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plusData\Export\"/>
    </mc:Choice>
  </mc:AlternateContent>
  <bookViews>
    <workbookView xWindow="0" yWindow="0" windowWidth="0" windowHeight="0"/>
  </bookViews>
  <sheets>
    <sheet name="Rekapitulace stavby" sheetId="1" r:id="rId1"/>
    <sheet name="20-06 - Fara Tuklaty, Na ..." sheetId="2" r:id="rId2"/>
    <sheet name="Pokyny pro vyplnění" sheetId="3" r:id="rId3"/>
  </sheets>
  <definedNames>
    <definedName name="_xlnm.Print_Area" localSheetId="0">'Rekapitulace stavby'!$D$4:$AO$36,'Rekapitulace stavby'!$C$42:$AQ$56</definedName>
    <definedName name="_xlnm.Print_Titles" localSheetId="0">'Rekapitulace stavby'!$52:$52</definedName>
    <definedName name="_xlnm._FilterDatabase" localSheetId="1" hidden="1">'20-06 - Fara Tuklaty, Na ...'!$C$87:$K$224</definedName>
    <definedName name="_xlnm.Print_Area" localSheetId="1">'20-06 - Fara Tuklaty, Na ...'!$C$4:$J$37,'20-06 - Fara Tuklaty, Na ...'!$C$43:$J$71,'20-06 - Fara Tuklaty, Na ...'!$C$77:$K$224</definedName>
    <definedName name="_xlnm.Print_Titles" localSheetId="1">'20-06 - Fara Tuklaty, Na ...'!$87:$87</definedName>
    <definedName name="_xlnm.Print_Area" localSheetId="2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2" l="1" r="J35"/>
  <c r="J34"/>
  <c i="1" r="AY55"/>
  <c i="2" r="J33"/>
  <c i="1" r="AX55"/>
  <c i="2" r="BI224"/>
  <c r="BH224"/>
  <c r="BG224"/>
  <c r="BF224"/>
  <c r="T224"/>
  <c r="T223"/>
  <c r="R224"/>
  <c r="R223"/>
  <c r="P224"/>
  <c r="P223"/>
  <c r="BI222"/>
  <c r="BH222"/>
  <c r="BG222"/>
  <c r="BF222"/>
  <c r="T222"/>
  <c r="T221"/>
  <c r="R222"/>
  <c r="R221"/>
  <c r="P222"/>
  <c r="P221"/>
  <c r="BI220"/>
  <c r="BH220"/>
  <c r="BG220"/>
  <c r="BF220"/>
  <c r="T220"/>
  <c r="T219"/>
  <c r="T218"/>
  <c r="R220"/>
  <c r="R219"/>
  <c r="R218"/>
  <c r="P220"/>
  <c r="P219"/>
  <c r="P218"/>
  <c r="BI217"/>
  <c r="BH217"/>
  <c r="BG217"/>
  <c r="BF217"/>
  <c r="T217"/>
  <c r="R217"/>
  <c r="P217"/>
  <c r="BI216"/>
  <c r="BH216"/>
  <c r="BG216"/>
  <c r="BF216"/>
  <c r="T216"/>
  <c r="R216"/>
  <c r="P216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8"/>
  <c r="BH208"/>
  <c r="BG208"/>
  <c r="BF208"/>
  <c r="T208"/>
  <c r="R208"/>
  <c r="P208"/>
  <c r="BI206"/>
  <c r="BH206"/>
  <c r="BG206"/>
  <c r="BF206"/>
  <c r="T206"/>
  <c r="R206"/>
  <c r="P206"/>
  <c r="BI203"/>
  <c r="BH203"/>
  <c r="BG203"/>
  <c r="BF203"/>
  <c r="T203"/>
  <c r="T202"/>
  <c r="R203"/>
  <c r="R202"/>
  <c r="P203"/>
  <c r="P202"/>
  <c r="BI201"/>
  <c r="BH201"/>
  <c r="BG201"/>
  <c r="BF201"/>
  <c r="T201"/>
  <c r="R201"/>
  <c r="P201"/>
  <c r="BI200"/>
  <c r="BH200"/>
  <c r="BG200"/>
  <c r="BF200"/>
  <c r="T200"/>
  <c r="R200"/>
  <c r="P200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84"/>
  <c r="BH184"/>
  <c r="BG184"/>
  <c r="BF184"/>
  <c r="T184"/>
  <c r="R184"/>
  <c r="P184"/>
  <c r="BI182"/>
  <c r="BH182"/>
  <c r="BG182"/>
  <c r="BF182"/>
  <c r="T182"/>
  <c r="R182"/>
  <c r="P182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70"/>
  <c r="BH170"/>
  <c r="BG170"/>
  <c r="BF170"/>
  <c r="T170"/>
  <c r="R170"/>
  <c r="P170"/>
  <c r="BI167"/>
  <c r="BH167"/>
  <c r="BG167"/>
  <c r="BF167"/>
  <c r="T167"/>
  <c r="R167"/>
  <c r="P167"/>
  <c r="BI166"/>
  <c r="BH166"/>
  <c r="BG166"/>
  <c r="BF166"/>
  <c r="T166"/>
  <c r="R166"/>
  <c r="P166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36"/>
  <c r="BH136"/>
  <c r="BG136"/>
  <c r="BF136"/>
  <c r="T136"/>
  <c r="R136"/>
  <c r="P136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4"/>
  <c r="BH124"/>
  <c r="BG124"/>
  <c r="BF124"/>
  <c r="T124"/>
  <c r="R124"/>
  <c r="P124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0"/>
  <c r="BH100"/>
  <c r="BG100"/>
  <c r="BF100"/>
  <c r="T100"/>
  <c r="R100"/>
  <c r="P100"/>
  <c r="BI94"/>
  <c r="BH94"/>
  <c r="BG94"/>
  <c r="BF94"/>
  <c r="T94"/>
  <c r="R94"/>
  <c r="P94"/>
  <c r="BI91"/>
  <c r="BH91"/>
  <c r="BG91"/>
  <c r="BF91"/>
  <c r="T91"/>
  <c r="R91"/>
  <c r="P91"/>
  <c r="J84"/>
  <c r="F84"/>
  <c r="F82"/>
  <c r="E80"/>
  <c r="J50"/>
  <c r="F50"/>
  <c r="F48"/>
  <c r="E46"/>
  <c r="J22"/>
  <c r="E22"/>
  <c r="J51"/>
  <c r="J21"/>
  <c r="J16"/>
  <c r="E16"/>
  <c r="F85"/>
  <c r="J15"/>
  <c r="J10"/>
  <c r="J82"/>
  <c i="1" r="L50"/>
  <c r="AM50"/>
  <c r="AM49"/>
  <c r="L49"/>
  <c r="AM47"/>
  <c r="L47"/>
  <c r="L45"/>
  <c r="L44"/>
  <c i="2" r="BK224"/>
  <c r="J203"/>
  <c r="BK182"/>
  <c r="J166"/>
  <c r="BK152"/>
  <c r="J114"/>
  <c r="BK105"/>
  <c r="J91"/>
  <c r="BK216"/>
  <c r="J208"/>
  <c r="BK198"/>
  <c r="BK184"/>
  <c r="BK164"/>
  <c r="J148"/>
  <c r="J105"/>
  <c r="J94"/>
  <c r="J216"/>
  <c r="J182"/>
  <c r="J171"/>
  <c r="BK162"/>
  <c r="BK120"/>
  <c r="BK94"/>
  <c r="BK208"/>
  <c r="J198"/>
  <c r="J163"/>
  <c r="BK146"/>
  <c r="J125"/>
  <c r="J112"/>
  <c r="BK106"/>
  <c r="J213"/>
  <c r="BK192"/>
  <c r="J167"/>
  <c r="BK158"/>
  <c r="BK117"/>
  <c r="J100"/>
  <c r="BK217"/>
  <c r="BK203"/>
  <c r="J196"/>
  <c r="J173"/>
  <c r="J160"/>
  <c r="J120"/>
  <c r="BK103"/>
  <c i="1" r="AS54"/>
  <c i="2" r="J217"/>
  <c r="BK196"/>
  <c r="BK177"/>
  <c r="J164"/>
  <c r="BK124"/>
  <c r="J107"/>
  <c r="BK211"/>
  <c r="J192"/>
  <c r="J152"/>
  <c r="BK136"/>
  <c r="J124"/>
  <c r="J109"/>
  <c r="J104"/>
  <c r="J209"/>
  <c r="BK200"/>
  <c r="BK170"/>
  <c r="BK160"/>
  <c r="BK125"/>
  <c r="J106"/>
  <c r="J103"/>
  <c r="BK220"/>
  <c r="BK209"/>
  <c r="J200"/>
  <c r="J175"/>
  <c r="BK163"/>
  <c r="J150"/>
  <c r="BK129"/>
  <c r="J110"/>
  <c r="BK222"/>
  <c r="J206"/>
  <c r="J194"/>
  <c r="BK175"/>
  <c r="BK167"/>
  <c r="J146"/>
  <c r="J102"/>
  <c r="BK213"/>
  <c r="BK194"/>
  <c r="J158"/>
  <c r="BK148"/>
  <c r="BK127"/>
  <c r="BK110"/>
  <c r="BK100"/>
  <c r="J224"/>
  <c r="BK201"/>
  <c r="BK171"/>
  <c r="J162"/>
  <c r="J127"/>
  <c r="BK109"/>
  <c r="BK104"/>
  <c r="J222"/>
  <c r="J211"/>
  <c r="J201"/>
  <c r="BK197"/>
  <c r="J177"/>
  <c r="BK166"/>
  <c r="J154"/>
  <c r="J136"/>
  <c r="BK112"/>
  <c r="BK102"/>
  <c r="J220"/>
  <c r="J197"/>
  <c r="J184"/>
  <c r="J170"/>
  <c r="BK154"/>
  <c r="BK114"/>
  <c r="BK91"/>
  <c r="BK206"/>
  <c r="BK173"/>
  <c r="BK150"/>
  <c r="J129"/>
  <c r="J117"/>
  <c r="BK107"/>
  <c l="1" r="P90"/>
  <c r="R113"/>
  <c r="P123"/>
  <c r="R135"/>
  <c r="R157"/>
  <c r="R195"/>
  <c r="BK205"/>
  <c r="J205"/>
  <c r="J65"/>
  <c r="P210"/>
  <c r="R90"/>
  <c r="R89"/>
  <c r="P113"/>
  <c r="R123"/>
  <c r="P135"/>
  <c r="P157"/>
  <c r="P195"/>
  <c r="BK210"/>
  <c r="J210"/>
  <c r="J66"/>
  <c r="BK90"/>
  <c r="J90"/>
  <c r="J57"/>
  <c r="BK113"/>
  <c r="J113"/>
  <c r="J58"/>
  <c r="T113"/>
  <c r="T123"/>
  <c r="T135"/>
  <c r="T157"/>
  <c r="T195"/>
  <c r="P205"/>
  <c r="P204"/>
  <c r="R205"/>
  <c r="T205"/>
  <c r="R210"/>
  <c r="T90"/>
  <c r="T89"/>
  <c r="BK123"/>
  <c r="J123"/>
  <c r="J59"/>
  <c r="BK135"/>
  <c r="J135"/>
  <c r="J60"/>
  <c r="BK157"/>
  <c r="J157"/>
  <c r="J61"/>
  <c r="BK195"/>
  <c r="J195"/>
  <c r="J62"/>
  <c r="T210"/>
  <c r="BE94"/>
  <c r="BE112"/>
  <c r="BE117"/>
  <c r="BE129"/>
  <c r="BE152"/>
  <c r="BE163"/>
  <c r="BE167"/>
  <c r="BE175"/>
  <c r="BE177"/>
  <c r="BE200"/>
  <c r="BE201"/>
  <c r="BE203"/>
  <c r="BE209"/>
  <c r="BE216"/>
  <c r="J48"/>
  <c r="J85"/>
  <c r="BE100"/>
  <c r="BE102"/>
  <c r="BE103"/>
  <c r="BE104"/>
  <c r="BE107"/>
  <c r="BE109"/>
  <c r="BE127"/>
  <c r="BE146"/>
  <c r="BE148"/>
  <c r="BE150"/>
  <c r="BE162"/>
  <c r="BE164"/>
  <c r="BE171"/>
  <c r="BE184"/>
  <c r="BE192"/>
  <c r="BE198"/>
  <c r="BE211"/>
  <c r="BE213"/>
  <c r="F51"/>
  <c r="BE105"/>
  <c r="BE106"/>
  <c r="BE114"/>
  <c r="BE120"/>
  <c r="BE124"/>
  <c r="BE125"/>
  <c r="BE158"/>
  <c r="BE160"/>
  <c r="BE166"/>
  <c r="BE170"/>
  <c r="BK202"/>
  <c r="J202"/>
  <c r="J63"/>
  <c r="BE91"/>
  <c r="BE110"/>
  <c r="BE136"/>
  <c r="BE154"/>
  <c r="BE173"/>
  <c r="BE182"/>
  <c r="BE194"/>
  <c r="BE196"/>
  <c r="BE197"/>
  <c r="BE206"/>
  <c r="BE208"/>
  <c r="BE217"/>
  <c r="BE220"/>
  <c r="BE222"/>
  <c r="BE224"/>
  <c r="BK219"/>
  <c r="J219"/>
  <c r="J68"/>
  <c r="BK221"/>
  <c r="J221"/>
  <c r="J69"/>
  <c r="BK223"/>
  <c r="J223"/>
  <c r="J70"/>
  <c r="J32"/>
  <c i="1" r="AW55"/>
  <c i="2" r="F35"/>
  <c i="1" r="BD55"/>
  <c r="BD54"/>
  <c r="W33"/>
  <c i="2" r="F32"/>
  <c i="1" r="BA55"/>
  <c r="BA54"/>
  <c r="W30"/>
  <c i="2" r="F33"/>
  <c i="1" r="BB55"/>
  <c r="BB54"/>
  <c r="AX54"/>
  <c i="2" r="F34"/>
  <c i="1" r="BC55"/>
  <c r="BC54"/>
  <c r="W32"/>
  <c i="2" l="1" r="T204"/>
  <c r="T88"/>
  <c r="P89"/>
  <c r="P88"/>
  <c i="1" r="AU55"/>
  <c i="2" r="R204"/>
  <c r="R88"/>
  <c r="BK204"/>
  <c r="J204"/>
  <c r="J64"/>
  <c r="BK89"/>
  <c r="BK218"/>
  <c r="J218"/>
  <c r="J67"/>
  <c i="1" r="AY54"/>
  <c i="2" r="J31"/>
  <c i="1" r="AV55"/>
  <c r="AT55"/>
  <c r="AW54"/>
  <c r="AK30"/>
  <c i="2" r="F31"/>
  <c i="1" r="AZ55"/>
  <c r="AZ54"/>
  <c r="AV54"/>
  <c r="AK29"/>
  <c r="W31"/>
  <c r="AU54"/>
  <c i="2" l="1" r="BK88"/>
  <c r="J88"/>
  <c r="J89"/>
  <c r="J56"/>
  <c i="1" r="AT54"/>
  <c r="W29"/>
  <c i="2" r="J28"/>
  <c i="1" r="AG55"/>
  <c r="AG54"/>
  <c i="2" l="1" r="J37"/>
  <c i="1" r="AN55"/>
  <c i="2" r="J55"/>
  <c i="1" r="AN54"/>
  <c r="AK26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<sst xmlns="http://schemas.openxmlformats.org/spreadsheetml/2006/main">
  <si>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</si>
  <si>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</si>
  <si>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</si>
  <si>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</si>
  <si>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</si>
  <si>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{d754a925-c02c-4ee8-a895-737fc8121032}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</si>
  <si>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</si>
  <si>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</si>
  <si>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</si>
  <si>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</si>
  <si>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</si>
  <si>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</si>
  <si>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</si>
  <si>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</si>
  <si>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20/06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</si>
  <si>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</si>
  <si>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</si>
  <si>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Fara Tuklaty, Na Valech 19, Tuklaty - Stavební úpravy jižní fasády</t>
  </si>
  <si>
    <t>KSO:</t>
  </si>
  <si>
    <t>801 47 99</t>
  </si>
  <si>
    <t>CC-CZ:</t>
  </si>
  <si>
    <t>12721</t>
  </si>
  <si>
    <t>Místo:</t>
  </si>
  <si>
    <t>Tuklaty</t>
  </si>
  <si>
    <t>Datum:</t>
  </si>
  <si>
    <t>14. 12. 2020</t>
  </si>
  <si>
    <t>CZ-CPA:</t>
  </si>
  <si>
    <t>41.00.28</t>
  </si>
  <si>
    <t>Zadavatel:</t>
  </si>
  <si>
    <t>IČ:</t>
  </si>
  <si>
    <t/>
  </si>
  <si>
    <t>Obecní úřad Tuklaty</t>
  </si>
  <si>
    <t>DIČ:</t>
  </si>
  <si>
    <t>Uchazeč:</t>
  </si>
  <si>
    <t>Vyplň údaj</t>
  </si>
  <si>
    <t>Projektant:</t>
  </si>
  <si>
    <t>ing. arch. Slepičková</t>
  </si>
  <si>
    <t>True</t>
  </si>
  <si>
    <t>Zpracovatel:</t>
  </si>
  <si>
    <t xml:space="preserve"> </t>
  </si>
  <si>
    <t>Poznámka:</t>
  </si>
  <si>
    <t xml:space="preserve"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podmínky.Položky soupisu prací, které nemají ve sloupci "Cenová soustava" uveden žádný údaj (nebo R-položka), nepochází z Cenové soustavy ÚRS._x000d_
Nedílnou součástí Rozpočtu a Výkazu výměr je projektová dokumentace. Nabídkové ceny mohou být vytvářeny dle Výkazu výměr pouze s projektem a jeho Výkazem výměr_x000d_
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</si>
  <si>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</si>
  <si>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</si>
  <si>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</si>
  <si>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</si>
  <si>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</si>
  <si>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</si>
  <si>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</si>
  <si>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</si>
  <si>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</si>
  <si>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</si>
  <si>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</si>
  <si>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</si>
  <si>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</si>
  <si>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</si>
  <si>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</si>
  <si>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</si>
  <si>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</si>
  <si>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</si>
  <si>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</si>
  <si>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</si>
  <si>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</si>
  <si>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</si>
  <si>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</si>
  <si>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</si>
  <si>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</si>
  <si>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</si>
  <si>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</si>
  <si>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</si>
  <si>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</si>
  <si>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</si>
  <si>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</si>
  <si>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</si>
  <si>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</si>
  <si>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</si>
  <si>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</si>
  <si>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</si>
  <si>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</si>
  <si>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</si>
  <si>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</si>
  <si>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</si>
  <si>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</si>
  <si>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</si>
  <si>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</si>
  <si>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 xml:space="preserve"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podmínky.Položky soupisu prací, které nemají ve sloupci "Cenová soustava" uveden žádný údaj (nebo R-položka), nepochází z Cenové soustavy ÚRS. Nedílnou součástí Rozpočtu a Výkazu výměr je projektová dokumentace. Nabídkové ceny mohou být vytvářeny dle Výkazu výměr pouze s projektem a jeho Výkazem výměr 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</si>
  <si>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</si>
  <si>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</si>
  <si>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</si>
  <si>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</si>
  <si>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</si>
  <si>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</si>
  <si>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</si>
  <si>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</si>
  <si>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</si>
  <si>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</si>
  <si>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</si>
  <si>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</si>
  <si>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</si>
  <si>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</si>
  <si>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765 - Krytina skládaná</t>
  </si>
  <si>
    <t>VRN - Vedlejší rozpočtové náklady</t>
  </si>
  <si>
    <t xml:space="preserve">    VRN3 - Zařízení staveniště</t>
  </si>
  <si>
    <t xml:space="preserve">    VRN6 - Územní vlivy</t>
  </si>
  <si>
    <t xml:space="preserve">    VRN8 - Přesun stavebních kapacit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</si>
  <si>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</si>
  <si>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</si>
  <si>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</si>
  <si>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</si>
  <si>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</si>
  <si>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</si>
  <si>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</si>
  <si>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</si>
  <si>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</si>
  <si>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</si>
  <si>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</si>
  <si>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</si>
  <si>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</si>
  <si>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</si>
  <si>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</si>
  <si>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</si>
  <si>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</si>
  <si>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</si>
  <si>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131213101</t>
  </si>
  <si>
    <t>Hloubení jam ručně zapažených i nezapažených s urovnáním dna do předepsaného profilu a spádu v hornině třídy těžitelnosti I skupiny 3 soudržných</t>
  </si>
  <si>
    <t>m3</t>
  </si>
  <si>
    <t>CS ÚRS 2020 02</t>
  </si>
  <si>
    <t>4</t>
  </si>
  <si>
    <t>625848217</t>
  </si>
  <si>
    <t>VV</t>
  </si>
  <si>
    <t>pod pilíře</t>
  </si>
  <si>
    <t>1,6*1,6*1,0*0,75*2</t>
  </si>
  <si>
    <t>155211411</t>
  </si>
  <si>
    <t>Doplnění skalní stěny kamenem do aktivované cementové malty</t>
  </si>
  <si>
    <t>504853248</t>
  </si>
  <si>
    <t>opravovaná část</t>
  </si>
  <si>
    <t>(0,6*4,4+(1,5*4,65+5,66*5,3)*0,15+(1,15+1,04+0,87+2,32)*1,2)*0,15</t>
  </si>
  <si>
    <t>přizdění tl. 30-60cm</t>
  </si>
  <si>
    <t>((0,3+1,5)*4,05+5,66*1,5)*(0,3+0,6)/2</t>
  </si>
  <si>
    <t>Součet</t>
  </si>
  <si>
    <t>3</t>
  </si>
  <si>
    <t>M</t>
  </si>
  <si>
    <t>58380757</t>
  </si>
  <si>
    <t>kámen lomový soklový (10 t = 6,2 m3)</t>
  </si>
  <si>
    <t>t</t>
  </si>
  <si>
    <t>8</t>
  </si>
  <si>
    <t>-1535199871</t>
  </si>
  <si>
    <t>9,297/0,62</t>
  </si>
  <si>
    <t>155211521</t>
  </si>
  <si>
    <t>Sanace trhlin a dutin skalní stěny aktivovanou cementovou maltou nebo suspensí hloubkovým spárováním šířka dutin přes 30 do 50 mm, hloubka do 150 mm</t>
  </si>
  <si>
    <t>m</t>
  </si>
  <si>
    <t>-2044461827</t>
  </si>
  <si>
    <t>5</t>
  </si>
  <si>
    <t>15521R-01</t>
  </si>
  <si>
    <t>Příplatek za výběr kamene</t>
  </si>
  <si>
    <t>R-položka</t>
  </si>
  <si>
    <t>-1961588587</t>
  </si>
  <si>
    <t>6</t>
  </si>
  <si>
    <t>162211311</t>
  </si>
  <si>
    <t>Vodorovné přemístění výkopku nebo sypaniny stavebním kolečkem s naložením a vyprázdněním kolečka na hromady nebo do dopravního prostředku na vzdálenost do 10 m z horniny třídy těžitelnosti I, skupiny 1 až 3</t>
  </si>
  <si>
    <t>-661006133</t>
  </si>
  <si>
    <t>7</t>
  </si>
  <si>
    <t>162211319</t>
  </si>
  <si>
    <t>Vodorovné přemístění výkopku nebo sypaniny stavebním kolečkem s naložením a vyprázdněním kolečka na hromady nebo do dopravního prostředku na vzdálenost do 10 m Příplatek za každých dalších 10 m k ceně -1311</t>
  </si>
  <si>
    <t>2136977884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</si>
  <si>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</si>
  <si>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</si>
  <si>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-1912605070</t>
  </si>
  <si>
    <t>9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</si>
  <si>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</si>
  <si>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</si>
  <si>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1694091152</t>
  </si>
  <si>
    <t>3,84*19 'Přepočtené koeficientem množství</t>
  </si>
  <si>
    <t>10</t>
  </si>
  <si>
    <t>167111101</t>
  </si>
  <si>
    <t>Nakládání, skládání a překládání neulehlého výkopku nebo sypaniny ručně nakládání, z hornin třídy těžitelnosti I, skupiny 1 až 3</t>
  </si>
  <si>
    <t>-941579267</t>
  </si>
  <si>
    <t>11</t>
  </si>
  <si>
    <t>171201221</t>
  </si>
  <si>
    <t>Poplatek za uložení stavebního odpadu na skládce (skládkovné) zeminy a kamení zatříděného do Katalogu odpadů pod kódem 17 05 04</t>
  </si>
  <si>
    <t>1728138877</t>
  </si>
  <si>
    <t>3,840*1,5</t>
  </si>
  <si>
    <t>12</t>
  </si>
  <si>
    <t>171251201</t>
  </si>
  <si>
    <t>Uložení sypaniny na skládky nebo meziskládky bez hutnění s upravením uložené sypaniny do předepsaného tvaru</t>
  </si>
  <si>
    <t>1291243855</t>
  </si>
  <si>
    <t>Zakládání</t>
  </si>
  <si>
    <t>13</t>
  </si>
  <si>
    <t>271532212</t>
  </si>
  <si>
    <t>Podsyp pod základové konstrukce se zhutněním a urovnáním povrchu z kameniva hrubého, frakce 16 - 32 mm</t>
  </si>
  <si>
    <t>-479756320</t>
  </si>
  <si>
    <t>1,6*1,6*0,2*2</t>
  </si>
  <si>
    <t>14</t>
  </si>
  <si>
    <t>273321411</t>
  </si>
  <si>
    <t>Základy z betonu železového (bez výztuže) desky z betonu bez zvláštních nároků na prostředí tř. C 20/25</t>
  </si>
  <si>
    <t>1989511306</t>
  </si>
  <si>
    <t>1,6*1,6*0,8*0,75*2*1,1</t>
  </si>
  <si>
    <t>273361821</t>
  </si>
  <si>
    <t>Výztuž základů desek z betonářské oceli 10 505 (R) nebo BSt 500</t>
  </si>
  <si>
    <t>556200244</t>
  </si>
  <si>
    <t xml:space="preserve">pr. 16 mm  propojení základu s pilířem</t>
  </si>
  <si>
    <t>12*1,58*2/1000</t>
  </si>
  <si>
    <t>Svislé a kompletní konstrukce</t>
  </si>
  <si>
    <t>16</t>
  </si>
  <si>
    <t>311213911</t>
  </si>
  <si>
    <t>Zdivo nadzákladové z lomového kamene štípaného nebo ručně vybíraného na maltu Příplatek k cenám za lícování zdiva jednostranné</t>
  </si>
  <si>
    <t>287265757</t>
  </si>
  <si>
    <t>17</t>
  </si>
  <si>
    <t>311213922</t>
  </si>
  <si>
    <t>Zdivo nadzákladové z lomového kamene štípaného nebo ručně vybíraného na maltu Příplatek k cenám za vytvoření hrany nároží</t>
  </si>
  <si>
    <t>418960122</t>
  </si>
  <si>
    <t>5,0*2*2</t>
  </si>
  <si>
    <t>18</t>
  </si>
  <si>
    <t>331211641</t>
  </si>
  <si>
    <t>Pilíře z lomového kamene čtyřhranné pravoúhlé, bez spárování na maltu MC-10, z kamene opracovaného pro spárování, o menší straně pilíře přes 750 mm</t>
  </si>
  <si>
    <t>1791585120</t>
  </si>
  <si>
    <t>(1,5*4,5*2)/3</t>
  </si>
  <si>
    <t>19</t>
  </si>
  <si>
    <t>349235851</t>
  </si>
  <si>
    <t>Doplnění plošných fasádních prvků (s dodáním hmot) vyložených do 80 mm</t>
  </si>
  <si>
    <t>m2</t>
  </si>
  <si>
    <t>1841611197</t>
  </si>
  <si>
    <t>rámová profilace</t>
  </si>
  <si>
    <t>(1,5+2,32)*0,3</t>
  </si>
  <si>
    <t>soklová část</t>
  </si>
  <si>
    <t>(1,15+1,04+0,87+2,32)*1,5</t>
  </si>
  <si>
    <t>Úpravy povrchů, podlahy a osazování výplní</t>
  </si>
  <si>
    <t>20</t>
  </si>
  <si>
    <t>622631011</t>
  </si>
  <si>
    <t>Spárování vnějších ploch pohledového zdiva z tvárnic nebo kamene, spárovací maltou stěn</t>
  </si>
  <si>
    <t>-1913576393</t>
  </si>
  <si>
    <t>opravené spárování</t>
  </si>
  <si>
    <t>5,66*1,5</t>
  </si>
  <si>
    <t>přizdění kamenem</t>
  </si>
  <si>
    <t>(0,3+1,5)*4,05+5,66*3,4-5,66*1,5</t>
  </si>
  <si>
    <t>zkosení rohu</t>
  </si>
  <si>
    <t>0,9*6,95</t>
  </si>
  <si>
    <t>přistavěné pilíře</t>
  </si>
  <si>
    <t>1,41*5/2*6</t>
  </si>
  <si>
    <t>62282R-02</t>
  </si>
  <si>
    <t>Sanační omítka vnějších ploch stěn pro vlhké zdivo, prováděná včetně sanačního postřiku tl. do 5 mm, tl. jádrové omítky do 20 mm ručně štuková</t>
  </si>
  <si>
    <t>957567371</t>
  </si>
  <si>
    <t>1,5*4,65+5,66*5,3+(1,15+1,04+0,87)*8,15+2,32*8,45</t>
  </si>
  <si>
    <t>22</t>
  </si>
  <si>
    <t>622821031</t>
  </si>
  <si>
    <t>Sanační omítka vnějších ploch stěn vyrovnávací vrstva, prováděná v tl. do 20 mm ručně</t>
  </si>
  <si>
    <t>-1120603458</t>
  </si>
  <si>
    <t>23</t>
  </si>
  <si>
    <t>622821081</t>
  </si>
  <si>
    <t>Sanační omítka vnějších ploch Příplatek k cenám: za každých dalších 10 mm omítky prováděné ve více vrstvách -1031</t>
  </si>
  <si>
    <t>2007304971</t>
  </si>
  <si>
    <t>81,516*3</t>
  </si>
  <si>
    <t>24</t>
  </si>
  <si>
    <t>629991011</t>
  </si>
  <si>
    <t>Zakrytí vnějších ploch před znečištěním včetně pozdějšího odkrytí výplní otvorů a svislých ploch fólií přilepenou lepící páskou</t>
  </si>
  <si>
    <t>-1137625106</t>
  </si>
  <si>
    <t>0,35*0,7*2+0,5*0,7*2</t>
  </si>
  <si>
    <t>25</t>
  </si>
  <si>
    <t>632451024</t>
  </si>
  <si>
    <t>Potěr cementový vyrovnávací z malty (MC-15) v pásu o průměrné (střední) tl. přes 40 do 50 mm</t>
  </si>
  <si>
    <t>1381038862</t>
  </si>
  <si>
    <t>pod pokrytí zdí bobrovkami</t>
  </si>
  <si>
    <t>(0,3+1,5+5,66)*0,3</t>
  </si>
  <si>
    <t>Ostatní konstrukce a práce, bourání</t>
  </si>
  <si>
    <t>26</t>
  </si>
  <si>
    <t>941121111</t>
  </si>
  <si>
    <t>Montáž lešení řadového trubkového těžkého pracovního s podlahami z fošen nebo dílců min. tl. 38 mm, s provozním zatížením tř. 4 do 300 kg/m2 šířky tř. W15 přes 1,5 do 1,8 m, výšky do 10 m</t>
  </si>
  <si>
    <t>1467761642</t>
  </si>
  <si>
    <t>(0,3+1,5+5,6+1,45+1,04+2,32)*6</t>
  </si>
  <si>
    <t>27</t>
  </si>
  <si>
    <t>941121211</t>
  </si>
  <si>
    <t>Montáž lešení řadového trubkového těžkého pracovního s podlahami Příplatek za první a každý další den použití lešení k ceně -1111</t>
  </si>
  <si>
    <t>807653034</t>
  </si>
  <si>
    <t>73,26*90 'Přepočtené koeficientem množství</t>
  </si>
  <si>
    <t>28</t>
  </si>
  <si>
    <t>941121811</t>
  </si>
  <si>
    <t>Demontáž lešení řadového trubkového těžkého pracovního s podlahami z fošen nebo dílců min. tl. 38 mm, s provozním zatížením tř. 4 do 300 kg/m2 šířky tř. W15 přes 1,5 do 1,8 m, výšky do 10 m</t>
  </si>
  <si>
    <t>-194027700</t>
  </si>
  <si>
    <t>29</t>
  </si>
  <si>
    <t>944511111</t>
  </si>
  <si>
    <t>Montáž ochranné sítě zavěšené na konstrukci lešení z textilie z umělých vláken</t>
  </si>
  <si>
    <t>-1885810257</t>
  </si>
  <si>
    <t>30</t>
  </si>
  <si>
    <t>944511211</t>
  </si>
  <si>
    <t>Montáž ochranné sítě Příplatek za první a každý další den použití sítě k ceně -1111</t>
  </si>
  <si>
    <t>75182723</t>
  </si>
  <si>
    <t>73,26*3 'Přepočtené koeficientem množství</t>
  </si>
  <si>
    <t>31</t>
  </si>
  <si>
    <t>944511811</t>
  </si>
  <si>
    <t>Demontáž ochranné sítě zavěšené na konstrukci lešení z textilie z umělých vláken</t>
  </si>
  <si>
    <t>1480964873</t>
  </si>
  <si>
    <t>32</t>
  </si>
  <si>
    <t>962032241</t>
  </si>
  <si>
    <t>Bourání zdiva nadzákladového z cihel nebo tvárnic z cihel pálených nebo vápenopískových, na maltu cementovou, objemu přes 1 m3</t>
  </si>
  <si>
    <t>622786292</t>
  </si>
  <si>
    <t>zdivo výklenku záchodu</t>
  </si>
  <si>
    <t>2,86*1,8*0,3</t>
  </si>
  <si>
    <t>33</t>
  </si>
  <si>
    <t>973022251</t>
  </si>
  <si>
    <t>Vysekání výklenků nebo kapes ve zdivu z kamene kapes, plochy do 0,10 m2, hl. do 300 mm</t>
  </si>
  <si>
    <t>kus</t>
  </si>
  <si>
    <t>-1923598638</t>
  </si>
  <si>
    <t>34</t>
  </si>
  <si>
    <t>978015371</t>
  </si>
  <si>
    <t>Otlučení vápenných nebo vápenocementových omítek vnějších ploch s vyškrabáním spar a s očištěním zdiva stupně členitosti 1 a 2, v rozsahu přes 50 do 65 %</t>
  </si>
  <si>
    <t>1242075181</t>
  </si>
  <si>
    <t>(1,5*4,65+5,66*5,3+(1,15+1,04+0,87)*8,15+2,32*8,45)*0,5</t>
  </si>
  <si>
    <t>35</t>
  </si>
  <si>
    <t>985131111</t>
  </si>
  <si>
    <t>Očištění ploch stěn, rubu kleneb a podlah tlakovou vodou</t>
  </si>
  <si>
    <t>441390299</t>
  </si>
  <si>
    <t>(0,3+1,5+5,6+1,45+1,04+0,87+2,32)*9</t>
  </si>
  <si>
    <t>36</t>
  </si>
  <si>
    <t>985132311</t>
  </si>
  <si>
    <t>Očištění ploch líce kleneb a podhledů ruční dočištění ocelovými kartáči</t>
  </si>
  <si>
    <t>-1621545135</t>
  </si>
  <si>
    <t>(0,3+1,5+5,6+1,45+1,04+0,87+2,32)*9/2</t>
  </si>
  <si>
    <t>37</t>
  </si>
  <si>
    <t>985141212</t>
  </si>
  <si>
    <t>Vyčištění trhlin nebo dutin ve zdivu šířky přes 30 do 50 mm, hloubky přes 150 do 300 mm</t>
  </si>
  <si>
    <t>-1887094543</t>
  </si>
  <si>
    <t>46</t>
  </si>
  <si>
    <t>kapsy pro zavázání</t>
  </si>
  <si>
    <t>40*0,2</t>
  </si>
  <si>
    <t>38</t>
  </si>
  <si>
    <t>985211112</t>
  </si>
  <si>
    <t>Vyklínování uvolněných kamenů zdiva úlomky kamene, popřípadě cihel délky spáry na 1 m2 upravované plochy přes 6 do 12 m</t>
  </si>
  <si>
    <t>1874285696</t>
  </si>
  <si>
    <t>0,6*4,4+1,5*4,65+5,66*5,3+(1,15+1,04+0,87+2,32)*1,2</t>
  </si>
  <si>
    <t>39</t>
  </si>
  <si>
    <t>985232112</t>
  </si>
  <si>
    <t>Hloubkové spárování zdiva hloubky přes 40 do 80 mm aktivovanou maltou délky spáry na 1 m2 upravované plochy přes 6 do 12 m</t>
  </si>
  <si>
    <t>-2058226608</t>
  </si>
  <si>
    <t>40</t>
  </si>
  <si>
    <t>98525R-01</t>
  </si>
  <si>
    <t>Vysekání spár nad 3 cm zdiva z lom. kamene střed.</t>
  </si>
  <si>
    <t>71409156</t>
  </si>
  <si>
    <t>41</t>
  </si>
  <si>
    <t>98525R-02</t>
  </si>
  <si>
    <t>Sešívání trhlin helikální výztuží pr.6mm, vlepováním do helikálního lepidla (dod+mtž)</t>
  </si>
  <si>
    <t>-1996613490</t>
  </si>
  <si>
    <t>997</t>
  </si>
  <si>
    <t>Přesun sutě</t>
  </si>
  <si>
    <t>42</t>
  </si>
  <si>
    <t>997013212</t>
  </si>
  <si>
    <t>Vnitrostaveništní doprava suti a vybouraných hmot vodorovně do 50 m svisle ručně pro budovy a haly výšky přes 6 do 9 m</t>
  </si>
  <si>
    <t>-1087454938</t>
  </si>
  <si>
    <t>43</t>
  </si>
  <si>
    <t>997013501</t>
  </si>
  <si>
    <t>Odvoz suti a vybouraných hmot na skládku nebo meziskládku se složením, na vzdálenost do 1 km</t>
  </si>
  <si>
    <t>43395629</t>
  </si>
  <si>
    <t>44</t>
  </si>
  <si>
    <t>997013509</t>
  </si>
  <si>
    <t>Odvoz suti a vybouraných hmot na skládku nebo meziskládku se složením, na vzdálenost Příplatek k ceně za každý další i započatý 1 km přes 1 km</t>
  </si>
  <si>
    <t>1413623210</t>
  </si>
  <si>
    <t>6,64*29 'Přepočtené koeficientem množství</t>
  </si>
  <si>
    <t>45</t>
  </si>
  <si>
    <t>997013631</t>
  </si>
  <si>
    <t>Poplatek za uložení stavebního odpadu na skládce (skládkovné) směsného stavebního a demoličního zatříděného do Katalogu odpadů pod kódem 17 09 04</t>
  </si>
  <si>
    <t>-178460729</t>
  </si>
  <si>
    <t>997013609</t>
  </si>
  <si>
    <t>Poplatek za uložení stavebního odpadu na skládce (skládkovné) ze směsí nebo oddělených frakcí betonu, cihel a keramických výrobků zatříděného do Katalogu odpadů pod kódem 17 01 07</t>
  </si>
  <si>
    <t>770696442</t>
  </si>
  <si>
    <t>998</t>
  </si>
  <si>
    <t>Přesun hmot</t>
  </si>
  <si>
    <t>47</t>
  </si>
  <si>
    <t>998011002</t>
  </si>
  <si>
    <t>Přesun hmot pro budovy občanské výstavby, bydlení, výrobu a služby s nosnou svislou konstrukcí zděnou z cihel, tvárnic nebo kamene vodorovná dopravní vzdálenost do 100 m pro budovy výšky přes 6 do 12 m</t>
  </si>
  <si>
    <t>-1445766139</t>
  </si>
  <si>
    <t>PSV</t>
  </si>
  <si>
    <t>Práce a dodávky PSV</t>
  </si>
  <si>
    <t>711</t>
  </si>
  <si>
    <t>Izolace proti vodě, vlhkosti a plynům</t>
  </si>
  <si>
    <t>48</t>
  </si>
  <si>
    <t>711493111</t>
  </si>
  <si>
    <t>Izolace proti podpovrchové a tlakové vodě - ostatní na ploše vodorovné V dvousložkovou na bázi cementu</t>
  </si>
  <si>
    <t>-1061700264</t>
  </si>
  <si>
    <t>1,6*1,6*2*0,75</t>
  </si>
  <si>
    <t>49</t>
  </si>
  <si>
    <t>998711101</t>
  </si>
  <si>
    <t>Přesun hmot pro izolace proti vodě, vlhkosti a plynům stanovený z hmotnosti přesunovaného materiálu vodorovná dopravní vzdálenost do 50 m v objektech výšky do 6 m</t>
  </si>
  <si>
    <t>-888858825</t>
  </si>
  <si>
    <t>50</t>
  </si>
  <si>
    <t>998711181</t>
  </si>
  <si>
    <t>Přesun hmot pro izolace proti vodě, vlhkosti a plynům stanovený z hmotnosti přesunovaného materiálu Příplatek k cenám za přesun prováděný bez použití mechanizace pro jakoukoliv výšku objektu</t>
  </si>
  <si>
    <t>-779438978</t>
  </si>
  <si>
    <t>765</t>
  </si>
  <si>
    <t>Krytina skládaná</t>
  </si>
  <si>
    <t>51</t>
  </si>
  <si>
    <t>765211151</t>
  </si>
  <si>
    <t>Montáž krytiny keramické na požárních zdech, římsách, atikách šířky přes 20 do 40 cm hladké (bobrovky) do malty, počet kusů přes 32 do 40 ks/m2 korunové krytí</t>
  </si>
  <si>
    <t>89391749</t>
  </si>
  <si>
    <t>0,3+1,5+5,66</t>
  </si>
  <si>
    <t>52</t>
  </si>
  <si>
    <t>59660010</t>
  </si>
  <si>
    <t>taška bobrovka režná základní kulatý řez</t>
  </si>
  <si>
    <t>1376984607</t>
  </si>
  <si>
    <t>7,46*5*2</t>
  </si>
  <si>
    <t>74,6*1,1 'Přepočtené koeficientem množství</t>
  </si>
  <si>
    <t>53</t>
  </si>
  <si>
    <t>998765101</t>
  </si>
  <si>
    <t>Přesun hmot pro krytiny skládané stanovený z hmotnosti přesunovaného materiálu vodorovná dopravní vzdálenost do 50 m na objektech výšky do 6 m</t>
  </si>
  <si>
    <t>-299342574</t>
  </si>
  <si>
    <t>54</t>
  </si>
  <si>
    <t>998765181</t>
  </si>
  <si>
    <t>Přesun hmot pro krytiny skládané stanovený z hmotnosti přesunovaného materiálu Příplatek k cenám za přesun prováděný bez použití mechanizace pro jakoukoliv výšku objektu</t>
  </si>
  <si>
    <t>1372825111</t>
  </si>
  <si>
    <t>VRN</t>
  </si>
  <si>
    <t>Vedlejší rozpočtové náklady</t>
  </si>
  <si>
    <t>VRN3</t>
  </si>
  <si>
    <t>Zařízení staveniště</t>
  </si>
  <si>
    <t>55</t>
  </si>
  <si>
    <t>032002000</t>
  </si>
  <si>
    <t>Vybavení staveniště</t>
  </si>
  <si>
    <t>kpl</t>
  </si>
  <si>
    <t>1024</t>
  </si>
  <si>
    <t>-783836102</t>
  </si>
  <si>
    <t>VRN6</t>
  </si>
  <si>
    <t>Územní vlivy</t>
  </si>
  <si>
    <t>56</t>
  </si>
  <si>
    <t>065002000</t>
  </si>
  <si>
    <t>Mimostaveništní doprava materiálů</t>
  </si>
  <si>
    <t>-1764405647</t>
  </si>
  <si>
    <t>VRN8</t>
  </si>
  <si>
    <t>Přesun stavebních kapacit</t>
  </si>
  <si>
    <t>57</t>
  </si>
  <si>
    <t>081002000</t>
  </si>
  <si>
    <t>Doprava zaměstnanců</t>
  </si>
  <si>
    <t>1990325044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</si>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</sst>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34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4" fillId="0" borderId="23" xfId="0" applyFont="1" applyBorder="1" applyAlignment="1" applyProtection="1">
      <alignment horizontal="center" vertical="center"/>
    </xf>
    <xf numFmtId="49" fontId="34" fillId="0" borderId="23" xfId="0" applyNumberFormat="1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center" vertical="center" wrapText="1"/>
    </xf>
    <xf numFmtId="167" fontId="34" fillId="0" borderId="23" xfId="0" applyNumberFormat="1" applyFont="1" applyBorder="1" applyAlignment="1" applyProtection="1">
      <alignment vertical="center"/>
    </xf>
    <xf numFmtId="4" fontId="34" fillId="2" borderId="23" xfId="0" applyNumberFormat="1" applyFont="1" applyFill="1" applyBorder="1" applyAlignment="1" applyProtection="1">
      <alignment vertical="center"/>
      <protection locked="0"/>
    </xf>
    <xf numFmtId="4" fontId="34" fillId="0" borderId="23" xfId="0" applyNumberFormat="1" applyFont="1" applyBorder="1" applyAlignment="1" applyProtection="1">
      <alignment vertical="center"/>
    </xf>
    <xf numFmtId="0" fontId="35" fillId="0" borderId="4" xfId="0" applyFont="1" applyBorder="1" applyAlignment="1">
      <alignment vertical="center"/>
    </xf>
    <xf numFmtId="0" fontId="34" fillId="2" borderId="15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36" fillId="0" borderId="24" xfId="0" applyFont="1" applyBorder="1" applyAlignment="1">
      <alignment vertical="center" wrapText="1"/>
    </xf>
    <xf numFmtId="0" fontId="36" fillId="0" borderId="25" xfId="0" applyFont="1" applyBorder="1" applyAlignment="1">
      <alignment vertical="center" wrapText="1"/>
    </xf>
    <xf numFmtId="0" fontId="36" fillId="0" borderId="26" xfId="0" applyFont="1" applyBorder="1" applyAlignment="1">
      <alignment vertical="center" wrapText="1"/>
    </xf>
    <xf numFmtId="0" fontId="36" fillId="0" borderId="27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6" fillId="0" borderId="27" xfId="0" applyFont="1" applyBorder="1" applyAlignment="1">
      <alignment vertical="center" wrapText="1"/>
    </xf>
    <xf numFmtId="0" fontId="38" fillId="0" borderId="29" xfId="0" applyFont="1" applyBorder="1" applyAlignment="1">
      <alignment horizontal="left" wrapText="1"/>
    </xf>
    <xf numFmtId="0" fontId="36" fillId="0" borderId="28" xfId="0" applyFont="1" applyBorder="1" applyAlignment="1">
      <alignment vertical="center" wrapText="1"/>
    </xf>
    <xf numFmtId="0" fontId="38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40" fillId="0" borderId="27" xfId="0" applyFont="1" applyBorder="1" applyAlignment="1">
      <alignment vertical="center" wrapText="1"/>
    </xf>
    <xf numFmtId="0" fontId="39" fillId="0" borderId="1" xfId="0" applyFont="1" applyBorder="1" applyAlignment="1">
      <alignment vertical="center" wrapText="1"/>
    </xf>
    <xf numFmtId="0" fontId="39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vertical="center"/>
    </xf>
    <xf numFmtId="49" fontId="39" fillId="0" borderId="1" xfId="0" applyNumberFormat="1" applyFont="1" applyBorder="1" applyAlignment="1">
      <alignment horizontal="left" vertical="center" wrapText="1"/>
    </xf>
    <xf numFmtId="49" fontId="39" fillId="0" borderId="1" xfId="0" applyNumberFormat="1" applyFont="1" applyBorder="1" applyAlignment="1">
      <alignment vertical="center" wrapText="1"/>
    </xf>
    <xf numFmtId="0" fontId="36" fillId="0" borderId="30" xfId="0" applyFont="1" applyBorder="1" applyAlignment="1">
      <alignment vertical="center" wrapText="1"/>
    </xf>
    <xf numFmtId="0" fontId="41" fillId="0" borderId="29" xfId="0" applyFont="1" applyBorder="1" applyAlignment="1">
      <alignment vertical="center" wrapText="1"/>
    </xf>
    <xf numFmtId="0" fontId="36" fillId="0" borderId="31" xfId="0" applyFont="1" applyBorder="1" applyAlignment="1">
      <alignment vertical="center" wrapText="1"/>
    </xf>
    <xf numFmtId="0" fontId="36" fillId="0" borderId="1" xfId="0" applyFont="1" applyBorder="1" applyAlignment="1">
      <alignment vertical="top"/>
    </xf>
    <xf numFmtId="0" fontId="36" fillId="0" borderId="0" xfId="0" applyFont="1" applyAlignment="1">
      <alignment vertical="top"/>
    </xf>
    <xf numFmtId="0" fontId="36" fillId="0" borderId="24" xfId="0" applyFont="1" applyBorder="1" applyAlignment="1">
      <alignment horizontal="left" vertical="center"/>
    </xf>
    <xf numFmtId="0" fontId="36" fillId="0" borderId="25" xfId="0" applyFont="1" applyBorder="1" applyAlignment="1">
      <alignment horizontal="left" vertical="center"/>
    </xf>
    <xf numFmtId="0" fontId="36" fillId="0" borderId="26" xfId="0" applyFont="1" applyBorder="1" applyAlignment="1">
      <alignment horizontal="left" vertical="center"/>
    </xf>
    <xf numFmtId="0" fontId="36" fillId="0" borderId="27" xfId="0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/>
    </xf>
    <xf numFmtId="0" fontId="36" fillId="0" borderId="28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38" fillId="0" borderId="29" xfId="0" applyFont="1" applyBorder="1" applyAlignment="1">
      <alignment horizontal="left" vertical="center"/>
    </xf>
    <xf numFmtId="0" fontId="38" fillId="0" borderId="29" xfId="0" applyFont="1" applyBorder="1" applyAlignment="1">
      <alignment horizontal="center" vertical="center"/>
    </xf>
    <xf numFmtId="0" fontId="42" fillId="0" borderId="29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39" fillId="0" borderId="1" xfId="0" applyFont="1" applyFill="1" applyBorder="1" applyAlignment="1">
      <alignment horizontal="left" vertical="center"/>
    </xf>
    <xf numFmtId="0" fontId="39" fillId="0" borderId="1" xfId="0" applyFont="1" applyFill="1" applyBorder="1" applyAlignment="1">
      <alignment horizontal="center" vertical="center"/>
    </xf>
    <xf numFmtId="0" fontId="36" fillId="0" borderId="30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6" fillId="0" borderId="31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left" vertical="center" wrapText="1"/>
    </xf>
    <xf numFmtId="0" fontId="36" fillId="0" borderId="25" xfId="0" applyFont="1" applyBorder="1" applyAlignment="1">
      <alignment horizontal="left" vertical="center" wrapText="1"/>
    </xf>
    <xf numFmtId="0" fontId="36" fillId="0" borderId="26" xfId="0" applyFont="1" applyBorder="1" applyAlignment="1">
      <alignment horizontal="left" vertical="center" wrapText="1"/>
    </xf>
    <xf numFmtId="0" fontId="36" fillId="0" borderId="27" xfId="0" applyFont="1" applyBorder="1" applyAlignment="1">
      <alignment horizontal="left" vertical="center" wrapText="1"/>
    </xf>
    <xf numFmtId="0" fontId="36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/>
    </xf>
    <xf numFmtId="0" fontId="40" fillId="0" borderId="28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/>
    </xf>
    <xf numFmtId="0" fontId="40" fillId="0" borderId="30" xfId="0" applyFont="1" applyBorder="1" applyAlignment="1">
      <alignment horizontal="left" vertical="center" wrapText="1"/>
    </xf>
    <xf numFmtId="0" fontId="40" fillId="0" borderId="29" xfId="0" applyFont="1" applyBorder="1" applyAlignment="1">
      <alignment horizontal="left" vertical="center" wrapText="1"/>
    </xf>
    <xf numFmtId="0" fontId="40" fillId="0" borderId="3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top"/>
    </xf>
    <xf numFmtId="0" fontId="39" fillId="0" borderId="1" xfId="0" applyFont="1" applyBorder="1" applyAlignment="1">
      <alignment horizontal="center" vertical="top"/>
    </xf>
    <xf numFmtId="0" fontId="40" fillId="0" borderId="30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38" fillId="0" borderId="1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38" fillId="0" borderId="29" xfId="0" applyFont="1" applyBorder="1" applyAlignment="1">
      <alignment vertical="center"/>
    </xf>
    <xf numFmtId="0" fontId="39" fillId="0" borderId="1" xfId="0" applyFont="1" applyBorder="1" applyAlignment="1">
      <alignment vertical="top"/>
    </xf>
    <xf numFmtId="49" fontId="39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8" fillId="0" borderId="29" xfId="0" applyFont="1" applyBorder="1" applyAlignment="1">
      <alignment horizontal="left"/>
    </xf>
    <xf numFmtId="0" fontId="42" fillId="0" borderId="29" xfId="0" applyFont="1" applyBorder="1" applyAlignment="1"/>
    <xf numFmtId="0" fontId="36" fillId="0" borderId="27" xfId="0" applyFont="1" applyBorder="1" applyAlignment="1">
      <alignment vertical="top"/>
    </xf>
    <xf numFmtId="0" fontId="36" fillId="0" borderId="28" xfId="0" applyFont="1" applyBorder="1" applyAlignment="1">
      <alignment vertical="top"/>
    </xf>
    <xf numFmtId="0" fontId="36" fillId="0" borderId="30" xfId="0" applyFont="1" applyBorder="1" applyAlignment="1">
      <alignment vertical="top"/>
    </xf>
    <xf numFmtId="0" fontId="36" fillId="0" borderId="29" xfId="0" applyFont="1" applyBorder="1" applyAlignment="1">
      <alignment vertical="top"/>
    </xf>
    <xf numFmtId="0" fontId="36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21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22</v>
      </c>
      <c r="E8" s="23"/>
      <c r="F8" s="23"/>
      <c r="G8" s="23"/>
      <c r="H8" s="23"/>
      <c r="I8" s="23"/>
      <c r="J8" s="23"/>
      <c r="K8" s="28" t="s">
        <v>23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24</v>
      </c>
      <c r="AL8" s="23"/>
      <c r="AM8" s="23"/>
      <c r="AN8" s="34" t="s">
        <v>25</v>
      </c>
      <c r="AO8" s="23"/>
      <c r="AP8" s="23"/>
      <c r="AQ8" s="23"/>
      <c r="AR8" s="21"/>
      <c r="BE8" s="32"/>
      <c r="BS8" s="18" t="s">
        <v>6</v>
      </c>
    </row>
    <row r="9" s="1" customFormat="1" ht="29.28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7" t="s">
        <v>26</v>
      </c>
      <c r="AL9" s="23"/>
      <c r="AM9" s="23"/>
      <c r="AN9" s="35" t="s">
        <v>27</v>
      </c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28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29</v>
      </c>
      <c r="AL10" s="23"/>
      <c r="AM10" s="23"/>
      <c r="AN10" s="28" t="s">
        <v>30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31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32</v>
      </c>
      <c r="AL11" s="23"/>
      <c r="AM11" s="23"/>
      <c r="AN11" s="28" t="s">
        <v>30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33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29</v>
      </c>
      <c r="AL13" s="23"/>
      <c r="AM13" s="23"/>
      <c r="AN13" s="36" t="s">
        <v>34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6" t="s">
        <v>34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3" t="s">
        <v>32</v>
      </c>
      <c r="AL14" s="23"/>
      <c r="AM14" s="23"/>
      <c r="AN14" s="36" t="s">
        <v>34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35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29</v>
      </c>
      <c r="AL16" s="23"/>
      <c r="AM16" s="23"/>
      <c r="AN16" s="28" t="s">
        <v>30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36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32</v>
      </c>
      <c r="AL17" s="23"/>
      <c r="AM17" s="23"/>
      <c r="AN17" s="28" t="s">
        <v>30</v>
      </c>
      <c r="AO17" s="23"/>
      <c r="AP17" s="23"/>
      <c r="AQ17" s="23"/>
      <c r="AR17" s="21"/>
      <c r="BE17" s="32"/>
      <c r="BS17" s="18" t="s">
        <v>37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38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29</v>
      </c>
      <c r="AL19" s="23"/>
      <c r="AM19" s="23"/>
      <c r="AN19" s="28" t="s">
        <v>30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39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32</v>
      </c>
      <c r="AL20" s="23"/>
      <c r="AM20" s="23"/>
      <c r="AN20" s="28" t="s">
        <v>30</v>
      </c>
      <c r="AO20" s="23"/>
      <c r="AP20" s="23"/>
      <c r="AQ20" s="23"/>
      <c r="AR20" s="21"/>
      <c r="BE20" s="32"/>
      <c r="BS20" s="18" t="s">
        <v>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40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96" customHeight="1">
      <c r="B23" s="22"/>
      <c r="C23" s="23"/>
      <c r="D23" s="23"/>
      <c r="E23" s="38" t="s">
        <v>41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3"/>
      <c r="AQ25" s="23"/>
      <c r="AR25" s="21"/>
      <c r="BE25" s="32"/>
    </row>
    <row r="26" s="2" customFormat="1" ht="25.92" customHeight="1">
      <c r="A26" s="40"/>
      <c r="B26" s="41"/>
      <c r="C26" s="42"/>
      <c r="D26" s="43" t="s">
        <v>42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2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2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43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44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45</v>
      </c>
      <c r="AL28" s="47"/>
      <c r="AM28" s="47"/>
      <c r="AN28" s="47"/>
      <c r="AO28" s="47"/>
      <c r="AP28" s="42"/>
      <c r="AQ28" s="42"/>
      <c r="AR28" s="46"/>
      <c r="BE28" s="32"/>
    </row>
    <row r="29" s="3" customFormat="1" ht="14.4" customHeight="1">
      <c r="A29" s="3"/>
      <c r="B29" s="48"/>
      <c r="C29" s="49"/>
      <c r="D29" s="33" t="s">
        <v>46</v>
      </c>
      <c r="E29" s="49"/>
      <c r="F29" s="33" t="s">
        <v>47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3" t="s">
        <v>48</v>
      </c>
      <c r="G30" s="49"/>
      <c r="H30" s="49"/>
      <c r="I30" s="49"/>
      <c r="J30" s="49"/>
      <c r="K30" s="49"/>
      <c r="L30" s="50">
        <v>0.14999999999999999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3" t="s">
        <v>49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3" t="s">
        <v>50</v>
      </c>
      <c r="G32" s="49"/>
      <c r="H32" s="49"/>
      <c r="I32" s="49"/>
      <c r="J32" s="49"/>
      <c r="K32" s="49"/>
      <c r="L32" s="50">
        <v>0.14999999999999999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3" t="s">
        <v>51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52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53</v>
      </c>
      <c r="U35" s="56"/>
      <c r="V35" s="56"/>
      <c r="W35" s="56"/>
      <c r="X35" s="58" t="s">
        <v>54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4" t="s">
        <v>55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3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20/06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Fara Tuklaty, Na Valech 19, Tuklaty - Stavební úpravy jižní fasády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3" t="s">
        <v>22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Tuklaty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3" t="s">
        <v>24</v>
      </c>
      <c r="AJ47" s="42"/>
      <c r="AK47" s="42"/>
      <c r="AL47" s="42"/>
      <c r="AM47" s="74" t="str">
        <f>IF(AN8= "","",AN8)</f>
        <v>14. 12. 2020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3" t="s">
        <v>28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Obecní úřad Tuklaty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3" t="s">
        <v>35</v>
      </c>
      <c r="AJ49" s="42"/>
      <c r="AK49" s="42"/>
      <c r="AL49" s="42"/>
      <c r="AM49" s="75" t="str">
        <f>IF(E17="","",E17)</f>
        <v>ing. arch. Slepičková</v>
      </c>
      <c r="AN49" s="66"/>
      <c r="AO49" s="66"/>
      <c r="AP49" s="66"/>
      <c r="AQ49" s="42"/>
      <c r="AR49" s="46"/>
      <c r="AS49" s="76" t="s">
        <v>56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3" t="s">
        <v>33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3" t="s">
        <v>38</v>
      </c>
      <c r="AJ50" s="42"/>
      <c r="AK50" s="42"/>
      <c r="AL50" s="42"/>
      <c r="AM50" s="75" t="str">
        <f>IF(E20="","",E20)</f>
        <v xml:space="preserve"> 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57</v>
      </c>
      <c r="D52" s="89"/>
      <c r="E52" s="89"/>
      <c r="F52" s="89"/>
      <c r="G52" s="89"/>
      <c r="H52" s="90"/>
      <c r="I52" s="91" t="s">
        <v>58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59</v>
      </c>
      <c r="AH52" s="89"/>
      <c r="AI52" s="89"/>
      <c r="AJ52" s="89"/>
      <c r="AK52" s="89"/>
      <c r="AL52" s="89"/>
      <c r="AM52" s="89"/>
      <c r="AN52" s="91" t="s">
        <v>60</v>
      </c>
      <c r="AO52" s="89"/>
      <c r="AP52" s="89"/>
      <c r="AQ52" s="93" t="s">
        <v>61</v>
      </c>
      <c r="AR52" s="46"/>
      <c r="AS52" s="94" t="s">
        <v>62</v>
      </c>
      <c r="AT52" s="95" t="s">
        <v>63</v>
      </c>
      <c r="AU52" s="95" t="s">
        <v>64</v>
      </c>
      <c r="AV52" s="95" t="s">
        <v>65</v>
      </c>
      <c r="AW52" s="95" t="s">
        <v>66</v>
      </c>
      <c r="AX52" s="95" t="s">
        <v>67</v>
      </c>
      <c r="AY52" s="95" t="s">
        <v>68</v>
      </c>
      <c r="AZ52" s="95" t="s">
        <v>69</v>
      </c>
      <c r="BA52" s="95" t="s">
        <v>70</v>
      </c>
      <c r="BB52" s="95" t="s">
        <v>71</v>
      </c>
      <c r="BC52" s="95" t="s">
        <v>72</v>
      </c>
      <c r="BD52" s="96" t="s">
        <v>73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74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ROUND(AG55,2)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30</v>
      </c>
      <c r="AR54" s="106"/>
      <c r="AS54" s="107">
        <f>ROUND(AS55,2)</f>
        <v>0</v>
      </c>
      <c r="AT54" s="108">
        <f>ROUND(SUM(AV54:AW54),2)</f>
        <v>0</v>
      </c>
      <c r="AU54" s="109">
        <f>ROUND(AU55,5)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ROUND(AZ55,2)</f>
        <v>0</v>
      </c>
      <c r="BA54" s="108">
        <f>ROUND(BA55,2)</f>
        <v>0</v>
      </c>
      <c r="BB54" s="108">
        <f>ROUND(BB55,2)</f>
        <v>0</v>
      </c>
      <c r="BC54" s="108">
        <f>ROUND(BC55,2)</f>
        <v>0</v>
      </c>
      <c r="BD54" s="110">
        <f>ROUND(BD55,2)</f>
        <v>0</v>
      </c>
      <c r="BE54" s="6"/>
      <c r="BS54" s="111" t="s">
        <v>75</v>
      </c>
      <c r="BT54" s="111" t="s">
        <v>76</v>
      </c>
      <c r="BV54" s="111" t="s">
        <v>77</v>
      </c>
      <c r="BW54" s="111" t="s">
        <v>5</v>
      </c>
      <c r="BX54" s="111" t="s">
        <v>78</v>
      </c>
      <c r="CL54" s="111" t="s">
        <v>19</v>
      </c>
    </row>
    <row r="55" s="7" customFormat="1" ht="24.75" customHeight="1">
      <c r="A55" s="112" t="s">
        <v>79</v>
      </c>
      <c r="B55" s="113"/>
      <c r="C55" s="114"/>
      <c r="D55" s="115" t="s">
        <v>14</v>
      </c>
      <c r="E55" s="115"/>
      <c r="F55" s="115"/>
      <c r="G55" s="115"/>
      <c r="H55" s="115"/>
      <c r="I55" s="116"/>
      <c r="J55" s="115" t="s">
        <v>17</v>
      </c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7">
        <f>'20-06 - Fara Tuklaty, Na ...'!J28</f>
        <v>0</v>
      </c>
      <c r="AH55" s="116"/>
      <c r="AI55" s="116"/>
      <c r="AJ55" s="116"/>
      <c r="AK55" s="116"/>
      <c r="AL55" s="116"/>
      <c r="AM55" s="116"/>
      <c r="AN55" s="117">
        <f>SUM(AG55,AT55)</f>
        <v>0</v>
      </c>
      <c r="AO55" s="116"/>
      <c r="AP55" s="116"/>
      <c r="AQ55" s="118" t="s">
        <v>80</v>
      </c>
      <c r="AR55" s="119"/>
      <c r="AS55" s="120">
        <v>0</v>
      </c>
      <c r="AT55" s="121">
        <f>ROUND(SUM(AV55:AW55),2)</f>
        <v>0</v>
      </c>
      <c r="AU55" s="122">
        <f>'20-06 - Fara Tuklaty, Na ...'!P88</f>
        <v>0</v>
      </c>
      <c r="AV55" s="121">
        <f>'20-06 - Fara Tuklaty, Na ...'!J31</f>
        <v>0</v>
      </c>
      <c r="AW55" s="121">
        <f>'20-06 - Fara Tuklaty, Na ...'!J32</f>
        <v>0</v>
      </c>
      <c r="AX55" s="121">
        <f>'20-06 - Fara Tuklaty, Na ...'!J33</f>
        <v>0</v>
      </c>
      <c r="AY55" s="121">
        <f>'20-06 - Fara Tuklaty, Na ...'!J34</f>
        <v>0</v>
      </c>
      <c r="AZ55" s="121">
        <f>'20-06 - Fara Tuklaty, Na ...'!F31</f>
        <v>0</v>
      </c>
      <c r="BA55" s="121">
        <f>'20-06 - Fara Tuklaty, Na ...'!F32</f>
        <v>0</v>
      </c>
      <c r="BB55" s="121">
        <f>'20-06 - Fara Tuklaty, Na ...'!F33</f>
        <v>0</v>
      </c>
      <c r="BC55" s="121">
        <f>'20-06 - Fara Tuklaty, Na ...'!F34</f>
        <v>0</v>
      </c>
      <c r="BD55" s="123">
        <f>'20-06 - Fara Tuklaty, Na ...'!F35</f>
        <v>0</v>
      </c>
      <c r="BE55" s="7"/>
      <c r="BT55" s="124" t="s">
        <v>81</v>
      </c>
      <c r="BU55" s="124" t="s">
        <v>82</v>
      </c>
      <c r="BV55" s="124" t="s">
        <v>77</v>
      </c>
      <c r="BW55" s="124" t="s">
        <v>5</v>
      </c>
      <c r="BX55" s="124" t="s">
        <v>78</v>
      </c>
      <c r="CL55" s="124" t="s">
        <v>19</v>
      </c>
    </row>
    <row r="56" s="2" customFormat="1" ht="30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6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</row>
    <row r="57" s="2" customFormat="1" ht="6.96" customHeight="1">
      <c r="A57" s="40"/>
      <c r="B57" s="61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46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</row>
  </sheetData>
  <sheetProtection sheet="1" formatColumns="0" formatRows="0" objects="1" scenarios="1" spinCount="100000" saltValue="PZBzOn1mYuJ7Y0q+BALlIrqHZvGveX90V2Chbv73fcknztGZq9RESSccMqvOu0sCIaII/DhXLZ8FlpHI5T0BdQ==" hashValue="9NuYUx291phL+7oig5sXnpIIdT/b6bN7n120/TPtWFzsuN56y6ElD4gOwFzLMFv57qIqs/Ud7QEy63fjeafs4g==" algorithmName="SHA-512" password="CC35"/>
  <mergeCells count="42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AR2:BE2"/>
  </mergeCells>
  <hyperlinks>
    <hyperlink ref="A55" location="'20-06 - Fara Tuklaty, Na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5</v>
      </c>
    </row>
    <row r="3" s="1" customFormat="1" ht="6.96" customHeight="1">
      <c r="B3" s="125"/>
      <c r="C3" s="126"/>
      <c r="D3" s="126"/>
      <c r="E3" s="126"/>
      <c r="F3" s="126"/>
      <c r="G3" s="126"/>
      <c r="H3" s="126"/>
      <c r="I3" s="126"/>
      <c r="J3" s="126"/>
      <c r="K3" s="126"/>
      <c r="L3" s="21"/>
      <c r="AT3" s="18" t="s">
        <v>83</v>
      </c>
    </row>
    <row r="4" s="1" customFormat="1" ht="24.96" customHeight="1">
      <c r="B4" s="21"/>
      <c r="D4" s="127" t="s">
        <v>84</v>
      </c>
      <c r="L4" s="21"/>
      <c r="M4" s="128" t="s">
        <v>10</v>
      </c>
      <c r="AT4" s="18" t="s">
        <v>4</v>
      </c>
    </row>
    <row r="5" s="1" customFormat="1" ht="6.96" customHeight="1">
      <c r="B5" s="21"/>
      <c r="L5" s="21"/>
    </row>
    <row r="6" s="2" customFormat="1" ht="12" customHeight="1">
      <c r="A6" s="40"/>
      <c r="B6" s="46"/>
      <c r="C6" s="40"/>
      <c r="D6" s="129" t="s">
        <v>16</v>
      </c>
      <c r="E6" s="40"/>
      <c r="F6" s="40"/>
      <c r="G6" s="40"/>
      <c r="H6" s="40"/>
      <c r="I6" s="40"/>
      <c r="J6" s="40"/>
      <c r="K6" s="40"/>
      <c r="L6" s="13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</row>
    <row r="7" s="2" customFormat="1" ht="16.5" customHeight="1">
      <c r="A7" s="40"/>
      <c r="B7" s="46"/>
      <c r="C7" s="40"/>
      <c r="D7" s="40"/>
      <c r="E7" s="131" t="s">
        <v>17</v>
      </c>
      <c r="F7" s="40"/>
      <c r="G7" s="40"/>
      <c r="H7" s="40"/>
      <c r="I7" s="40"/>
      <c r="J7" s="40"/>
      <c r="K7" s="40"/>
      <c r="L7" s="13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</row>
    <row r="8" s="2" customFormat="1">
      <c r="A8" s="40"/>
      <c r="B8" s="46"/>
      <c r="C8" s="40"/>
      <c r="D8" s="40"/>
      <c r="E8" s="40"/>
      <c r="F8" s="40"/>
      <c r="G8" s="40"/>
      <c r="H8" s="40"/>
      <c r="I8" s="40"/>
      <c r="J8" s="40"/>
      <c r="K8" s="40"/>
      <c r="L8" s="13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2" customHeight="1">
      <c r="A9" s="40"/>
      <c r="B9" s="46"/>
      <c r="C9" s="40"/>
      <c r="D9" s="129" t="s">
        <v>18</v>
      </c>
      <c r="E9" s="40"/>
      <c r="F9" s="132" t="s">
        <v>19</v>
      </c>
      <c r="G9" s="40"/>
      <c r="H9" s="40"/>
      <c r="I9" s="129" t="s">
        <v>20</v>
      </c>
      <c r="J9" s="132" t="s">
        <v>21</v>
      </c>
      <c r="K9" s="40"/>
      <c r="L9" s="13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29" t="s">
        <v>22</v>
      </c>
      <c r="E10" s="40"/>
      <c r="F10" s="132" t="s">
        <v>23</v>
      </c>
      <c r="G10" s="40"/>
      <c r="H10" s="40"/>
      <c r="I10" s="129" t="s">
        <v>24</v>
      </c>
      <c r="J10" s="133" t="str">
        <f>'Rekapitulace stavby'!AN8</f>
        <v>14. 12. 2020</v>
      </c>
      <c r="K10" s="40"/>
      <c r="L10" s="13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21.84" customHeight="1">
      <c r="A11" s="40"/>
      <c r="B11" s="46"/>
      <c r="C11" s="40"/>
      <c r="D11" s="40"/>
      <c r="E11" s="40"/>
      <c r="F11" s="40"/>
      <c r="G11" s="40"/>
      <c r="H11" s="40"/>
      <c r="I11" s="134" t="s">
        <v>26</v>
      </c>
      <c r="J11" s="135" t="s">
        <v>27</v>
      </c>
      <c r="K11" s="40"/>
      <c r="L11" s="13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29" t="s">
        <v>28</v>
      </c>
      <c r="E12" s="40"/>
      <c r="F12" s="40"/>
      <c r="G12" s="40"/>
      <c r="H12" s="40"/>
      <c r="I12" s="129" t="s">
        <v>29</v>
      </c>
      <c r="J12" s="132" t="s">
        <v>30</v>
      </c>
      <c r="K12" s="40"/>
      <c r="L12" s="13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8" customHeight="1">
      <c r="A13" s="40"/>
      <c r="B13" s="46"/>
      <c r="C13" s="40"/>
      <c r="D13" s="40"/>
      <c r="E13" s="132" t="s">
        <v>31</v>
      </c>
      <c r="F13" s="40"/>
      <c r="G13" s="40"/>
      <c r="H13" s="40"/>
      <c r="I13" s="129" t="s">
        <v>32</v>
      </c>
      <c r="J13" s="132" t="s">
        <v>30</v>
      </c>
      <c r="K13" s="40"/>
      <c r="L13" s="13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6.96" customHeigh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13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29" t="s">
        <v>33</v>
      </c>
      <c r="E15" s="40"/>
      <c r="F15" s="40"/>
      <c r="G15" s="40"/>
      <c r="H15" s="40"/>
      <c r="I15" s="129" t="s">
        <v>29</v>
      </c>
      <c r="J15" s="34" t="str">
        <f>'Rekapitulace stavby'!AN13</f>
        <v>Vyplň údaj</v>
      </c>
      <c r="K15" s="40"/>
      <c r="L15" s="13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8" customHeight="1">
      <c r="A16" s="40"/>
      <c r="B16" s="46"/>
      <c r="C16" s="40"/>
      <c r="D16" s="40"/>
      <c r="E16" s="34" t="str">
        <f>'Rekapitulace stavby'!E14</f>
        <v>Vyplň údaj</v>
      </c>
      <c r="F16" s="132"/>
      <c r="G16" s="132"/>
      <c r="H16" s="132"/>
      <c r="I16" s="129" t="s">
        <v>32</v>
      </c>
      <c r="J16" s="34" t="str">
        <f>'Rekapitulace stavby'!AN14</f>
        <v>Vyplň údaj</v>
      </c>
      <c r="K16" s="40"/>
      <c r="L16" s="13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6.96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13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29" t="s">
        <v>35</v>
      </c>
      <c r="E18" s="40"/>
      <c r="F18" s="40"/>
      <c r="G18" s="40"/>
      <c r="H18" s="40"/>
      <c r="I18" s="129" t="s">
        <v>29</v>
      </c>
      <c r="J18" s="132" t="s">
        <v>30</v>
      </c>
      <c r="K18" s="40"/>
      <c r="L18" s="13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32" t="s">
        <v>36</v>
      </c>
      <c r="F19" s="40"/>
      <c r="G19" s="40"/>
      <c r="H19" s="40"/>
      <c r="I19" s="129" t="s">
        <v>32</v>
      </c>
      <c r="J19" s="132" t="s">
        <v>30</v>
      </c>
      <c r="K19" s="40"/>
      <c r="L19" s="13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13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29" t="s">
        <v>38</v>
      </c>
      <c r="E21" s="40"/>
      <c r="F21" s="40"/>
      <c r="G21" s="40"/>
      <c r="H21" s="40"/>
      <c r="I21" s="129" t="s">
        <v>29</v>
      </c>
      <c r="J21" s="132" t="str">
        <f>IF('Rekapitulace stavby'!AN19="","",'Rekapitulace stavby'!AN19)</f>
        <v/>
      </c>
      <c r="K21" s="40"/>
      <c r="L21" s="13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132" t="str">
        <f>IF('Rekapitulace stavby'!E20="","",'Rekapitulace stavby'!E20)</f>
        <v xml:space="preserve"> </v>
      </c>
      <c r="F22" s="40"/>
      <c r="G22" s="40"/>
      <c r="H22" s="40"/>
      <c r="I22" s="129" t="s">
        <v>32</v>
      </c>
      <c r="J22" s="132" t="str">
        <f>IF('Rekapitulace stavby'!AN20="","",'Rekapitulace stavby'!AN20)</f>
        <v/>
      </c>
      <c r="K22" s="40"/>
      <c r="L22" s="13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13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29" t="s">
        <v>40</v>
      </c>
      <c r="E24" s="40"/>
      <c r="F24" s="40"/>
      <c r="G24" s="40"/>
      <c r="H24" s="40"/>
      <c r="I24" s="40"/>
      <c r="J24" s="40"/>
      <c r="K24" s="40"/>
      <c r="L24" s="13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8" customFormat="1" ht="131.25" customHeight="1">
      <c r="A25" s="136"/>
      <c r="B25" s="137"/>
      <c r="C25" s="136"/>
      <c r="D25" s="136"/>
      <c r="E25" s="138" t="s">
        <v>85</v>
      </c>
      <c r="F25" s="138"/>
      <c r="G25" s="138"/>
      <c r="H25" s="138"/>
      <c r="I25" s="136"/>
      <c r="J25" s="136"/>
      <c r="K25" s="136"/>
      <c r="L25" s="139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13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140"/>
      <c r="E27" s="140"/>
      <c r="F27" s="140"/>
      <c r="G27" s="140"/>
      <c r="H27" s="140"/>
      <c r="I27" s="140"/>
      <c r="J27" s="140"/>
      <c r="K27" s="140"/>
      <c r="L27" s="13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25.44" customHeight="1">
      <c r="A28" s="40"/>
      <c r="B28" s="46"/>
      <c r="C28" s="40"/>
      <c r="D28" s="141" t="s">
        <v>42</v>
      </c>
      <c r="E28" s="40"/>
      <c r="F28" s="40"/>
      <c r="G28" s="40"/>
      <c r="H28" s="40"/>
      <c r="I28" s="40"/>
      <c r="J28" s="142">
        <f>ROUND(J88, 2)</f>
        <v>0</v>
      </c>
      <c r="K28" s="40"/>
      <c r="L28" s="13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0"/>
      <c r="E29" s="140"/>
      <c r="F29" s="140"/>
      <c r="G29" s="140"/>
      <c r="H29" s="140"/>
      <c r="I29" s="140"/>
      <c r="J29" s="140"/>
      <c r="K29" s="140"/>
      <c r="L29" s="13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4.4" customHeight="1">
      <c r="A30" s="40"/>
      <c r="B30" s="46"/>
      <c r="C30" s="40"/>
      <c r="D30" s="40"/>
      <c r="E30" s="40"/>
      <c r="F30" s="143" t="s">
        <v>44</v>
      </c>
      <c r="G30" s="40"/>
      <c r="H30" s="40"/>
      <c r="I30" s="143" t="s">
        <v>43</v>
      </c>
      <c r="J30" s="143" t="s">
        <v>45</v>
      </c>
      <c r="K30" s="40"/>
      <c r="L30" s="13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14.4" customHeight="1">
      <c r="A31" s="40"/>
      <c r="B31" s="46"/>
      <c r="C31" s="40"/>
      <c r="D31" s="144" t="s">
        <v>46</v>
      </c>
      <c r="E31" s="129" t="s">
        <v>47</v>
      </c>
      <c r="F31" s="145">
        <f>ROUND((SUM(BE88:BE224)),  2)</f>
        <v>0</v>
      </c>
      <c r="G31" s="40"/>
      <c r="H31" s="40"/>
      <c r="I31" s="146">
        <v>0.20999999999999999</v>
      </c>
      <c r="J31" s="145">
        <f>ROUND(((SUM(BE88:BE224))*I31),  2)</f>
        <v>0</v>
      </c>
      <c r="K31" s="40"/>
      <c r="L31" s="13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129" t="s">
        <v>48</v>
      </c>
      <c r="F32" s="145">
        <f>ROUND((SUM(BF88:BF224)),  2)</f>
        <v>0</v>
      </c>
      <c r="G32" s="40"/>
      <c r="H32" s="40"/>
      <c r="I32" s="146">
        <v>0.14999999999999999</v>
      </c>
      <c r="J32" s="145">
        <f>ROUND(((SUM(BF88:BF224))*I32),  2)</f>
        <v>0</v>
      </c>
      <c r="K32" s="40"/>
      <c r="L32" s="13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40"/>
      <c r="E33" s="129" t="s">
        <v>49</v>
      </c>
      <c r="F33" s="145">
        <f>ROUND((SUM(BG88:BG224)),  2)</f>
        <v>0</v>
      </c>
      <c r="G33" s="40"/>
      <c r="H33" s="40"/>
      <c r="I33" s="146">
        <v>0.20999999999999999</v>
      </c>
      <c r="J33" s="145">
        <f>0</f>
        <v>0</v>
      </c>
      <c r="K33" s="40"/>
      <c r="L33" s="13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29" t="s">
        <v>50</v>
      </c>
      <c r="F34" s="145">
        <f>ROUND((SUM(BH88:BH224)),  2)</f>
        <v>0</v>
      </c>
      <c r="G34" s="40"/>
      <c r="H34" s="40"/>
      <c r="I34" s="146">
        <v>0.14999999999999999</v>
      </c>
      <c r="J34" s="145">
        <f>0</f>
        <v>0</v>
      </c>
      <c r="K34" s="40"/>
      <c r="L34" s="13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29" t="s">
        <v>51</v>
      </c>
      <c r="F35" s="145">
        <f>ROUND((SUM(BI88:BI224)),  2)</f>
        <v>0</v>
      </c>
      <c r="G35" s="40"/>
      <c r="H35" s="40"/>
      <c r="I35" s="146">
        <v>0</v>
      </c>
      <c r="J35" s="145">
        <f>0</f>
        <v>0</v>
      </c>
      <c r="K35" s="40"/>
      <c r="L35" s="13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6.96" customHeight="1">
      <c r="A36" s="40"/>
      <c r="B36" s="46"/>
      <c r="C36" s="40"/>
      <c r="D36" s="40"/>
      <c r="E36" s="40"/>
      <c r="F36" s="40"/>
      <c r="G36" s="40"/>
      <c r="H36" s="40"/>
      <c r="I36" s="40"/>
      <c r="J36" s="40"/>
      <c r="K36" s="40"/>
      <c r="L36" s="13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25.44" customHeight="1">
      <c r="A37" s="40"/>
      <c r="B37" s="46"/>
      <c r="C37" s="147"/>
      <c r="D37" s="148" t="s">
        <v>52</v>
      </c>
      <c r="E37" s="149"/>
      <c r="F37" s="149"/>
      <c r="G37" s="150" t="s">
        <v>53</v>
      </c>
      <c r="H37" s="151" t="s">
        <v>54</v>
      </c>
      <c r="I37" s="149"/>
      <c r="J37" s="152">
        <f>SUM(J28:J35)</f>
        <v>0</v>
      </c>
      <c r="K37" s="153"/>
      <c r="L37" s="13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154"/>
      <c r="C38" s="155"/>
      <c r="D38" s="155"/>
      <c r="E38" s="155"/>
      <c r="F38" s="155"/>
      <c r="G38" s="155"/>
      <c r="H38" s="155"/>
      <c r="I38" s="155"/>
      <c r="J38" s="155"/>
      <c r="K38" s="155"/>
      <c r="L38" s="13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42" s="2" customFormat="1" ht="6.96" customHeight="1">
      <c r="A42" s="40"/>
      <c r="B42" s="156"/>
      <c r="C42" s="157"/>
      <c r="D42" s="157"/>
      <c r="E42" s="157"/>
      <c r="F42" s="157"/>
      <c r="G42" s="157"/>
      <c r="H42" s="157"/>
      <c r="I42" s="157"/>
      <c r="J42" s="157"/>
      <c r="K42" s="157"/>
      <c r="L42" s="13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4.96" customHeight="1">
      <c r="A43" s="40"/>
      <c r="B43" s="41"/>
      <c r="C43" s="24" t="s">
        <v>86</v>
      </c>
      <c r="D43" s="42"/>
      <c r="E43" s="42"/>
      <c r="F43" s="42"/>
      <c r="G43" s="42"/>
      <c r="H43" s="42"/>
      <c r="I43" s="42"/>
      <c r="J43" s="42"/>
      <c r="K43" s="42"/>
      <c r="L43" s="13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6.96" customHeight="1">
      <c r="A44" s="40"/>
      <c r="B44" s="41"/>
      <c r="C44" s="42"/>
      <c r="D44" s="42"/>
      <c r="E44" s="42"/>
      <c r="F44" s="42"/>
      <c r="G44" s="42"/>
      <c r="H44" s="42"/>
      <c r="I44" s="42"/>
      <c r="J44" s="42"/>
      <c r="K44" s="42"/>
      <c r="L44" s="13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12" customHeight="1">
      <c r="A45" s="40"/>
      <c r="B45" s="41"/>
      <c r="C45" s="33" t="s">
        <v>16</v>
      </c>
      <c r="D45" s="42"/>
      <c r="E45" s="42"/>
      <c r="F45" s="42"/>
      <c r="G45" s="42"/>
      <c r="H45" s="42"/>
      <c r="I45" s="42"/>
      <c r="J45" s="42"/>
      <c r="K45" s="42"/>
      <c r="L45" s="13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16.5" customHeight="1">
      <c r="A46" s="40"/>
      <c r="B46" s="41"/>
      <c r="C46" s="42"/>
      <c r="D46" s="42"/>
      <c r="E46" s="71" t="str">
        <f>E7</f>
        <v>Fara Tuklaty, Na Valech 19, Tuklaty - Stavební úpravy jižní fasády</v>
      </c>
      <c r="F46" s="42"/>
      <c r="G46" s="42"/>
      <c r="H46" s="42"/>
      <c r="I46" s="42"/>
      <c r="J46" s="42"/>
      <c r="K46" s="42"/>
      <c r="L46" s="13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6.96" customHeight="1">
      <c r="A47" s="40"/>
      <c r="B47" s="41"/>
      <c r="C47" s="42"/>
      <c r="D47" s="42"/>
      <c r="E47" s="42"/>
      <c r="F47" s="42"/>
      <c r="G47" s="42"/>
      <c r="H47" s="42"/>
      <c r="I47" s="42"/>
      <c r="J47" s="42"/>
      <c r="K47" s="42"/>
      <c r="L47" s="13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2" customHeight="1">
      <c r="A48" s="40"/>
      <c r="B48" s="41"/>
      <c r="C48" s="33" t="s">
        <v>22</v>
      </c>
      <c r="D48" s="42"/>
      <c r="E48" s="42"/>
      <c r="F48" s="28" t="str">
        <f>F10</f>
        <v>Tuklaty</v>
      </c>
      <c r="G48" s="42"/>
      <c r="H48" s="42"/>
      <c r="I48" s="33" t="s">
        <v>24</v>
      </c>
      <c r="J48" s="74" t="str">
        <f>IF(J10="","",J10)</f>
        <v>14. 12. 2020</v>
      </c>
      <c r="K48" s="42"/>
      <c r="L48" s="13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6.96" customHeight="1">
      <c r="A49" s="40"/>
      <c r="B49" s="41"/>
      <c r="C49" s="42"/>
      <c r="D49" s="42"/>
      <c r="E49" s="42"/>
      <c r="F49" s="42"/>
      <c r="G49" s="42"/>
      <c r="H49" s="42"/>
      <c r="I49" s="42"/>
      <c r="J49" s="42"/>
      <c r="K49" s="42"/>
      <c r="L49" s="13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25.65" customHeight="1">
      <c r="A50" s="40"/>
      <c r="B50" s="41"/>
      <c r="C50" s="33" t="s">
        <v>28</v>
      </c>
      <c r="D50" s="42"/>
      <c r="E50" s="42"/>
      <c r="F50" s="28" t="str">
        <f>E13</f>
        <v>Obecní úřad Tuklaty</v>
      </c>
      <c r="G50" s="42"/>
      <c r="H50" s="42"/>
      <c r="I50" s="33" t="s">
        <v>35</v>
      </c>
      <c r="J50" s="38" t="str">
        <f>E19</f>
        <v>ing. arch. Slepičková</v>
      </c>
      <c r="K50" s="42"/>
      <c r="L50" s="13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5.15" customHeight="1">
      <c r="A51" s="40"/>
      <c r="B51" s="41"/>
      <c r="C51" s="33" t="s">
        <v>33</v>
      </c>
      <c r="D51" s="42"/>
      <c r="E51" s="42"/>
      <c r="F51" s="28" t="str">
        <f>IF(E16="","",E16)</f>
        <v>Vyplň údaj</v>
      </c>
      <c r="G51" s="42"/>
      <c r="H51" s="42"/>
      <c r="I51" s="33" t="s">
        <v>38</v>
      </c>
      <c r="J51" s="38" t="str">
        <f>E22</f>
        <v xml:space="preserve"> </v>
      </c>
      <c r="K51" s="42"/>
      <c r="L51" s="13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0.32" customHeight="1">
      <c r="A52" s="40"/>
      <c r="B52" s="41"/>
      <c r="C52" s="42"/>
      <c r="D52" s="42"/>
      <c r="E52" s="42"/>
      <c r="F52" s="42"/>
      <c r="G52" s="42"/>
      <c r="H52" s="42"/>
      <c r="I52" s="42"/>
      <c r="J52" s="42"/>
      <c r="K52" s="42"/>
      <c r="L52" s="13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29.28" customHeight="1">
      <c r="A53" s="40"/>
      <c r="B53" s="41"/>
      <c r="C53" s="158" t="s">
        <v>87</v>
      </c>
      <c r="D53" s="159"/>
      <c r="E53" s="159"/>
      <c r="F53" s="159"/>
      <c r="G53" s="159"/>
      <c r="H53" s="159"/>
      <c r="I53" s="159"/>
      <c r="J53" s="160" t="s">
        <v>88</v>
      </c>
      <c r="K53" s="159"/>
      <c r="L53" s="13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0.32" customHeight="1">
      <c r="A54" s="40"/>
      <c r="B54" s="41"/>
      <c r="C54" s="42"/>
      <c r="D54" s="42"/>
      <c r="E54" s="42"/>
      <c r="F54" s="42"/>
      <c r="G54" s="42"/>
      <c r="H54" s="42"/>
      <c r="I54" s="42"/>
      <c r="J54" s="42"/>
      <c r="K54" s="42"/>
      <c r="L54" s="13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22.8" customHeight="1">
      <c r="A55" s="40"/>
      <c r="B55" s="41"/>
      <c r="C55" s="161" t="s">
        <v>74</v>
      </c>
      <c r="D55" s="42"/>
      <c r="E55" s="42"/>
      <c r="F55" s="42"/>
      <c r="G55" s="42"/>
      <c r="H55" s="42"/>
      <c r="I55" s="42"/>
      <c r="J55" s="104">
        <f>J88</f>
        <v>0</v>
      </c>
      <c r="K55" s="42"/>
      <c r="L55" s="13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U55" s="18" t="s">
        <v>89</v>
      </c>
    </row>
    <row r="56" s="9" customFormat="1" ht="24.96" customHeight="1">
      <c r="A56" s="9"/>
      <c r="B56" s="162"/>
      <c r="C56" s="163"/>
      <c r="D56" s="164" t="s">
        <v>90</v>
      </c>
      <c r="E56" s="165"/>
      <c r="F56" s="165"/>
      <c r="G56" s="165"/>
      <c r="H56" s="165"/>
      <c r="I56" s="165"/>
      <c r="J56" s="166">
        <f>J89</f>
        <v>0</v>
      </c>
      <c r="K56" s="163"/>
      <c r="L56" s="167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="10" customFormat="1" ht="19.92" customHeight="1">
      <c r="A57" s="10"/>
      <c r="B57" s="168"/>
      <c r="C57" s="169"/>
      <c r="D57" s="170" t="s">
        <v>91</v>
      </c>
      <c r="E57" s="171"/>
      <c r="F57" s="171"/>
      <c r="G57" s="171"/>
      <c r="H57" s="171"/>
      <c r="I57" s="171"/>
      <c r="J57" s="172">
        <f>J90</f>
        <v>0</v>
      </c>
      <c r="K57" s="169"/>
      <c r="L57" s="173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="10" customFormat="1" ht="19.92" customHeight="1">
      <c r="A58" s="10"/>
      <c r="B58" s="168"/>
      <c r="C58" s="169"/>
      <c r="D58" s="170" t="s">
        <v>92</v>
      </c>
      <c r="E58" s="171"/>
      <c r="F58" s="171"/>
      <c r="G58" s="171"/>
      <c r="H58" s="171"/>
      <c r="I58" s="171"/>
      <c r="J58" s="172">
        <f>J113</f>
        <v>0</v>
      </c>
      <c r="K58" s="169"/>
      <c r="L58" s="173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</row>
    <row r="59" s="10" customFormat="1" ht="19.92" customHeight="1">
      <c r="A59" s="10"/>
      <c r="B59" s="168"/>
      <c r="C59" s="169"/>
      <c r="D59" s="170" t="s">
        <v>93</v>
      </c>
      <c r="E59" s="171"/>
      <c r="F59" s="171"/>
      <c r="G59" s="171"/>
      <c r="H59" s="171"/>
      <c r="I59" s="171"/>
      <c r="J59" s="172">
        <f>J123</f>
        <v>0</v>
      </c>
      <c r="K59" s="169"/>
      <c r="L59" s="173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</row>
    <row r="60" s="10" customFormat="1" ht="19.92" customHeight="1">
      <c r="A60" s="10"/>
      <c r="B60" s="168"/>
      <c r="C60" s="169"/>
      <c r="D60" s="170" t="s">
        <v>94</v>
      </c>
      <c r="E60" s="171"/>
      <c r="F60" s="171"/>
      <c r="G60" s="171"/>
      <c r="H60" s="171"/>
      <c r="I60" s="171"/>
      <c r="J60" s="172">
        <f>J135</f>
        <v>0</v>
      </c>
      <c r="K60" s="169"/>
      <c r="L60" s="173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="10" customFormat="1" ht="19.92" customHeight="1">
      <c r="A61" s="10"/>
      <c r="B61" s="168"/>
      <c r="C61" s="169"/>
      <c r="D61" s="170" t="s">
        <v>95</v>
      </c>
      <c r="E61" s="171"/>
      <c r="F61" s="171"/>
      <c r="G61" s="171"/>
      <c r="H61" s="171"/>
      <c r="I61" s="171"/>
      <c r="J61" s="172">
        <f>J157</f>
        <v>0</v>
      </c>
      <c r="K61" s="169"/>
      <c r="L61" s="173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68"/>
      <c r="C62" s="169"/>
      <c r="D62" s="170" t="s">
        <v>96</v>
      </c>
      <c r="E62" s="171"/>
      <c r="F62" s="171"/>
      <c r="G62" s="171"/>
      <c r="H62" s="171"/>
      <c r="I62" s="171"/>
      <c r="J62" s="172">
        <f>J195</f>
        <v>0</v>
      </c>
      <c r="K62" s="169"/>
      <c r="L62" s="173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68"/>
      <c r="C63" s="169"/>
      <c r="D63" s="170" t="s">
        <v>97</v>
      </c>
      <c r="E63" s="171"/>
      <c r="F63" s="171"/>
      <c r="G63" s="171"/>
      <c r="H63" s="171"/>
      <c r="I63" s="171"/>
      <c r="J63" s="172">
        <f>J202</f>
        <v>0</v>
      </c>
      <c r="K63" s="169"/>
      <c r="L63" s="173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62"/>
      <c r="C64" s="163"/>
      <c r="D64" s="164" t="s">
        <v>98</v>
      </c>
      <c r="E64" s="165"/>
      <c r="F64" s="165"/>
      <c r="G64" s="165"/>
      <c r="H64" s="165"/>
      <c r="I64" s="165"/>
      <c r="J64" s="166">
        <f>J204</f>
        <v>0</v>
      </c>
      <c r="K64" s="163"/>
      <c r="L64" s="167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68"/>
      <c r="C65" s="169"/>
      <c r="D65" s="170" t="s">
        <v>99</v>
      </c>
      <c r="E65" s="171"/>
      <c r="F65" s="171"/>
      <c r="G65" s="171"/>
      <c r="H65" s="171"/>
      <c r="I65" s="171"/>
      <c r="J65" s="172">
        <f>J205</f>
        <v>0</v>
      </c>
      <c r="K65" s="169"/>
      <c r="L65" s="173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68"/>
      <c r="C66" s="169"/>
      <c r="D66" s="170" t="s">
        <v>100</v>
      </c>
      <c r="E66" s="171"/>
      <c r="F66" s="171"/>
      <c r="G66" s="171"/>
      <c r="H66" s="171"/>
      <c r="I66" s="171"/>
      <c r="J66" s="172">
        <f>J210</f>
        <v>0</v>
      </c>
      <c r="K66" s="169"/>
      <c r="L66" s="173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62"/>
      <c r="C67" s="163"/>
      <c r="D67" s="164" t="s">
        <v>101</v>
      </c>
      <c r="E67" s="165"/>
      <c r="F67" s="165"/>
      <c r="G67" s="165"/>
      <c r="H67" s="165"/>
      <c r="I67" s="165"/>
      <c r="J67" s="166">
        <f>J218</f>
        <v>0</v>
      </c>
      <c r="K67" s="163"/>
      <c r="L67" s="167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68"/>
      <c r="C68" s="169"/>
      <c r="D68" s="170" t="s">
        <v>102</v>
      </c>
      <c r="E68" s="171"/>
      <c r="F68" s="171"/>
      <c r="G68" s="171"/>
      <c r="H68" s="171"/>
      <c r="I68" s="171"/>
      <c r="J68" s="172">
        <f>J219</f>
        <v>0</v>
      </c>
      <c r="K68" s="169"/>
      <c r="L68" s="173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68"/>
      <c r="C69" s="169"/>
      <c r="D69" s="170" t="s">
        <v>103</v>
      </c>
      <c r="E69" s="171"/>
      <c r="F69" s="171"/>
      <c r="G69" s="171"/>
      <c r="H69" s="171"/>
      <c r="I69" s="171"/>
      <c r="J69" s="172">
        <f>J221</f>
        <v>0</v>
      </c>
      <c r="K69" s="169"/>
      <c r="L69" s="173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68"/>
      <c r="C70" s="169"/>
      <c r="D70" s="170" t="s">
        <v>104</v>
      </c>
      <c r="E70" s="171"/>
      <c r="F70" s="171"/>
      <c r="G70" s="171"/>
      <c r="H70" s="171"/>
      <c r="I70" s="171"/>
      <c r="J70" s="172">
        <f>J223</f>
        <v>0</v>
      </c>
      <c r="K70" s="169"/>
      <c r="L70" s="173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3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13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6" s="2" customFormat="1" ht="6.96" customHeight="1">
      <c r="A76" s="40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13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4.96" customHeight="1">
      <c r="A77" s="40"/>
      <c r="B77" s="41"/>
      <c r="C77" s="24" t="s">
        <v>105</v>
      </c>
      <c r="D77" s="42"/>
      <c r="E77" s="42"/>
      <c r="F77" s="42"/>
      <c r="G77" s="42"/>
      <c r="H77" s="42"/>
      <c r="I77" s="42"/>
      <c r="J77" s="42"/>
      <c r="K77" s="42"/>
      <c r="L77" s="13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3" t="s">
        <v>16</v>
      </c>
      <c r="D79" s="42"/>
      <c r="E79" s="42"/>
      <c r="F79" s="42"/>
      <c r="G79" s="42"/>
      <c r="H79" s="42"/>
      <c r="I79" s="42"/>
      <c r="J79" s="42"/>
      <c r="K79" s="42"/>
      <c r="L79" s="13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71" t="str">
        <f>E7</f>
        <v>Fara Tuklaty, Na Valech 19, Tuklaty - Stavební úpravy jižní fasády</v>
      </c>
      <c r="F80" s="42"/>
      <c r="G80" s="42"/>
      <c r="H80" s="42"/>
      <c r="I80" s="42"/>
      <c r="J80" s="42"/>
      <c r="K80" s="42"/>
      <c r="L80" s="13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3" t="s">
        <v>22</v>
      </c>
      <c r="D82" s="42"/>
      <c r="E82" s="42"/>
      <c r="F82" s="28" t="str">
        <f>F10</f>
        <v>Tuklaty</v>
      </c>
      <c r="G82" s="42"/>
      <c r="H82" s="42"/>
      <c r="I82" s="33" t="s">
        <v>24</v>
      </c>
      <c r="J82" s="74" t="str">
        <f>IF(J10="","",J10)</f>
        <v>14. 12. 2020</v>
      </c>
      <c r="K82" s="42"/>
      <c r="L82" s="13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3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25.65" customHeight="1">
      <c r="A84" s="40"/>
      <c r="B84" s="41"/>
      <c r="C84" s="33" t="s">
        <v>28</v>
      </c>
      <c r="D84" s="42"/>
      <c r="E84" s="42"/>
      <c r="F84" s="28" t="str">
        <f>E13</f>
        <v>Obecní úřad Tuklaty</v>
      </c>
      <c r="G84" s="42"/>
      <c r="H84" s="42"/>
      <c r="I84" s="33" t="s">
        <v>35</v>
      </c>
      <c r="J84" s="38" t="str">
        <f>E19</f>
        <v>ing. arch. Slepičková</v>
      </c>
      <c r="K84" s="42"/>
      <c r="L84" s="13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3" t="s">
        <v>33</v>
      </c>
      <c r="D85" s="42"/>
      <c r="E85" s="42"/>
      <c r="F85" s="28" t="str">
        <f>IF(E16="","",E16)</f>
        <v>Vyplň údaj</v>
      </c>
      <c r="G85" s="42"/>
      <c r="H85" s="42"/>
      <c r="I85" s="33" t="s">
        <v>38</v>
      </c>
      <c r="J85" s="38" t="str">
        <f>E22</f>
        <v xml:space="preserve"> </v>
      </c>
      <c r="K85" s="42"/>
      <c r="L85" s="13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0.32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3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11" customFormat="1" ht="29.28" customHeight="1">
      <c r="A87" s="174"/>
      <c r="B87" s="175"/>
      <c r="C87" s="176" t="s">
        <v>106</v>
      </c>
      <c r="D87" s="177" t="s">
        <v>61</v>
      </c>
      <c r="E87" s="177" t="s">
        <v>57</v>
      </c>
      <c r="F87" s="177" t="s">
        <v>58</v>
      </c>
      <c r="G87" s="177" t="s">
        <v>107</v>
      </c>
      <c r="H87" s="177" t="s">
        <v>108</v>
      </c>
      <c r="I87" s="177" t="s">
        <v>109</v>
      </c>
      <c r="J87" s="177" t="s">
        <v>88</v>
      </c>
      <c r="K87" s="178" t="s">
        <v>110</v>
      </c>
      <c r="L87" s="179"/>
      <c r="M87" s="94" t="s">
        <v>30</v>
      </c>
      <c r="N87" s="95" t="s">
        <v>46</v>
      </c>
      <c r="O87" s="95" t="s">
        <v>111</v>
      </c>
      <c r="P87" s="95" t="s">
        <v>112</v>
      </c>
      <c r="Q87" s="95" t="s">
        <v>113</v>
      </c>
      <c r="R87" s="95" t="s">
        <v>114</v>
      </c>
      <c r="S87" s="95" t="s">
        <v>115</v>
      </c>
      <c r="T87" s="96" t="s">
        <v>116</v>
      </c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</row>
    <row r="88" s="2" customFormat="1" ht="22.8" customHeight="1">
      <c r="A88" s="40"/>
      <c r="B88" s="41"/>
      <c r="C88" s="101" t="s">
        <v>117</v>
      </c>
      <c r="D88" s="42"/>
      <c r="E88" s="42"/>
      <c r="F88" s="42"/>
      <c r="G88" s="42"/>
      <c r="H88" s="42"/>
      <c r="I88" s="42"/>
      <c r="J88" s="180">
        <f>BK88</f>
        <v>0</v>
      </c>
      <c r="K88" s="42"/>
      <c r="L88" s="46"/>
      <c r="M88" s="97"/>
      <c r="N88" s="181"/>
      <c r="O88" s="98"/>
      <c r="P88" s="182">
        <f>P89+P204+P218</f>
        <v>0</v>
      </c>
      <c r="Q88" s="98"/>
      <c r="R88" s="182">
        <f>R89+R204+R218</f>
        <v>55.874370300000002</v>
      </c>
      <c r="S88" s="98"/>
      <c r="T88" s="183">
        <f>T89+T204+T218</f>
        <v>6.6395359999999997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8" t="s">
        <v>75</v>
      </c>
      <c r="AU88" s="18" t="s">
        <v>89</v>
      </c>
      <c r="BK88" s="184">
        <f>BK89+BK204+BK218</f>
        <v>0</v>
      </c>
    </row>
    <row r="89" s="12" customFormat="1" ht="25.92" customHeight="1">
      <c r="A89" s="12"/>
      <c r="B89" s="185"/>
      <c r="C89" s="186"/>
      <c r="D89" s="187" t="s">
        <v>75</v>
      </c>
      <c r="E89" s="188" t="s">
        <v>118</v>
      </c>
      <c r="F89" s="188" t="s">
        <v>119</v>
      </c>
      <c r="G89" s="186"/>
      <c r="H89" s="186"/>
      <c r="I89" s="189"/>
      <c r="J89" s="190">
        <f>BK89</f>
        <v>0</v>
      </c>
      <c r="K89" s="186"/>
      <c r="L89" s="191"/>
      <c r="M89" s="192"/>
      <c r="N89" s="193"/>
      <c r="O89" s="193"/>
      <c r="P89" s="194">
        <f>P90+P113+P123+P135+P157+P195+P202</f>
        <v>0</v>
      </c>
      <c r="Q89" s="193"/>
      <c r="R89" s="194">
        <f>R90+R113+R123+R135+R157+R195+R202</f>
        <v>55.579763700000001</v>
      </c>
      <c r="S89" s="193"/>
      <c r="T89" s="195">
        <f>T90+T113+T123+T135+T157+T195+T202</f>
        <v>6.6395359999999997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196" t="s">
        <v>81</v>
      </c>
      <c r="AT89" s="197" t="s">
        <v>75</v>
      </c>
      <c r="AU89" s="197" t="s">
        <v>76</v>
      </c>
      <c r="AY89" s="196" t="s">
        <v>120</v>
      </c>
      <c r="BK89" s="198">
        <f>BK90+BK113+BK123+BK135+BK157+BK195+BK202</f>
        <v>0</v>
      </c>
    </row>
    <row r="90" s="12" customFormat="1" ht="22.8" customHeight="1">
      <c r="A90" s="12"/>
      <c r="B90" s="185"/>
      <c r="C90" s="186"/>
      <c r="D90" s="187" t="s">
        <v>75</v>
      </c>
      <c r="E90" s="199" t="s">
        <v>81</v>
      </c>
      <c r="F90" s="199" t="s">
        <v>121</v>
      </c>
      <c r="G90" s="186"/>
      <c r="H90" s="186"/>
      <c r="I90" s="189"/>
      <c r="J90" s="200">
        <f>BK90</f>
        <v>0</v>
      </c>
      <c r="K90" s="186"/>
      <c r="L90" s="191"/>
      <c r="M90" s="192"/>
      <c r="N90" s="193"/>
      <c r="O90" s="193"/>
      <c r="P90" s="194">
        <f>SUM(P91:P112)</f>
        <v>0</v>
      </c>
      <c r="Q90" s="193"/>
      <c r="R90" s="194">
        <f>SUM(R91:R112)</f>
        <v>20.434515560000001</v>
      </c>
      <c r="S90" s="193"/>
      <c r="T90" s="195">
        <f>SUM(T91:T112)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96" t="s">
        <v>81</v>
      </c>
      <c r="AT90" s="197" t="s">
        <v>75</v>
      </c>
      <c r="AU90" s="197" t="s">
        <v>81</v>
      </c>
      <c r="AY90" s="196" t="s">
        <v>120</v>
      </c>
      <c r="BK90" s="198">
        <f>SUM(BK91:BK112)</f>
        <v>0</v>
      </c>
    </row>
    <row r="91" s="2" customFormat="1" ht="37.8" customHeight="1">
      <c r="A91" s="40"/>
      <c r="B91" s="41"/>
      <c r="C91" s="201" t="s">
        <v>81</v>
      </c>
      <c r="D91" s="201" t="s">
        <v>122</v>
      </c>
      <c r="E91" s="202" t="s">
        <v>123</v>
      </c>
      <c r="F91" s="203" t="s">
        <v>124</v>
      </c>
      <c r="G91" s="204" t="s">
        <v>125</v>
      </c>
      <c r="H91" s="205">
        <v>3.8399999999999999</v>
      </c>
      <c r="I91" s="206"/>
      <c r="J91" s="207">
        <f>ROUND(I91*H91,2)</f>
        <v>0</v>
      </c>
      <c r="K91" s="203" t="s">
        <v>126</v>
      </c>
      <c r="L91" s="46"/>
      <c r="M91" s="208" t="s">
        <v>30</v>
      </c>
      <c r="N91" s="209" t="s">
        <v>47</v>
      </c>
      <c r="O91" s="86"/>
      <c r="P91" s="210">
        <f>O91*H91</f>
        <v>0</v>
      </c>
      <c r="Q91" s="210">
        <v>0</v>
      </c>
      <c r="R91" s="210">
        <f>Q91*H91</f>
        <v>0</v>
      </c>
      <c r="S91" s="210">
        <v>0</v>
      </c>
      <c r="T91" s="211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12" t="s">
        <v>127</v>
      </c>
      <c r="AT91" s="212" t="s">
        <v>122</v>
      </c>
      <c r="AU91" s="212" t="s">
        <v>83</v>
      </c>
      <c r="AY91" s="18" t="s">
        <v>120</v>
      </c>
      <c r="BE91" s="213">
        <f>IF(N91="základní",J91,0)</f>
        <v>0</v>
      </c>
      <c r="BF91" s="213">
        <f>IF(N91="snížená",J91,0)</f>
        <v>0</v>
      </c>
      <c r="BG91" s="213">
        <f>IF(N91="zákl. přenesená",J91,0)</f>
        <v>0</v>
      </c>
      <c r="BH91" s="213">
        <f>IF(N91="sníž. přenesená",J91,0)</f>
        <v>0</v>
      </c>
      <c r="BI91" s="213">
        <f>IF(N91="nulová",J91,0)</f>
        <v>0</v>
      </c>
      <c r="BJ91" s="18" t="s">
        <v>81</v>
      </c>
      <c r="BK91" s="213">
        <f>ROUND(I91*H91,2)</f>
        <v>0</v>
      </c>
      <c r="BL91" s="18" t="s">
        <v>127</v>
      </c>
      <c r="BM91" s="212" t="s">
        <v>128</v>
      </c>
    </row>
    <row r="92" s="13" customFormat="1">
      <c r="A92" s="13"/>
      <c r="B92" s="214"/>
      <c r="C92" s="215"/>
      <c r="D92" s="216" t="s">
        <v>129</v>
      </c>
      <c r="E92" s="217" t="s">
        <v>30</v>
      </c>
      <c r="F92" s="218" t="s">
        <v>130</v>
      </c>
      <c r="G92" s="215"/>
      <c r="H92" s="217" t="s">
        <v>30</v>
      </c>
      <c r="I92" s="219"/>
      <c r="J92" s="215"/>
      <c r="K92" s="215"/>
      <c r="L92" s="220"/>
      <c r="M92" s="221"/>
      <c r="N92" s="222"/>
      <c r="O92" s="222"/>
      <c r="P92" s="222"/>
      <c r="Q92" s="222"/>
      <c r="R92" s="222"/>
      <c r="S92" s="222"/>
      <c r="T92" s="22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24" t="s">
        <v>129</v>
      </c>
      <c r="AU92" s="224" t="s">
        <v>83</v>
      </c>
      <c r="AV92" s="13" t="s">
        <v>81</v>
      </c>
      <c r="AW92" s="13" t="s">
        <v>37</v>
      </c>
      <c r="AX92" s="13" t="s">
        <v>76</v>
      </c>
      <c r="AY92" s="224" t="s">
        <v>120</v>
      </c>
    </row>
    <row r="93" s="14" customFormat="1">
      <c r="A93" s="14"/>
      <c r="B93" s="225"/>
      <c r="C93" s="226"/>
      <c r="D93" s="216" t="s">
        <v>129</v>
      </c>
      <c r="E93" s="227" t="s">
        <v>30</v>
      </c>
      <c r="F93" s="228" t="s">
        <v>131</v>
      </c>
      <c r="G93" s="226"/>
      <c r="H93" s="229">
        <v>3.8399999999999999</v>
      </c>
      <c r="I93" s="230"/>
      <c r="J93" s="226"/>
      <c r="K93" s="226"/>
      <c r="L93" s="231"/>
      <c r="M93" s="232"/>
      <c r="N93" s="233"/>
      <c r="O93" s="233"/>
      <c r="P93" s="233"/>
      <c r="Q93" s="233"/>
      <c r="R93" s="233"/>
      <c r="S93" s="233"/>
      <c r="T93" s="23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35" t="s">
        <v>129</v>
      </c>
      <c r="AU93" s="235" t="s">
        <v>83</v>
      </c>
      <c r="AV93" s="14" t="s">
        <v>83</v>
      </c>
      <c r="AW93" s="14" t="s">
        <v>37</v>
      </c>
      <c r="AX93" s="14" t="s">
        <v>81</v>
      </c>
      <c r="AY93" s="235" t="s">
        <v>120</v>
      </c>
    </row>
    <row r="94" s="2" customFormat="1" ht="24.15" customHeight="1">
      <c r="A94" s="40"/>
      <c r="B94" s="41"/>
      <c r="C94" s="201" t="s">
        <v>83</v>
      </c>
      <c r="D94" s="201" t="s">
        <v>122</v>
      </c>
      <c r="E94" s="202" t="s">
        <v>132</v>
      </c>
      <c r="F94" s="203" t="s">
        <v>133</v>
      </c>
      <c r="G94" s="204" t="s">
        <v>125</v>
      </c>
      <c r="H94" s="205">
        <v>9.2970000000000006</v>
      </c>
      <c r="I94" s="206"/>
      <c r="J94" s="207">
        <f>ROUND(I94*H94,2)</f>
        <v>0</v>
      </c>
      <c r="K94" s="203" t="s">
        <v>126</v>
      </c>
      <c r="L94" s="46"/>
      <c r="M94" s="208" t="s">
        <v>30</v>
      </c>
      <c r="N94" s="209" t="s">
        <v>47</v>
      </c>
      <c r="O94" s="86"/>
      <c r="P94" s="210">
        <f>O94*H94</f>
        <v>0</v>
      </c>
      <c r="Q94" s="210">
        <v>0.50948000000000004</v>
      </c>
      <c r="R94" s="210">
        <f>Q94*H94</f>
        <v>4.7366355600000007</v>
      </c>
      <c r="S94" s="210">
        <v>0</v>
      </c>
      <c r="T94" s="211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12" t="s">
        <v>127</v>
      </c>
      <c r="AT94" s="212" t="s">
        <v>122</v>
      </c>
      <c r="AU94" s="212" t="s">
        <v>83</v>
      </c>
      <c r="AY94" s="18" t="s">
        <v>120</v>
      </c>
      <c r="BE94" s="213">
        <f>IF(N94="základní",J94,0)</f>
        <v>0</v>
      </c>
      <c r="BF94" s="213">
        <f>IF(N94="snížená",J94,0)</f>
        <v>0</v>
      </c>
      <c r="BG94" s="213">
        <f>IF(N94="zákl. přenesená",J94,0)</f>
        <v>0</v>
      </c>
      <c r="BH94" s="213">
        <f>IF(N94="sníž. přenesená",J94,0)</f>
        <v>0</v>
      </c>
      <c r="BI94" s="213">
        <f>IF(N94="nulová",J94,0)</f>
        <v>0</v>
      </c>
      <c r="BJ94" s="18" t="s">
        <v>81</v>
      </c>
      <c r="BK94" s="213">
        <f>ROUND(I94*H94,2)</f>
        <v>0</v>
      </c>
      <c r="BL94" s="18" t="s">
        <v>127</v>
      </c>
      <c r="BM94" s="212" t="s">
        <v>134</v>
      </c>
    </row>
    <row r="95" s="13" customFormat="1">
      <c r="A95" s="13"/>
      <c r="B95" s="214"/>
      <c r="C95" s="215"/>
      <c r="D95" s="216" t="s">
        <v>129</v>
      </c>
      <c r="E95" s="217" t="s">
        <v>30</v>
      </c>
      <c r="F95" s="218" t="s">
        <v>135</v>
      </c>
      <c r="G95" s="215"/>
      <c r="H95" s="217" t="s">
        <v>30</v>
      </c>
      <c r="I95" s="219"/>
      <c r="J95" s="215"/>
      <c r="K95" s="215"/>
      <c r="L95" s="220"/>
      <c r="M95" s="221"/>
      <c r="N95" s="222"/>
      <c r="O95" s="222"/>
      <c r="P95" s="222"/>
      <c r="Q95" s="222"/>
      <c r="R95" s="222"/>
      <c r="S95" s="222"/>
      <c r="T95" s="22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24" t="s">
        <v>129</v>
      </c>
      <c r="AU95" s="224" t="s">
        <v>83</v>
      </c>
      <c r="AV95" s="13" t="s">
        <v>81</v>
      </c>
      <c r="AW95" s="13" t="s">
        <v>37</v>
      </c>
      <c r="AX95" s="13" t="s">
        <v>76</v>
      </c>
      <c r="AY95" s="224" t="s">
        <v>120</v>
      </c>
    </row>
    <row r="96" s="14" customFormat="1">
      <c r="A96" s="14"/>
      <c r="B96" s="225"/>
      <c r="C96" s="226"/>
      <c r="D96" s="216" t="s">
        <v>129</v>
      </c>
      <c r="E96" s="227" t="s">
        <v>30</v>
      </c>
      <c r="F96" s="228" t="s">
        <v>136</v>
      </c>
      <c r="G96" s="226"/>
      <c r="H96" s="229">
        <v>2.1960000000000002</v>
      </c>
      <c r="I96" s="230"/>
      <c r="J96" s="226"/>
      <c r="K96" s="226"/>
      <c r="L96" s="231"/>
      <c r="M96" s="232"/>
      <c r="N96" s="233"/>
      <c r="O96" s="233"/>
      <c r="P96" s="233"/>
      <c r="Q96" s="233"/>
      <c r="R96" s="233"/>
      <c r="S96" s="233"/>
      <c r="T96" s="23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35" t="s">
        <v>129</v>
      </c>
      <c r="AU96" s="235" t="s">
        <v>83</v>
      </c>
      <c r="AV96" s="14" t="s">
        <v>83</v>
      </c>
      <c r="AW96" s="14" t="s">
        <v>37</v>
      </c>
      <c r="AX96" s="14" t="s">
        <v>76</v>
      </c>
      <c r="AY96" s="235" t="s">
        <v>120</v>
      </c>
    </row>
    <row r="97" s="13" customFormat="1">
      <c r="A97" s="13"/>
      <c r="B97" s="214"/>
      <c r="C97" s="215"/>
      <c r="D97" s="216" t="s">
        <v>129</v>
      </c>
      <c r="E97" s="217" t="s">
        <v>30</v>
      </c>
      <c r="F97" s="218" t="s">
        <v>137</v>
      </c>
      <c r="G97" s="215"/>
      <c r="H97" s="217" t="s">
        <v>30</v>
      </c>
      <c r="I97" s="219"/>
      <c r="J97" s="215"/>
      <c r="K97" s="215"/>
      <c r="L97" s="220"/>
      <c r="M97" s="221"/>
      <c r="N97" s="222"/>
      <c r="O97" s="222"/>
      <c r="P97" s="222"/>
      <c r="Q97" s="222"/>
      <c r="R97" s="222"/>
      <c r="S97" s="222"/>
      <c r="T97" s="22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24" t="s">
        <v>129</v>
      </c>
      <c r="AU97" s="224" t="s">
        <v>83</v>
      </c>
      <c r="AV97" s="13" t="s">
        <v>81</v>
      </c>
      <c r="AW97" s="13" t="s">
        <v>37</v>
      </c>
      <c r="AX97" s="13" t="s">
        <v>76</v>
      </c>
      <c r="AY97" s="224" t="s">
        <v>120</v>
      </c>
    </row>
    <row r="98" s="14" customFormat="1">
      <c r="A98" s="14"/>
      <c r="B98" s="225"/>
      <c r="C98" s="226"/>
      <c r="D98" s="216" t="s">
        <v>129</v>
      </c>
      <c r="E98" s="227" t="s">
        <v>30</v>
      </c>
      <c r="F98" s="228" t="s">
        <v>138</v>
      </c>
      <c r="G98" s="226"/>
      <c r="H98" s="229">
        <v>7.101</v>
      </c>
      <c r="I98" s="230"/>
      <c r="J98" s="226"/>
      <c r="K98" s="226"/>
      <c r="L98" s="231"/>
      <c r="M98" s="232"/>
      <c r="N98" s="233"/>
      <c r="O98" s="233"/>
      <c r="P98" s="233"/>
      <c r="Q98" s="233"/>
      <c r="R98" s="233"/>
      <c r="S98" s="233"/>
      <c r="T98" s="23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35" t="s">
        <v>129</v>
      </c>
      <c r="AU98" s="235" t="s">
        <v>83</v>
      </c>
      <c r="AV98" s="14" t="s">
        <v>83</v>
      </c>
      <c r="AW98" s="14" t="s">
        <v>37</v>
      </c>
      <c r="AX98" s="14" t="s">
        <v>76</v>
      </c>
      <c r="AY98" s="235" t="s">
        <v>120</v>
      </c>
    </row>
    <row r="99" s="15" customFormat="1">
      <c r="A99" s="15"/>
      <c r="B99" s="236"/>
      <c r="C99" s="237"/>
      <c r="D99" s="216" t="s">
        <v>129</v>
      </c>
      <c r="E99" s="238" t="s">
        <v>30</v>
      </c>
      <c r="F99" s="239" t="s">
        <v>139</v>
      </c>
      <c r="G99" s="237"/>
      <c r="H99" s="240">
        <v>9.2970000000000006</v>
      </c>
      <c r="I99" s="241"/>
      <c r="J99" s="237"/>
      <c r="K99" s="237"/>
      <c r="L99" s="242"/>
      <c r="M99" s="243"/>
      <c r="N99" s="244"/>
      <c r="O99" s="244"/>
      <c r="P99" s="244"/>
      <c r="Q99" s="244"/>
      <c r="R99" s="244"/>
      <c r="S99" s="244"/>
      <c r="T99" s="24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46" t="s">
        <v>129</v>
      </c>
      <c r="AU99" s="246" t="s">
        <v>83</v>
      </c>
      <c r="AV99" s="15" t="s">
        <v>127</v>
      </c>
      <c r="AW99" s="15" t="s">
        <v>37</v>
      </c>
      <c r="AX99" s="15" t="s">
        <v>81</v>
      </c>
      <c r="AY99" s="246" t="s">
        <v>120</v>
      </c>
    </row>
    <row r="100" s="2" customFormat="1" ht="14.4" customHeight="1">
      <c r="A100" s="40"/>
      <c r="B100" s="41"/>
      <c r="C100" s="247" t="s">
        <v>140</v>
      </c>
      <c r="D100" s="247" t="s">
        <v>141</v>
      </c>
      <c r="E100" s="248" t="s">
        <v>142</v>
      </c>
      <c r="F100" s="249" t="s">
        <v>143</v>
      </c>
      <c r="G100" s="250" t="s">
        <v>144</v>
      </c>
      <c r="H100" s="251">
        <v>14.994999999999999</v>
      </c>
      <c r="I100" s="252"/>
      <c r="J100" s="253">
        <f>ROUND(I100*H100,2)</f>
        <v>0</v>
      </c>
      <c r="K100" s="249" t="s">
        <v>126</v>
      </c>
      <c r="L100" s="254"/>
      <c r="M100" s="255" t="s">
        <v>30</v>
      </c>
      <c r="N100" s="256" t="s">
        <v>47</v>
      </c>
      <c r="O100" s="86"/>
      <c r="P100" s="210">
        <f>O100*H100</f>
        <v>0</v>
      </c>
      <c r="Q100" s="210">
        <v>1</v>
      </c>
      <c r="R100" s="210">
        <f>Q100*H100</f>
        <v>14.994999999999999</v>
      </c>
      <c r="S100" s="210">
        <v>0</v>
      </c>
      <c r="T100" s="211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12" t="s">
        <v>145</v>
      </c>
      <c r="AT100" s="212" t="s">
        <v>141</v>
      </c>
      <c r="AU100" s="212" t="s">
        <v>83</v>
      </c>
      <c r="AY100" s="18" t="s">
        <v>120</v>
      </c>
      <c r="BE100" s="213">
        <f>IF(N100="základní",J100,0)</f>
        <v>0</v>
      </c>
      <c r="BF100" s="213">
        <f>IF(N100="snížená",J100,0)</f>
        <v>0</v>
      </c>
      <c r="BG100" s="213">
        <f>IF(N100="zákl. přenesená",J100,0)</f>
        <v>0</v>
      </c>
      <c r="BH100" s="213">
        <f>IF(N100="sníž. přenesená",J100,0)</f>
        <v>0</v>
      </c>
      <c r="BI100" s="213">
        <f>IF(N100="nulová",J100,0)</f>
        <v>0</v>
      </c>
      <c r="BJ100" s="18" t="s">
        <v>81</v>
      </c>
      <c r="BK100" s="213">
        <f>ROUND(I100*H100,2)</f>
        <v>0</v>
      </c>
      <c r="BL100" s="18" t="s">
        <v>127</v>
      </c>
      <c r="BM100" s="212" t="s">
        <v>146</v>
      </c>
    </row>
    <row r="101" s="14" customFormat="1">
      <c r="A101" s="14"/>
      <c r="B101" s="225"/>
      <c r="C101" s="226"/>
      <c r="D101" s="216" t="s">
        <v>129</v>
      </c>
      <c r="E101" s="227" t="s">
        <v>30</v>
      </c>
      <c r="F101" s="228" t="s">
        <v>147</v>
      </c>
      <c r="G101" s="226"/>
      <c r="H101" s="229">
        <v>14.994999999999999</v>
      </c>
      <c r="I101" s="230"/>
      <c r="J101" s="226"/>
      <c r="K101" s="226"/>
      <c r="L101" s="231"/>
      <c r="M101" s="232"/>
      <c r="N101" s="233"/>
      <c r="O101" s="233"/>
      <c r="P101" s="233"/>
      <c r="Q101" s="233"/>
      <c r="R101" s="233"/>
      <c r="S101" s="233"/>
      <c r="T101" s="23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35" t="s">
        <v>129</v>
      </c>
      <c r="AU101" s="235" t="s">
        <v>83</v>
      </c>
      <c r="AV101" s="14" t="s">
        <v>83</v>
      </c>
      <c r="AW101" s="14" t="s">
        <v>37</v>
      </c>
      <c r="AX101" s="14" t="s">
        <v>81</v>
      </c>
      <c r="AY101" s="235" t="s">
        <v>120</v>
      </c>
    </row>
    <row r="102" s="2" customFormat="1" ht="49.05" customHeight="1">
      <c r="A102" s="40"/>
      <c r="B102" s="41"/>
      <c r="C102" s="201" t="s">
        <v>127</v>
      </c>
      <c r="D102" s="201" t="s">
        <v>122</v>
      </c>
      <c r="E102" s="202" t="s">
        <v>148</v>
      </c>
      <c r="F102" s="203" t="s">
        <v>149</v>
      </c>
      <c r="G102" s="204" t="s">
        <v>150</v>
      </c>
      <c r="H102" s="205">
        <v>46</v>
      </c>
      <c r="I102" s="206"/>
      <c r="J102" s="207">
        <f>ROUND(I102*H102,2)</f>
        <v>0</v>
      </c>
      <c r="K102" s="203" t="s">
        <v>126</v>
      </c>
      <c r="L102" s="46"/>
      <c r="M102" s="208" t="s">
        <v>30</v>
      </c>
      <c r="N102" s="209" t="s">
        <v>47</v>
      </c>
      <c r="O102" s="86"/>
      <c r="P102" s="210">
        <f>O102*H102</f>
        <v>0</v>
      </c>
      <c r="Q102" s="210">
        <v>0.01528</v>
      </c>
      <c r="R102" s="210">
        <f>Q102*H102</f>
        <v>0.70288000000000006</v>
      </c>
      <c r="S102" s="210">
        <v>0</v>
      </c>
      <c r="T102" s="211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2" t="s">
        <v>127</v>
      </c>
      <c r="AT102" s="212" t="s">
        <v>122</v>
      </c>
      <c r="AU102" s="212" t="s">
        <v>83</v>
      </c>
      <c r="AY102" s="18" t="s">
        <v>120</v>
      </c>
      <c r="BE102" s="213">
        <f>IF(N102="základní",J102,0)</f>
        <v>0</v>
      </c>
      <c r="BF102" s="213">
        <f>IF(N102="snížená",J102,0)</f>
        <v>0</v>
      </c>
      <c r="BG102" s="213">
        <f>IF(N102="zákl. přenesená",J102,0)</f>
        <v>0</v>
      </c>
      <c r="BH102" s="213">
        <f>IF(N102="sníž. přenesená",J102,0)</f>
        <v>0</v>
      </c>
      <c r="BI102" s="213">
        <f>IF(N102="nulová",J102,0)</f>
        <v>0</v>
      </c>
      <c r="BJ102" s="18" t="s">
        <v>81</v>
      </c>
      <c r="BK102" s="213">
        <f>ROUND(I102*H102,2)</f>
        <v>0</v>
      </c>
      <c r="BL102" s="18" t="s">
        <v>127</v>
      </c>
      <c r="BM102" s="212" t="s">
        <v>151</v>
      </c>
    </row>
    <row r="103" s="2" customFormat="1" ht="14.4" customHeight="1">
      <c r="A103" s="40"/>
      <c r="B103" s="41"/>
      <c r="C103" s="201" t="s">
        <v>152</v>
      </c>
      <c r="D103" s="201" t="s">
        <v>122</v>
      </c>
      <c r="E103" s="202" t="s">
        <v>153</v>
      </c>
      <c r="F103" s="203" t="s">
        <v>154</v>
      </c>
      <c r="G103" s="204" t="s">
        <v>144</v>
      </c>
      <c r="H103" s="205">
        <v>14.994999999999999</v>
      </c>
      <c r="I103" s="206"/>
      <c r="J103" s="207">
        <f>ROUND(I103*H103,2)</f>
        <v>0</v>
      </c>
      <c r="K103" s="203" t="s">
        <v>155</v>
      </c>
      <c r="L103" s="46"/>
      <c r="M103" s="208" t="s">
        <v>30</v>
      </c>
      <c r="N103" s="209" t="s">
        <v>47</v>
      </c>
      <c r="O103" s="86"/>
      <c r="P103" s="210">
        <f>O103*H103</f>
        <v>0</v>
      </c>
      <c r="Q103" s="210">
        <v>0</v>
      </c>
      <c r="R103" s="210">
        <f>Q103*H103</f>
        <v>0</v>
      </c>
      <c r="S103" s="210">
        <v>0</v>
      </c>
      <c r="T103" s="211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12" t="s">
        <v>127</v>
      </c>
      <c r="AT103" s="212" t="s">
        <v>122</v>
      </c>
      <c r="AU103" s="212" t="s">
        <v>83</v>
      </c>
      <c r="AY103" s="18" t="s">
        <v>120</v>
      </c>
      <c r="BE103" s="213">
        <f>IF(N103="základní",J103,0)</f>
        <v>0</v>
      </c>
      <c r="BF103" s="213">
        <f>IF(N103="snížená",J103,0)</f>
        <v>0</v>
      </c>
      <c r="BG103" s="213">
        <f>IF(N103="zákl. přenesená",J103,0)</f>
        <v>0</v>
      </c>
      <c r="BH103" s="213">
        <f>IF(N103="sníž. přenesená",J103,0)</f>
        <v>0</v>
      </c>
      <c r="BI103" s="213">
        <f>IF(N103="nulová",J103,0)</f>
        <v>0</v>
      </c>
      <c r="BJ103" s="18" t="s">
        <v>81</v>
      </c>
      <c r="BK103" s="213">
        <f>ROUND(I103*H103,2)</f>
        <v>0</v>
      </c>
      <c r="BL103" s="18" t="s">
        <v>127</v>
      </c>
      <c r="BM103" s="212" t="s">
        <v>156</v>
      </c>
    </row>
    <row r="104" s="2" customFormat="1" ht="62.7" customHeight="1">
      <c r="A104" s="40"/>
      <c r="B104" s="41"/>
      <c r="C104" s="201" t="s">
        <v>157</v>
      </c>
      <c r="D104" s="201" t="s">
        <v>122</v>
      </c>
      <c r="E104" s="202" t="s">
        <v>158</v>
      </c>
      <c r="F104" s="203" t="s">
        <v>159</v>
      </c>
      <c r="G104" s="204" t="s">
        <v>125</v>
      </c>
      <c r="H104" s="205">
        <v>3.8399999999999999</v>
      </c>
      <c r="I104" s="206"/>
      <c r="J104" s="207">
        <f>ROUND(I104*H104,2)</f>
        <v>0</v>
      </c>
      <c r="K104" s="203" t="s">
        <v>126</v>
      </c>
      <c r="L104" s="46"/>
      <c r="M104" s="208" t="s">
        <v>30</v>
      </c>
      <c r="N104" s="209" t="s">
        <v>47</v>
      </c>
      <c r="O104" s="86"/>
      <c r="P104" s="210">
        <f>O104*H104</f>
        <v>0</v>
      </c>
      <c r="Q104" s="210">
        <v>0</v>
      </c>
      <c r="R104" s="210">
        <f>Q104*H104</f>
        <v>0</v>
      </c>
      <c r="S104" s="210">
        <v>0</v>
      </c>
      <c r="T104" s="211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12" t="s">
        <v>127</v>
      </c>
      <c r="AT104" s="212" t="s">
        <v>122</v>
      </c>
      <c r="AU104" s="212" t="s">
        <v>83</v>
      </c>
      <c r="AY104" s="18" t="s">
        <v>120</v>
      </c>
      <c r="BE104" s="213">
        <f>IF(N104="základní",J104,0)</f>
        <v>0</v>
      </c>
      <c r="BF104" s="213">
        <f>IF(N104="snížená",J104,0)</f>
        <v>0</v>
      </c>
      <c r="BG104" s="213">
        <f>IF(N104="zákl. přenesená",J104,0)</f>
        <v>0</v>
      </c>
      <c r="BH104" s="213">
        <f>IF(N104="sníž. přenesená",J104,0)</f>
        <v>0</v>
      </c>
      <c r="BI104" s="213">
        <f>IF(N104="nulová",J104,0)</f>
        <v>0</v>
      </c>
      <c r="BJ104" s="18" t="s">
        <v>81</v>
      </c>
      <c r="BK104" s="213">
        <f>ROUND(I104*H104,2)</f>
        <v>0</v>
      </c>
      <c r="BL104" s="18" t="s">
        <v>127</v>
      </c>
      <c r="BM104" s="212" t="s">
        <v>160</v>
      </c>
    </row>
    <row r="105" s="2" customFormat="1" ht="62.7" customHeight="1">
      <c r="A105" s="40"/>
      <c r="B105" s="41"/>
      <c r="C105" s="201" t="s">
        <v>161</v>
      </c>
      <c r="D105" s="201" t="s">
        <v>122</v>
      </c>
      <c r="E105" s="202" t="s">
        <v>162</v>
      </c>
      <c r="F105" s="203" t="s">
        <v>163</v>
      </c>
      <c r="G105" s="204" t="s">
        <v>125</v>
      </c>
      <c r="H105" s="205">
        <v>3.8399999999999999</v>
      </c>
      <c r="I105" s="206"/>
      <c r="J105" s="207">
        <f>ROUND(I105*H105,2)</f>
        <v>0</v>
      </c>
      <c r="K105" s="203" t="s">
        <v>126</v>
      </c>
      <c r="L105" s="46"/>
      <c r="M105" s="208" t="s">
        <v>30</v>
      </c>
      <c r="N105" s="209" t="s">
        <v>47</v>
      </c>
      <c r="O105" s="86"/>
      <c r="P105" s="210">
        <f>O105*H105</f>
        <v>0</v>
      </c>
      <c r="Q105" s="210">
        <v>0</v>
      </c>
      <c r="R105" s="210">
        <f>Q105*H105</f>
        <v>0</v>
      </c>
      <c r="S105" s="210">
        <v>0</v>
      </c>
      <c r="T105" s="211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12" t="s">
        <v>127</v>
      </c>
      <c r="AT105" s="212" t="s">
        <v>122</v>
      </c>
      <c r="AU105" s="212" t="s">
        <v>83</v>
      </c>
      <c r="AY105" s="18" t="s">
        <v>120</v>
      </c>
      <c r="BE105" s="213">
        <f>IF(N105="základní",J105,0)</f>
        <v>0</v>
      </c>
      <c r="BF105" s="213">
        <f>IF(N105="snížená",J105,0)</f>
        <v>0</v>
      </c>
      <c r="BG105" s="213">
        <f>IF(N105="zákl. přenesená",J105,0)</f>
        <v>0</v>
      </c>
      <c r="BH105" s="213">
        <f>IF(N105="sníž. přenesená",J105,0)</f>
        <v>0</v>
      </c>
      <c r="BI105" s="213">
        <f>IF(N105="nulová",J105,0)</f>
        <v>0</v>
      </c>
      <c r="BJ105" s="18" t="s">
        <v>81</v>
      </c>
      <c r="BK105" s="213">
        <f>ROUND(I105*H105,2)</f>
        <v>0</v>
      </c>
      <c r="BL105" s="18" t="s">
        <v>127</v>
      </c>
      <c r="BM105" s="212" t="s">
        <v>164</v>
      </c>
    </row>
    <row r="106" s="2" customFormat="1" ht="62.7" customHeight="1">
      <c r="A106" s="40"/>
      <c r="B106" s="41"/>
      <c r="C106" s="201" t="s">
        <v>145</v>
      </c>
      <c r="D106" s="201" t="s">
        <v>122</v>
      </c>
      <c r="E106" s="202" t="s">
        <v>165</v>
      </c>
      <c r="F106" s="203" t="s">
        <v>166</v>
      </c>
      <c r="G106" s="204" t="s">
        <v>125</v>
      </c>
      <c r="H106" s="205">
        <v>3.8399999999999999</v>
      </c>
      <c r="I106" s="206"/>
      <c r="J106" s="207">
        <f>ROUND(I106*H106,2)</f>
        <v>0</v>
      </c>
      <c r="K106" s="203" t="s">
        <v>126</v>
      </c>
      <c r="L106" s="46"/>
      <c r="M106" s="208" t="s">
        <v>30</v>
      </c>
      <c r="N106" s="209" t="s">
        <v>47</v>
      </c>
      <c r="O106" s="86"/>
      <c r="P106" s="210">
        <f>O106*H106</f>
        <v>0</v>
      </c>
      <c r="Q106" s="210">
        <v>0</v>
      </c>
      <c r="R106" s="210">
        <f>Q106*H106</f>
        <v>0</v>
      </c>
      <c r="S106" s="210">
        <v>0</v>
      </c>
      <c r="T106" s="211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12" t="s">
        <v>127</v>
      </c>
      <c r="AT106" s="212" t="s">
        <v>122</v>
      </c>
      <c r="AU106" s="212" t="s">
        <v>83</v>
      </c>
      <c r="AY106" s="18" t="s">
        <v>120</v>
      </c>
      <c r="BE106" s="213">
        <f>IF(N106="základní",J106,0)</f>
        <v>0</v>
      </c>
      <c r="BF106" s="213">
        <f>IF(N106="snížená",J106,0)</f>
        <v>0</v>
      </c>
      <c r="BG106" s="213">
        <f>IF(N106="zákl. přenesená",J106,0)</f>
        <v>0</v>
      </c>
      <c r="BH106" s="213">
        <f>IF(N106="sníž. přenesená",J106,0)</f>
        <v>0</v>
      </c>
      <c r="BI106" s="213">
        <f>IF(N106="nulová",J106,0)</f>
        <v>0</v>
      </c>
      <c r="BJ106" s="18" t="s">
        <v>81</v>
      </c>
      <c r="BK106" s="213">
        <f>ROUND(I106*H106,2)</f>
        <v>0</v>
      </c>
      <c r="BL106" s="18" t="s">
        <v>127</v>
      </c>
      <c r="BM106" s="212" t="s">
        <v>167</v>
      </c>
    </row>
    <row r="107" s="2" customFormat="1" ht="62.7" customHeight="1">
      <c r="A107" s="40"/>
      <c r="B107" s="41"/>
      <c r="C107" s="201" t="s">
        <v>168</v>
      </c>
      <c r="D107" s="201" t="s">
        <v>122</v>
      </c>
      <c r="E107" s="202" t="s">
        <v>169</v>
      </c>
      <c r="F107" s="203" t="s">
        <v>170</v>
      </c>
      <c r="G107" s="204" t="s">
        <v>125</v>
      </c>
      <c r="H107" s="205">
        <v>72.959999999999994</v>
      </c>
      <c r="I107" s="206"/>
      <c r="J107" s="207">
        <f>ROUND(I107*H107,2)</f>
        <v>0</v>
      </c>
      <c r="K107" s="203" t="s">
        <v>126</v>
      </c>
      <c r="L107" s="46"/>
      <c r="M107" s="208" t="s">
        <v>30</v>
      </c>
      <c r="N107" s="209" t="s">
        <v>47</v>
      </c>
      <c r="O107" s="86"/>
      <c r="P107" s="210">
        <f>O107*H107</f>
        <v>0</v>
      </c>
      <c r="Q107" s="210">
        <v>0</v>
      </c>
      <c r="R107" s="210">
        <f>Q107*H107</f>
        <v>0</v>
      </c>
      <c r="S107" s="210">
        <v>0</v>
      </c>
      <c r="T107" s="211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2" t="s">
        <v>127</v>
      </c>
      <c r="AT107" s="212" t="s">
        <v>122</v>
      </c>
      <c r="AU107" s="212" t="s">
        <v>83</v>
      </c>
      <c r="AY107" s="18" t="s">
        <v>120</v>
      </c>
      <c r="BE107" s="213">
        <f>IF(N107="základní",J107,0)</f>
        <v>0</v>
      </c>
      <c r="BF107" s="213">
        <f>IF(N107="snížená",J107,0)</f>
        <v>0</v>
      </c>
      <c r="BG107" s="213">
        <f>IF(N107="zákl. přenesená",J107,0)</f>
        <v>0</v>
      </c>
      <c r="BH107" s="213">
        <f>IF(N107="sníž. přenesená",J107,0)</f>
        <v>0</v>
      </c>
      <c r="BI107" s="213">
        <f>IF(N107="nulová",J107,0)</f>
        <v>0</v>
      </c>
      <c r="BJ107" s="18" t="s">
        <v>81</v>
      </c>
      <c r="BK107" s="213">
        <f>ROUND(I107*H107,2)</f>
        <v>0</v>
      </c>
      <c r="BL107" s="18" t="s">
        <v>127</v>
      </c>
      <c r="BM107" s="212" t="s">
        <v>171</v>
      </c>
    </row>
    <row r="108" s="14" customFormat="1">
      <c r="A108" s="14"/>
      <c r="B108" s="225"/>
      <c r="C108" s="226"/>
      <c r="D108" s="216" t="s">
        <v>129</v>
      </c>
      <c r="E108" s="226"/>
      <c r="F108" s="228" t="s">
        <v>172</v>
      </c>
      <c r="G108" s="226"/>
      <c r="H108" s="229">
        <v>72.959999999999994</v>
      </c>
      <c r="I108" s="230"/>
      <c r="J108" s="226"/>
      <c r="K108" s="226"/>
      <c r="L108" s="231"/>
      <c r="M108" s="232"/>
      <c r="N108" s="233"/>
      <c r="O108" s="233"/>
      <c r="P108" s="233"/>
      <c r="Q108" s="233"/>
      <c r="R108" s="233"/>
      <c r="S108" s="233"/>
      <c r="T108" s="23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35" t="s">
        <v>129</v>
      </c>
      <c r="AU108" s="235" t="s">
        <v>83</v>
      </c>
      <c r="AV108" s="14" t="s">
        <v>83</v>
      </c>
      <c r="AW108" s="14" t="s">
        <v>4</v>
      </c>
      <c r="AX108" s="14" t="s">
        <v>81</v>
      </c>
      <c r="AY108" s="235" t="s">
        <v>120</v>
      </c>
    </row>
    <row r="109" s="2" customFormat="1" ht="37.8" customHeight="1">
      <c r="A109" s="40"/>
      <c r="B109" s="41"/>
      <c r="C109" s="201" t="s">
        <v>173</v>
      </c>
      <c r="D109" s="201" t="s">
        <v>122</v>
      </c>
      <c r="E109" s="202" t="s">
        <v>174</v>
      </c>
      <c r="F109" s="203" t="s">
        <v>175</v>
      </c>
      <c r="G109" s="204" t="s">
        <v>125</v>
      </c>
      <c r="H109" s="205">
        <v>3.8399999999999999</v>
      </c>
      <c r="I109" s="206"/>
      <c r="J109" s="207">
        <f>ROUND(I109*H109,2)</f>
        <v>0</v>
      </c>
      <c r="K109" s="203" t="s">
        <v>126</v>
      </c>
      <c r="L109" s="46"/>
      <c r="M109" s="208" t="s">
        <v>30</v>
      </c>
      <c r="N109" s="209" t="s">
        <v>47</v>
      </c>
      <c r="O109" s="86"/>
      <c r="P109" s="210">
        <f>O109*H109</f>
        <v>0</v>
      </c>
      <c r="Q109" s="210">
        <v>0</v>
      </c>
      <c r="R109" s="210">
        <f>Q109*H109</f>
        <v>0</v>
      </c>
      <c r="S109" s="210">
        <v>0</v>
      </c>
      <c r="T109" s="211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12" t="s">
        <v>127</v>
      </c>
      <c r="AT109" s="212" t="s">
        <v>122</v>
      </c>
      <c r="AU109" s="212" t="s">
        <v>83</v>
      </c>
      <c r="AY109" s="18" t="s">
        <v>120</v>
      </c>
      <c r="BE109" s="213">
        <f>IF(N109="základní",J109,0)</f>
        <v>0</v>
      </c>
      <c r="BF109" s="213">
        <f>IF(N109="snížená",J109,0)</f>
        <v>0</v>
      </c>
      <c r="BG109" s="213">
        <f>IF(N109="zákl. přenesená",J109,0)</f>
        <v>0</v>
      </c>
      <c r="BH109" s="213">
        <f>IF(N109="sníž. přenesená",J109,0)</f>
        <v>0</v>
      </c>
      <c r="BI109" s="213">
        <f>IF(N109="nulová",J109,0)</f>
        <v>0</v>
      </c>
      <c r="BJ109" s="18" t="s">
        <v>81</v>
      </c>
      <c r="BK109" s="213">
        <f>ROUND(I109*H109,2)</f>
        <v>0</v>
      </c>
      <c r="BL109" s="18" t="s">
        <v>127</v>
      </c>
      <c r="BM109" s="212" t="s">
        <v>176</v>
      </c>
    </row>
    <row r="110" s="2" customFormat="1" ht="37.8" customHeight="1">
      <c r="A110" s="40"/>
      <c r="B110" s="41"/>
      <c r="C110" s="201" t="s">
        <v>177</v>
      </c>
      <c r="D110" s="201" t="s">
        <v>122</v>
      </c>
      <c r="E110" s="202" t="s">
        <v>178</v>
      </c>
      <c r="F110" s="203" t="s">
        <v>179</v>
      </c>
      <c r="G110" s="204" t="s">
        <v>144</v>
      </c>
      <c r="H110" s="205">
        <v>5.7599999999999998</v>
      </c>
      <c r="I110" s="206"/>
      <c r="J110" s="207">
        <f>ROUND(I110*H110,2)</f>
        <v>0</v>
      </c>
      <c r="K110" s="203" t="s">
        <v>126</v>
      </c>
      <c r="L110" s="46"/>
      <c r="M110" s="208" t="s">
        <v>30</v>
      </c>
      <c r="N110" s="209" t="s">
        <v>47</v>
      </c>
      <c r="O110" s="86"/>
      <c r="P110" s="210">
        <f>O110*H110</f>
        <v>0</v>
      </c>
      <c r="Q110" s="210">
        <v>0</v>
      </c>
      <c r="R110" s="210">
        <f>Q110*H110</f>
        <v>0</v>
      </c>
      <c r="S110" s="210">
        <v>0</v>
      </c>
      <c r="T110" s="211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2" t="s">
        <v>127</v>
      </c>
      <c r="AT110" s="212" t="s">
        <v>122</v>
      </c>
      <c r="AU110" s="212" t="s">
        <v>83</v>
      </c>
      <c r="AY110" s="18" t="s">
        <v>120</v>
      </c>
      <c r="BE110" s="213">
        <f>IF(N110="základní",J110,0)</f>
        <v>0</v>
      </c>
      <c r="BF110" s="213">
        <f>IF(N110="snížená",J110,0)</f>
        <v>0</v>
      </c>
      <c r="BG110" s="213">
        <f>IF(N110="zákl. přenesená",J110,0)</f>
        <v>0</v>
      </c>
      <c r="BH110" s="213">
        <f>IF(N110="sníž. přenesená",J110,0)</f>
        <v>0</v>
      </c>
      <c r="BI110" s="213">
        <f>IF(N110="nulová",J110,0)</f>
        <v>0</v>
      </c>
      <c r="BJ110" s="18" t="s">
        <v>81</v>
      </c>
      <c r="BK110" s="213">
        <f>ROUND(I110*H110,2)</f>
        <v>0</v>
      </c>
      <c r="BL110" s="18" t="s">
        <v>127</v>
      </c>
      <c r="BM110" s="212" t="s">
        <v>180</v>
      </c>
    </row>
    <row r="111" s="14" customFormat="1">
      <c r="A111" s="14"/>
      <c r="B111" s="225"/>
      <c r="C111" s="226"/>
      <c r="D111" s="216" t="s">
        <v>129</v>
      </c>
      <c r="E111" s="227" t="s">
        <v>30</v>
      </c>
      <c r="F111" s="228" t="s">
        <v>181</v>
      </c>
      <c r="G111" s="226"/>
      <c r="H111" s="229">
        <v>5.7599999999999998</v>
      </c>
      <c r="I111" s="230"/>
      <c r="J111" s="226"/>
      <c r="K111" s="226"/>
      <c r="L111" s="231"/>
      <c r="M111" s="232"/>
      <c r="N111" s="233"/>
      <c r="O111" s="233"/>
      <c r="P111" s="233"/>
      <c r="Q111" s="233"/>
      <c r="R111" s="233"/>
      <c r="S111" s="233"/>
      <c r="T111" s="23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35" t="s">
        <v>129</v>
      </c>
      <c r="AU111" s="235" t="s">
        <v>83</v>
      </c>
      <c r="AV111" s="14" t="s">
        <v>83</v>
      </c>
      <c r="AW111" s="14" t="s">
        <v>37</v>
      </c>
      <c r="AX111" s="14" t="s">
        <v>81</v>
      </c>
      <c r="AY111" s="235" t="s">
        <v>120</v>
      </c>
    </row>
    <row r="112" s="2" customFormat="1" ht="37.8" customHeight="1">
      <c r="A112" s="40"/>
      <c r="B112" s="41"/>
      <c r="C112" s="201" t="s">
        <v>182</v>
      </c>
      <c r="D112" s="201" t="s">
        <v>122</v>
      </c>
      <c r="E112" s="202" t="s">
        <v>183</v>
      </c>
      <c r="F112" s="203" t="s">
        <v>184</v>
      </c>
      <c r="G112" s="204" t="s">
        <v>125</v>
      </c>
      <c r="H112" s="205">
        <v>3.8399999999999999</v>
      </c>
      <c r="I112" s="206"/>
      <c r="J112" s="207">
        <f>ROUND(I112*H112,2)</f>
        <v>0</v>
      </c>
      <c r="K112" s="203" t="s">
        <v>126</v>
      </c>
      <c r="L112" s="46"/>
      <c r="M112" s="208" t="s">
        <v>30</v>
      </c>
      <c r="N112" s="209" t="s">
        <v>47</v>
      </c>
      <c r="O112" s="86"/>
      <c r="P112" s="210">
        <f>O112*H112</f>
        <v>0</v>
      </c>
      <c r="Q112" s="210">
        <v>0</v>
      </c>
      <c r="R112" s="210">
        <f>Q112*H112</f>
        <v>0</v>
      </c>
      <c r="S112" s="210">
        <v>0</v>
      </c>
      <c r="T112" s="211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12" t="s">
        <v>127</v>
      </c>
      <c r="AT112" s="212" t="s">
        <v>122</v>
      </c>
      <c r="AU112" s="212" t="s">
        <v>83</v>
      </c>
      <c r="AY112" s="18" t="s">
        <v>120</v>
      </c>
      <c r="BE112" s="213">
        <f>IF(N112="základní",J112,0)</f>
        <v>0</v>
      </c>
      <c r="BF112" s="213">
        <f>IF(N112="snížená",J112,0)</f>
        <v>0</v>
      </c>
      <c r="BG112" s="213">
        <f>IF(N112="zákl. přenesená",J112,0)</f>
        <v>0</v>
      </c>
      <c r="BH112" s="213">
        <f>IF(N112="sníž. přenesená",J112,0)</f>
        <v>0</v>
      </c>
      <c r="BI112" s="213">
        <f>IF(N112="nulová",J112,0)</f>
        <v>0</v>
      </c>
      <c r="BJ112" s="18" t="s">
        <v>81</v>
      </c>
      <c r="BK112" s="213">
        <f>ROUND(I112*H112,2)</f>
        <v>0</v>
      </c>
      <c r="BL112" s="18" t="s">
        <v>127</v>
      </c>
      <c r="BM112" s="212" t="s">
        <v>185</v>
      </c>
    </row>
    <row r="113" s="12" customFormat="1" ht="22.8" customHeight="1">
      <c r="A113" s="12"/>
      <c r="B113" s="185"/>
      <c r="C113" s="186"/>
      <c r="D113" s="187" t="s">
        <v>75</v>
      </c>
      <c r="E113" s="199" t="s">
        <v>83</v>
      </c>
      <c r="F113" s="199" t="s">
        <v>186</v>
      </c>
      <c r="G113" s="186"/>
      <c r="H113" s="186"/>
      <c r="I113" s="189"/>
      <c r="J113" s="200">
        <f>BK113</f>
        <v>0</v>
      </c>
      <c r="K113" s="186"/>
      <c r="L113" s="191"/>
      <c r="M113" s="192"/>
      <c r="N113" s="193"/>
      <c r="O113" s="193"/>
      <c r="P113" s="194">
        <f>SUM(P114:P122)</f>
        <v>0</v>
      </c>
      <c r="Q113" s="193"/>
      <c r="R113" s="194">
        <f>SUM(R114:R122)</f>
        <v>10.54181047</v>
      </c>
      <c r="S113" s="193"/>
      <c r="T113" s="195">
        <f>SUM(T114:T122)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196" t="s">
        <v>81</v>
      </c>
      <c r="AT113" s="197" t="s">
        <v>75</v>
      </c>
      <c r="AU113" s="197" t="s">
        <v>81</v>
      </c>
      <c r="AY113" s="196" t="s">
        <v>120</v>
      </c>
      <c r="BK113" s="198">
        <f>SUM(BK114:BK122)</f>
        <v>0</v>
      </c>
    </row>
    <row r="114" s="2" customFormat="1" ht="37.8" customHeight="1">
      <c r="A114" s="40"/>
      <c r="B114" s="41"/>
      <c r="C114" s="201" t="s">
        <v>187</v>
      </c>
      <c r="D114" s="201" t="s">
        <v>122</v>
      </c>
      <c r="E114" s="202" t="s">
        <v>188</v>
      </c>
      <c r="F114" s="203" t="s">
        <v>189</v>
      </c>
      <c r="G114" s="204" t="s">
        <v>125</v>
      </c>
      <c r="H114" s="205">
        <v>1.024</v>
      </c>
      <c r="I114" s="206"/>
      <c r="J114" s="207">
        <f>ROUND(I114*H114,2)</f>
        <v>0</v>
      </c>
      <c r="K114" s="203" t="s">
        <v>126</v>
      </c>
      <c r="L114" s="46"/>
      <c r="M114" s="208" t="s">
        <v>30</v>
      </c>
      <c r="N114" s="209" t="s">
        <v>47</v>
      </c>
      <c r="O114" s="86"/>
      <c r="P114" s="210">
        <f>O114*H114</f>
        <v>0</v>
      </c>
      <c r="Q114" s="210">
        <v>2.1600000000000001</v>
      </c>
      <c r="R114" s="210">
        <f>Q114*H114</f>
        <v>2.21184</v>
      </c>
      <c r="S114" s="210">
        <v>0</v>
      </c>
      <c r="T114" s="211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12" t="s">
        <v>127</v>
      </c>
      <c r="AT114" s="212" t="s">
        <v>122</v>
      </c>
      <c r="AU114" s="212" t="s">
        <v>83</v>
      </c>
      <c r="AY114" s="18" t="s">
        <v>120</v>
      </c>
      <c r="BE114" s="213">
        <f>IF(N114="základní",J114,0)</f>
        <v>0</v>
      </c>
      <c r="BF114" s="213">
        <f>IF(N114="snížená",J114,0)</f>
        <v>0</v>
      </c>
      <c r="BG114" s="213">
        <f>IF(N114="zákl. přenesená",J114,0)</f>
        <v>0</v>
      </c>
      <c r="BH114" s="213">
        <f>IF(N114="sníž. přenesená",J114,0)</f>
        <v>0</v>
      </c>
      <c r="BI114" s="213">
        <f>IF(N114="nulová",J114,0)</f>
        <v>0</v>
      </c>
      <c r="BJ114" s="18" t="s">
        <v>81</v>
      </c>
      <c r="BK114" s="213">
        <f>ROUND(I114*H114,2)</f>
        <v>0</v>
      </c>
      <c r="BL114" s="18" t="s">
        <v>127</v>
      </c>
      <c r="BM114" s="212" t="s">
        <v>190</v>
      </c>
    </row>
    <row r="115" s="13" customFormat="1">
      <c r="A115" s="13"/>
      <c r="B115" s="214"/>
      <c r="C115" s="215"/>
      <c r="D115" s="216" t="s">
        <v>129</v>
      </c>
      <c r="E115" s="217" t="s">
        <v>30</v>
      </c>
      <c r="F115" s="218" t="s">
        <v>130</v>
      </c>
      <c r="G115" s="215"/>
      <c r="H115" s="217" t="s">
        <v>30</v>
      </c>
      <c r="I115" s="219"/>
      <c r="J115" s="215"/>
      <c r="K115" s="215"/>
      <c r="L115" s="220"/>
      <c r="M115" s="221"/>
      <c r="N115" s="222"/>
      <c r="O115" s="222"/>
      <c r="P115" s="222"/>
      <c r="Q115" s="222"/>
      <c r="R115" s="222"/>
      <c r="S115" s="222"/>
      <c r="T115" s="22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24" t="s">
        <v>129</v>
      </c>
      <c r="AU115" s="224" t="s">
        <v>83</v>
      </c>
      <c r="AV115" s="13" t="s">
        <v>81</v>
      </c>
      <c r="AW115" s="13" t="s">
        <v>37</v>
      </c>
      <c r="AX115" s="13" t="s">
        <v>76</v>
      </c>
      <c r="AY115" s="224" t="s">
        <v>120</v>
      </c>
    </row>
    <row r="116" s="14" customFormat="1">
      <c r="A116" s="14"/>
      <c r="B116" s="225"/>
      <c r="C116" s="226"/>
      <c r="D116" s="216" t="s">
        <v>129</v>
      </c>
      <c r="E116" s="227" t="s">
        <v>30</v>
      </c>
      <c r="F116" s="228" t="s">
        <v>191</v>
      </c>
      <c r="G116" s="226"/>
      <c r="H116" s="229">
        <v>1.024</v>
      </c>
      <c r="I116" s="230"/>
      <c r="J116" s="226"/>
      <c r="K116" s="226"/>
      <c r="L116" s="231"/>
      <c r="M116" s="232"/>
      <c r="N116" s="233"/>
      <c r="O116" s="233"/>
      <c r="P116" s="233"/>
      <c r="Q116" s="233"/>
      <c r="R116" s="233"/>
      <c r="S116" s="233"/>
      <c r="T116" s="23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35" t="s">
        <v>129</v>
      </c>
      <c r="AU116" s="235" t="s">
        <v>83</v>
      </c>
      <c r="AV116" s="14" t="s">
        <v>83</v>
      </c>
      <c r="AW116" s="14" t="s">
        <v>37</v>
      </c>
      <c r="AX116" s="14" t="s">
        <v>81</v>
      </c>
      <c r="AY116" s="235" t="s">
        <v>120</v>
      </c>
    </row>
    <row r="117" s="2" customFormat="1" ht="24.15" customHeight="1">
      <c r="A117" s="40"/>
      <c r="B117" s="41"/>
      <c r="C117" s="201" t="s">
        <v>192</v>
      </c>
      <c r="D117" s="201" t="s">
        <v>122</v>
      </c>
      <c r="E117" s="202" t="s">
        <v>193</v>
      </c>
      <c r="F117" s="203" t="s">
        <v>194</v>
      </c>
      <c r="G117" s="204" t="s">
        <v>125</v>
      </c>
      <c r="H117" s="205">
        <v>3.379</v>
      </c>
      <c r="I117" s="206"/>
      <c r="J117" s="207">
        <f>ROUND(I117*H117,2)</f>
        <v>0</v>
      </c>
      <c r="K117" s="203" t="s">
        <v>126</v>
      </c>
      <c r="L117" s="46"/>
      <c r="M117" s="208" t="s">
        <v>30</v>
      </c>
      <c r="N117" s="209" t="s">
        <v>47</v>
      </c>
      <c r="O117" s="86"/>
      <c r="P117" s="210">
        <f>O117*H117</f>
        <v>0</v>
      </c>
      <c r="Q117" s="210">
        <v>2.45329</v>
      </c>
      <c r="R117" s="210">
        <f>Q117*H117</f>
        <v>8.2896669099999993</v>
      </c>
      <c r="S117" s="210">
        <v>0</v>
      </c>
      <c r="T117" s="211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12" t="s">
        <v>127</v>
      </c>
      <c r="AT117" s="212" t="s">
        <v>122</v>
      </c>
      <c r="AU117" s="212" t="s">
        <v>83</v>
      </c>
      <c r="AY117" s="18" t="s">
        <v>120</v>
      </c>
      <c r="BE117" s="213">
        <f>IF(N117="základní",J117,0)</f>
        <v>0</v>
      </c>
      <c r="BF117" s="213">
        <f>IF(N117="snížená",J117,0)</f>
        <v>0</v>
      </c>
      <c r="BG117" s="213">
        <f>IF(N117="zákl. přenesená",J117,0)</f>
        <v>0</v>
      </c>
      <c r="BH117" s="213">
        <f>IF(N117="sníž. přenesená",J117,0)</f>
        <v>0</v>
      </c>
      <c r="BI117" s="213">
        <f>IF(N117="nulová",J117,0)</f>
        <v>0</v>
      </c>
      <c r="BJ117" s="18" t="s">
        <v>81</v>
      </c>
      <c r="BK117" s="213">
        <f>ROUND(I117*H117,2)</f>
        <v>0</v>
      </c>
      <c r="BL117" s="18" t="s">
        <v>127</v>
      </c>
      <c r="BM117" s="212" t="s">
        <v>195</v>
      </c>
    </row>
    <row r="118" s="13" customFormat="1">
      <c r="A118" s="13"/>
      <c r="B118" s="214"/>
      <c r="C118" s="215"/>
      <c r="D118" s="216" t="s">
        <v>129</v>
      </c>
      <c r="E118" s="217" t="s">
        <v>30</v>
      </c>
      <c r="F118" s="218" t="s">
        <v>130</v>
      </c>
      <c r="G118" s="215"/>
      <c r="H118" s="217" t="s">
        <v>30</v>
      </c>
      <c r="I118" s="219"/>
      <c r="J118" s="215"/>
      <c r="K118" s="215"/>
      <c r="L118" s="220"/>
      <c r="M118" s="221"/>
      <c r="N118" s="222"/>
      <c r="O118" s="222"/>
      <c r="P118" s="222"/>
      <c r="Q118" s="222"/>
      <c r="R118" s="222"/>
      <c r="S118" s="222"/>
      <c r="T118" s="22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24" t="s">
        <v>129</v>
      </c>
      <c r="AU118" s="224" t="s">
        <v>83</v>
      </c>
      <c r="AV118" s="13" t="s">
        <v>81</v>
      </c>
      <c r="AW118" s="13" t="s">
        <v>37</v>
      </c>
      <c r="AX118" s="13" t="s">
        <v>76</v>
      </c>
      <c r="AY118" s="224" t="s">
        <v>120</v>
      </c>
    </row>
    <row r="119" s="14" customFormat="1">
      <c r="A119" s="14"/>
      <c r="B119" s="225"/>
      <c r="C119" s="226"/>
      <c r="D119" s="216" t="s">
        <v>129</v>
      </c>
      <c r="E119" s="227" t="s">
        <v>30</v>
      </c>
      <c r="F119" s="228" t="s">
        <v>196</v>
      </c>
      <c r="G119" s="226"/>
      <c r="H119" s="229">
        <v>3.379</v>
      </c>
      <c r="I119" s="230"/>
      <c r="J119" s="226"/>
      <c r="K119" s="226"/>
      <c r="L119" s="231"/>
      <c r="M119" s="232"/>
      <c r="N119" s="233"/>
      <c r="O119" s="233"/>
      <c r="P119" s="233"/>
      <c r="Q119" s="233"/>
      <c r="R119" s="233"/>
      <c r="S119" s="233"/>
      <c r="T119" s="23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35" t="s">
        <v>129</v>
      </c>
      <c r="AU119" s="235" t="s">
        <v>83</v>
      </c>
      <c r="AV119" s="14" t="s">
        <v>83</v>
      </c>
      <c r="AW119" s="14" t="s">
        <v>37</v>
      </c>
      <c r="AX119" s="14" t="s">
        <v>81</v>
      </c>
      <c r="AY119" s="235" t="s">
        <v>120</v>
      </c>
    </row>
    <row r="120" s="2" customFormat="1" ht="24.15" customHeight="1">
      <c r="A120" s="40"/>
      <c r="B120" s="41"/>
      <c r="C120" s="201" t="s">
        <v>8</v>
      </c>
      <c r="D120" s="201" t="s">
        <v>122</v>
      </c>
      <c r="E120" s="202" t="s">
        <v>197</v>
      </c>
      <c r="F120" s="203" t="s">
        <v>198</v>
      </c>
      <c r="G120" s="204" t="s">
        <v>144</v>
      </c>
      <c r="H120" s="205">
        <v>0.037999999999999999</v>
      </c>
      <c r="I120" s="206"/>
      <c r="J120" s="207">
        <f>ROUND(I120*H120,2)</f>
        <v>0</v>
      </c>
      <c r="K120" s="203" t="s">
        <v>126</v>
      </c>
      <c r="L120" s="46"/>
      <c r="M120" s="208" t="s">
        <v>30</v>
      </c>
      <c r="N120" s="209" t="s">
        <v>47</v>
      </c>
      <c r="O120" s="86"/>
      <c r="P120" s="210">
        <f>O120*H120</f>
        <v>0</v>
      </c>
      <c r="Q120" s="210">
        <v>1.0606199999999999</v>
      </c>
      <c r="R120" s="210">
        <f>Q120*H120</f>
        <v>0.040303559999999995</v>
      </c>
      <c r="S120" s="210">
        <v>0</v>
      </c>
      <c r="T120" s="211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12" t="s">
        <v>127</v>
      </c>
      <c r="AT120" s="212" t="s">
        <v>122</v>
      </c>
      <c r="AU120" s="212" t="s">
        <v>83</v>
      </c>
      <c r="AY120" s="18" t="s">
        <v>120</v>
      </c>
      <c r="BE120" s="213">
        <f>IF(N120="základní",J120,0)</f>
        <v>0</v>
      </c>
      <c r="BF120" s="213">
        <f>IF(N120="snížená",J120,0)</f>
        <v>0</v>
      </c>
      <c r="BG120" s="213">
        <f>IF(N120="zákl. přenesená",J120,0)</f>
        <v>0</v>
      </c>
      <c r="BH120" s="213">
        <f>IF(N120="sníž. přenesená",J120,0)</f>
        <v>0</v>
      </c>
      <c r="BI120" s="213">
        <f>IF(N120="nulová",J120,0)</f>
        <v>0</v>
      </c>
      <c r="BJ120" s="18" t="s">
        <v>81</v>
      </c>
      <c r="BK120" s="213">
        <f>ROUND(I120*H120,2)</f>
        <v>0</v>
      </c>
      <c r="BL120" s="18" t="s">
        <v>127</v>
      </c>
      <c r="BM120" s="212" t="s">
        <v>199</v>
      </c>
    </row>
    <row r="121" s="13" customFormat="1">
      <c r="A121" s="13"/>
      <c r="B121" s="214"/>
      <c r="C121" s="215"/>
      <c r="D121" s="216" t="s">
        <v>129</v>
      </c>
      <c r="E121" s="217" t="s">
        <v>30</v>
      </c>
      <c r="F121" s="218" t="s">
        <v>200</v>
      </c>
      <c r="G121" s="215"/>
      <c r="H121" s="217" t="s">
        <v>30</v>
      </c>
      <c r="I121" s="219"/>
      <c r="J121" s="215"/>
      <c r="K121" s="215"/>
      <c r="L121" s="220"/>
      <c r="M121" s="221"/>
      <c r="N121" s="222"/>
      <c r="O121" s="222"/>
      <c r="P121" s="222"/>
      <c r="Q121" s="222"/>
      <c r="R121" s="222"/>
      <c r="S121" s="222"/>
      <c r="T121" s="22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24" t="s">
        <v>129</v>
      </c>
      <c r="AU121" s="224" t="s">
        <v>83</v>
      </c>
      <c r="AV121" s="13" t="s">
        <v>81</v>
      </c>
      <c r="AW121" s="13" t="s">
        <v>37</v>
      </c>
      <c r="AX121" s="13" t="s">
        <v>76</v>
      </c>
      <c r="AY121" s="224" t="s">
        <v>120</v>
      </c>
    </row>
    <row r="122" s="14" customFormat="1">
      <c r="A122" s="14"/>
      <c r="B122" s="225"/>
      <c r="C122" s="226"/>
      <c r="D122" s="216" t="s">
        <v>129</v>
      </c>
      <c r="E122" s="227" t="s">
        <v>30</v>
      </c>
      <c r="F122" s="228" t="s">
        <v>201</v>
      </c>
      <c r="G122" s="226"/>
      <c r="H122" s="229">
        <v>0.037999999999999999</v>
      </c>
      <c r="I122" s="230"/>
      <c r="J122" s="226"/>
      <c r="K122" s="226"/>
      <c r="L122" s="231"/>
      <c r="M122" s="232"/>
      <c r="N122" s="233"/>
      <c r="O122" s="233"/>
      <c r="P122" s="233"/>
      <c r="Q122" s="233"/>
      <c r="R122" s="233"/>
      <c r="S122" s="233"/>
      <c r="T122" s="23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35" t="s">
        <v>129</v>
      </c>
      <c r="AU122" s="235" t="s">
        <v>83</v>
      </c>
      <c r="AV122" s="14" t="s">
        <v>83</v>
      </c>
      <c r="AW122" s="14" t="s">
        <v>37</v>
      </c>
      <c r="AX122" s="14" t="s">
        <v>81</v>
      </c>
      <c r="AY122" s="235" t="s">
        <v>120</v>
      </c>
    </row>
    <row r="123" s="12" customFormat="1" ht="22.8" customHeight="1">
      <c r="A123" s="12"/>
      <c r="B123" s="185"/>
      <c r="C123" s="186"/>
      <c r="D123" s="187" t="s">
        <v>75</v>
      </c>
      <c r="E123" s="199" t="s">
        <v>140</v>
      </c>
      <c r="F123" s="199" t="s">
        <v>202</v>
      </c>
      <c r="G123" s="186"/>
      <c r="H123" s="186"/>
      <c r="I123" s="189"/>
      <c r="J123" s="200">
        <f>BK123</f>
        <v>0</v>
      </c>
      <c r="K123" s="186"/>
      <c r="L123" s="191"/>
      <c r="M123" s="192"/>
      <c r="N123" s="193"/>
      <c r="O123" s="193"/>
      <c r="P123" s="194">
        <f>SUM(P124:P134)</f>
        <v>0</v>
      </c>
      <c r="Q123" s="193"/>
      <c r="R123" s="194">
        <f>SUM(R124:R134)</f>
        <v>14.25556512</v>
      </c>
      <c r="S123" s="193"/>
      <c r="T123" s="195">
        <f>SUM(T124:T134)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96" t="s">
        <v>81</v>
      </c>
      <c r="AT123" s="197" t="s">
        <v>75</v>
      </c>
      <c r="AU123" s="197" t="s">
        <v>81</v>
      </c>
      <c r="AY123" s="196" t="s">
        <v>120</v>
      </c>
      <c r="BK123" s="198">
        <f>SUM(BK124:BK134)</f>
        <v>0</v>
      </c>
    </row>
    <row r="124" s="2" customFormat="1" ht="37.8" customHeight="1">
      <c r="A124" s="40"/>
      <c r="B124" s="41"/>
      <c r="C124" s="201" t="s">
        <v>203</v>
      </c>
      <c r="D124" s="201" t="s">
        <v>122</v>
      </c>
      <c r="E124" s="202" t="s">
        <v>204</v>
      </c>
      <c r="F124" s="203" t="s">
        <v>205</v>
      </c>
      <c r="G124" s="204" t="s">
        <v>125</v>
      </c>
      <c r="H124" s="205">
        <v>4.5</v>
      </c>
      <c r="I124" s="206"/>
      <c r="J124" s="207">
        <f>ROUND(I124*H124,2)</f>
        <v>0</v>
      </c>
      <c r="K124" s="203" t="s">
        <v>126</v>
      </c>
      <c r="L124" s="46"/>
      <c r="M124" s="208" t="s">
        <v>30</v>
      </c>
      <c r="N124" s="209" t="s">
        <v>47</v>
      </c>
      <c r="O124" s="86"/>
      <c r="P124" s="210">
        <f>O124*H124</f>
        <v>0</v>
      </c>
      <c r="Q124" s="210">
        <v>0</v>
      </c>
      <c r="R124" s="210">
        <f>Q124*H124</f>
        <v>0</v>
      </c>
      <c r="S124" s="210">
        <v>0</v>
      </c>
      <c r="T124" s="211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12" t="s">
        <v>127</v>
      </c>
      <c r="AT124" s="212" t="s">
        <v>122</v>
      </c>
      <c r="AU124" s="212" t="s">
        <v>83</v>
      </c>
      <c r="AY124" s="18" t="s">
        <v>120</v>
      </c>
      <c r="BE124" s="213">
        <f>IF(N124="základní",J124,0)</f>
        <v>0</v>
      </c>
      <c r="BF124" s="213">
        <f>IF(N124="snížená",J124,0)</f>
        <v>0</v>
      </c>
      <c r="BG124" s="213">
        <f>IF(N124="zákl. přenesená",J124,0)</f>
        <v>0</v>
      </c>
      <c r="BH124" s="213">
        <f>IF(N124="sníž. přenesená",J124,0)</f>
        <v>0</v>
      </c>
      <c r="BI124" s="213">
        <f>IF(N124="nulová",J124,0)</f>
        <v>0</v>
      </c>
      <c r="BJ124" s="18" t="s">
        <v>81</v>
      </c>
      <c r="BK124" s="213">
        <f>ROUND(I124*H124,2)</f>
        <v>0</v>
      </c>
      <c r="BL124" s="18" t="s">
        <v>127</v>
      </c>
      <c r="BM124" s="212" t="s">
        <v>206</v>
      </c>
    </row>
    <row r="125" s="2" customFormat="1" ht="37.8" customHeight="1">
      <c r="A125" s="40"/>
      <c r="B125" s="41"/>
      <c r="C125" s="201" t="s">
        <v>207</v>
      </c>
      <c r="D125" s="201" t="s">
        <v>122</v>
      </c>
      <c r="E125" s="202" t="s">
        <v>208</v>
      </c>
      <c r="F125" s="203" t="s">
        <v>209</v>
      </c>
      <c r="G125" s="204" t="s">
        <v>150</v>
      </c>
      <c r="H125" s="205">
        <v>20</v>
      </c>
      <c r="I125" s="206"/>
      <c r="J125" s="207">
        <f>ROUND(I125*H125,2)</f>
        <v>0</v>
      </c>
      <c r="K125" s="203" t="s">
        <v>126</v>
      </c>
      <c r="L125" s="46"/>
      <c r="M125" s="208" t="s">
        <v>30</v>
      </c>
      <c r="N125" s="209" t="s">
        <v>47</v>
      </c>
      <c r="O125" s="86"/>
      <c r="P125" s="210">
        <f>O125*H125</f>
        <v>0</v>
      </c>
      <c r="Q125" s="210">
        <v>0</v>
      </c>
      <c r="R125" s="210">
        <f>Q125*H125</f>
        <v>0</v>
      </c>
      <c r="S125" s="210">
        <v>0</v>
      </c>
      <c r="T125" s="211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12" t="s">
        <v>127</v>
      </c>
      <c r="AT125" s="212" t="s">
        <v>122</v>
      </c>
      <c r="AU125" s="212" t="s">
        <v>83</v>
      </c>
      <c r="AY125" s="18" t="s">
        <v>120</v>
      </c>
      <c r="BE125" s="213">
        <f>IF(N125="základní",J125,0)</f>
        <v>0</v>
      </c>
      <c r="BF125" s="213">
        <f>IF(N125="snížená",J125,0)</f>
        <v>0</v>
      </c>
      <c r="BG125" s="213">
        <f>IF(N125="zákl. přenesená",J125,0)</f>
        <v>0</v>
      </c>
      <c r="BH125" s="213">
        <f>IF(N125="sníž. přenesená",J125,0)</f>
        <v>0</v>
      </c>
      <c r="BI125" s="213">
        <f>IF(N125="nulová",J125,0)</f>
        <v>0</v>
      </c>
      <c r="BJ125" s="18" t="s">
        <v>81</v>
      </c>
      <c r="BK125" s="213">
        <f>ROUND(I125*H125,2)</f>
        <v>0</v>
      </c>
      <c r="BL125" s="18" t="s">
        <v>127</v>
      </c>
      <c r="BM125" s="212" t="s">
        <v>210</v>
      </c>
    </row>
    <row r="126" s="14" customFormat="1">
      <c r="A126" s="14"/>
      <c r="B126" s="225"/>
      <c r="C126" s="226"/>
      <c r="D126" s="216" t="s">
        <v>129</v>
      </c>
      <c r="E126" s="227" t="s">
        <v>30</v>
      </c>
      <c r="F126" s="228" t="s">
        <v>211</v>
      </c>
      <c r="G126" s="226"/>
      <c r="H126" s="229">
        <v>20</v>
      </c>
      <c r="I126" s="230"/>
      <c r="J126" s="226"/>
      <c r="K126" s="226"/>
      <c r="L126" s="231"/>
      <c r="M126" s="232"/>
      <c r="N126" s="233"/>
      <c r="O126" s="233"/>
      <c r="P126" s="233"/>
      <c r="Q126" s="233"/>
      <c r="R126" s="233"/>
      <c r="S126" s="233"/>
      <c r="T126" s="23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35" t="s">
        <v>129</v>
      </c>
      <c r="AU126" s="235" t="s">
        <v>83</v>
      </c>
      <c r="AV126" s="14" t="s">
        <v>83</v>
      </c>
      <c r="AW126" s="14" t="s">
        <v>37</v>
      </c>
      <c r="AX126" s="14" t="s">
        <v>81</v>
      </c>
      <c r="AY126" s="235" t="s">
        <v>120</v>
      </c>
    </row>
    <row r="127" s="2" customFormat="1" ht="37.8" customHeight="1">
      <c r="A127" s="40"/>
      <c r="B127" s="41"/>
      <c r="C127" s="201" t="s">
        <v>212</v>
      </c>
      <c r="D127" s="201" t="s">
        <v>122</v>
      </c>
      <c r="E127" s="202" t="s">
        <v>213</v>
      </c>
      <c r="F127" s="203" t="s">
        <v>214</v>
      </c>
      <c r="G127" s="204" t="s">
        <v>125</v>
      </c>
      <c r="H127" s="205">
        <v>4.5</v>
      </c>
      <c r="I127" s="206"/>
      <c r="J127" s="207">
        <f>ROUND(I127*H127,2)</f>
        <v>0</v>
      </c>
      <c r="K127" s="203" t="s">
        <v>126</v>
      </c>
      <c r="L127" s="46"/>
      <c r="M127" s="208" t="s">
        <v>30</v>
      </c>
      <c r="N127" s="209" t="s">
        <v>47</v>
      </c>
      <c r="O127" s="86"/>
      <c r="P127" s="210">
        <f>O127*H127</f>
        <v>0</v>
      </c>
      <c r="Q127" s="210">
        <v>2.8835999999999999</v>
      </c>
      <c r="R127" s="210">
        <f>Q127*H127</f>
        <v>12.9762</v>
      </c>
      <c r="S127" s="210">
        <v>0</v>
      </c>
      <c r="T127" s="211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12" t="s">
        <v>127</v>
      </c>
      <c r="AT127" s="212" t="s">
        <v>122</v>
      </c>
      <c r="AU127" s="212" t="s">
        <v>83</v>
      </c>
      <c r="AY127" s="18" t="s">
        <v>120</v>
      </c>
      <c r="BE127" s="213">
        <f>IF(N127="základní",J127,0)</f>
        <v>0</v>
      </c>
      <c r="BF127" s="213">
        <f>IF(N127="snížená",J127,0)</f>
        <v>0</v>
      </c>
      <c r="BG127" s="213">
        <f>IF(N127="zákl. přenesená",J127,0)</f>
        <v>0</v>
      </c>
      <c r="BH127" s="213">
        <f>IF(N127="sníž. přenesená",J127,0)</f>
        <v>0</v>
      </c>
      <c r="BI127" s="213">
        <f>IF(N127="nulová",J127,0)</f>
        <v>0</v>
      </c>
      <c r="BJ127" s="18" t="s">
        <v>81</v>
      </c>
      <c r="BK127" s="213">
        <f>ROUND(I127*H127,2)</f>
        <v>0</v>
      </c>
      <c r="BL127" s="18" t="s">
        <v>127</v>
      </c>
      <c r="BM127" s="212" t="s">
        <v>215</v>
      </c>
    </row>
    <row r="128" s="14" customFormat="1">
      <c r="A128" s="14"/>
      <c r="B128" s="225"/>
      <c r="C128" s="226"/>
      <c r="D128" s="216" t="s">
        <v>129</v>
      </c>
      <c r="E128" s="227" t="s">
        <v>30</v>
      </c>
      <c r="F128" s="228" t="s">
        <v>216</v>
      </c>
      <c r="G128" s="226"/>
      <c r="H128" s="229">
        <v>4.5</v>
      </c>
      <c r="I128" s="230"/>
      <c r="J128" s="226"/>
      <c r="K128" s="226"/>
      <c r="L128" s="231"/>
      <c r="M128" s="232"/>
      <c r="N128" s="233"/>
      <c r="O128" s="233"/>
      <c r="P128" s="233"/>
      <c r="Q128" s="233"/>
      <c r="R128" s="233"/>
      <c r="S128" s="233"/>
      <c r="T128" s="23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35" t="s">
        <v>129</v>
      </c>
      <c r="AU128" s="235" t="s">
        <v>83</v>
      </c>
      <c r="AV128" s="14" t="s">
        <v>83</v>
      </c>
      <c r="AW128" s="14" t="s">
        <v>37</v>
      </c>
      <c r="AX128" s="14" t="s">
        <v>81</v>
      </c>
      <c r="AY128" s="235" t="s">
        <v>120</v>
      </c>
    </row>
    <row r="129" s="2" customFormat="1" ht="24.15" customHeight="1">
      <c r="A129" s="40"/>
      <c r="B129" s="41"/>
      <c r="C129" s="201" t="s">
        <v>217</v>
      </c>
      <c r="D129" s="201" t="s">
        <v>122</v>
      </c>
      <c r="E129" s="202" t="s">
        <v>218</v>
      </c>
      <c r="F129" s="203" t="s">
        <v>219</v>
      </c>
      <c r="G129" s="204" t="s">
        <v>220</v>
      </c>
      <c r="H129" s="205">
        <v>9.2159999999999993</v>
      </c>
      <c r="I129" s="206"/>
      <c r="J129" s="207">
        <f>ROUND(I129*H129,2)</f>
        <v>0</v>
      </c>
      <c r="K129" s="203" t="s">
        <v>126</v>
      </c>
      <c r="L129" s="46"/>
      <c r="M129" s="208" t="s">
        <v>30</v>
      </c>
      <c r="N129" s="209" t="s">
        <v>47</v>
      </c>
      <c r="O129" s="86"/>
      <c r="P129" s="210">
        <f>O129*H129</f>
        <v>0</v>
      </c>
      <c r="Q129" s="210">
        <v>0.13882</v>
      </c>
      <c r="R129" s="210">
        <f>Q129*H129</f>
        <v>1.2793651199999998</v>
      </c>
      <c r="S129" s="210">
        <v>0</v>
      </c>
      <c r="T129" s="211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12" t="s">
        <v>127</v>
      </c>
      <c r="AT129" s="212" t="s">
        <v>122</v>
      </c>
      <c r="AU129" s="212" t="s">
        <v>83</v>
      </c>
      <c r="AY129" s="18" t="s">
        <v>120</v>
      </c>
      <c r="BE129" s="213">
        <f>IF(N129="základní",J129,0)</f>
        <v>0</v>
      </c>
      <c r="BF129" s="213">
        <f>IF(N129="snížená",J129,0)</f>
        <v>0</v>
      </c>
      <c r="BG129" s="213">
        <f>IF(N129="zákl. přenesená",J129,0)</f>
        <v>0</v>
      </c>
      <c r="BH129" s="213">
        <f>IF(N129="sníž. přenesená",J129,0)</f>
        <v>0</v>
      </c>
      <c r="BI129" s="213">
        <f>IF(N129="nulová",J129,0)</f>
        <v>0</v>
      </c>
      <c r="BJ129" s="18" t="s">
        <v>81</v>
      </c>
      <c r="BK129" s="213">
        <f>ROUND(I129*H129,2)</f>
        <v>0</v>
      </c>
      <c r="BL129" s="18" t="s">
        <v>127</v>
      </c>
      <c r="BM129" s="212" t="s">
        <v>221</v>
      </c>
    </row>
    <row r="130" s="13" customFormat="1">
      <c r="A130" s="13"/>
      <c r="B130" s="214"/>
      <c r="C130" s="215"/>
      <c r="D130" s="216" t="s">
        <v>129</v>
      </c>
      <c r="E130" s="217" t="s">
        <v>30</v>
      </c>
      <c r="F130" s="218" t="s">
        <v>222</v>
      </c>
      <c r="G130" s="215"/>
      <c r="H130" s="217" t="s">
        <v>30</v>
      </c>
      <c r="I130" s="219"/>
      <c r="J130" s="215"/>
      <c r="K130" s="215"/>
      <c r="L130" s="220"/>
      <c r="M130" s="221"/>
      <c r="N130" s="222"/>
      <c r="O130" s="222"/>
      <c r="P130" s="222"/>
      <c r="Q130" s="222"/>
      <c r="R130" s="222"/>
      <c r="S130" s="222"/>
      <c r="T130" s="22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24" t="s">
        <v>129</v>
      </c>
      <c r="AU130" s="224" t="s">
        <v>83</v>
      </c>
      <c r="AV130" s="13" t="s">
        <v>81</v>
      </c>
      <c r="AW130" s="13" t="s">
        <v>37</v>
      </c>
      <c r="AX130" s="13" t="s">
        <v>76</v>
      </c>
      <c r="AY130" s="224" t="s">
        <v>120</v>
      </c>
    </row>
    <row r="131" s="14" customFormat="1">
      <c r="A131" s="14"/>
      <c r="B131" s="225"/>
      <c r="C131" s="226"/>
      <c r="D131" s="216" t="s">
        <v>129</v>
      </c>
      <c r="E131" s="227" t="s">
        <v>30</v>
      </c>
      <c r="F131" s="228" t="s">
        <v>223</v>
      </c>
      <c r="G131" s="226"/>
      <c r="H131" s="229">
        <v>1.1459999999999999</v>
      </c>
      <c r="I131" s="230"/>
      <c r="J131" s="226"/>
      <c r="K131" s="226"/>
      <c r="L131" s="231"/>
      <c r="M131" s="232"/>
      <c r="N131" s="233"/>
      <c r="O131" s="233"/>
      <c r="P131" s="233"/>
      <c r="Q131" s="233"/>
      <c r="R131" s="233"/>
      <c r="S131" s="233"/>
      <c r="T131" s="23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35" t="s">
        <v>129</v>
      </c>
      <c r="AU131" s="235" t="s">
        <v>83</v>
      </c>
      <c r="AV131" s="14" t="s">
        <v>83</v>
      </c>
      <c r="AW131" s="14" t="s">
        <v>37</v>
      </c>
      <c r="AX131" s="14" t="s">
        <v>76</v>
      </c>
      <c r="AY131" s="235" t="s">
        <v>120</v>
      </c>
    </row>
    <row r="132" s="13" customFormat="1">
      <c r="A132" s="13"/>
      <c r="B132" s="214"/>
      <c r="C132" s="215"/>
      <c r="D132" s="216" t="s">
        <v>129</v>
      </c>
      <c r="E132" s="217" t="s">
        <v>30</v>
      </c>
      <c r="F132" s="218" t="s">
        <v>224</v>
      </c>
      <c r="G132" s="215"/>
      <c r="H132" s="217" t="s">
        <v>30</v>
      </c>
      <c r="I132" s="219"/>
      <c r="J132" s="215"/>
      <c r="K132" s="215"/>
      <c r="L132" s="220"/>
      <c r="M132" s="221"/>
      <c r="N132" s="222"/>
      <c r="O132" s="222"/>
      <c r="P132" s="222"/>
      <c r="Q132" s="222"/>
      <c r="R132" s="222"/>
      <c r="S132" s="222"/>
      <c r="T132" s="22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24" t="s">
        <v>129</v>
      </c>
      <c r="AU132" s="224" t="s">
        <v>83</v>
      </c>
      <c r="AV132" s="13" t="s">
        <v>81</v>
      </c>
      <c r="AW132" s="13" t="s">
        <v>37</v>
      </c>
      <c r="AX132" s="13" t="s">
        <v>76</v>
      </c>
      <c r="AY132" s="224" t="s">
        <v>120</v>
      </c>
    </row>
    <row r="133" s="14" customFormat="1">
      <c r="A133" s="14"/>
      <c r="B133" s="225"/>
      <c r="C133" s="226"/>
      <c r="D133" s="216" t="s">
        <v>129</v>
      </c>
      <c r="E133" s="227" t="s">
        <v>30</v>
      </c>
      <c r="F133" s="228" t="s">
        <v>225</v>
      </c>
      <c r="G133" s="226"/>
      <c r="H133" s="229">
        <v>8.0700000000000003</v>
      </c>
      <c r="I133" s="230"/>
      <c r="J133" s="226"/>
      <c r="K133" s="226"/>
      <c r="L133" s="231"/>
      <c r="M133" s="232"/>
      <c r="N133" s="233"/>
      <c r="O133" s="233"/>
      <c r="P133" s="233"/>
      <c r="Q133" s="233"/>
      <c r="R133" s="233"/>
      <c r="S133" s="233"/>
      <c r="T133" s="23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35" t="s">
        <v>129</v>
      </c>
      <c r="AU133" s="235" t="s">
        <v>83</v>
      </c>
      <c r="AV133" s="14" t="s">
        <v>83</v>
      </c>
      <c r="AW133" s="14" t="s">
        <v>37</v>
      </c>
      <c r="AX133" s="14" t="s">
        <v>76</v>
      </c>
      <c r="AY133" s="235" t="s">
        <v>120</v>
      </c>
    </row>
    <row r="134" s="15" customFormat="1">
      <c r="A134" s="15"/>
      <c r="B134" s="236"/>
      <c r="C134" s="237"/>
      <c r="D134" s="216" t="s">
        <v>129</v>
      </c>
      <c r="E134" s="238" t="s">
        <v>30</v>
      </c>
      <c r="F134" s="239" t="s">
        <v>139</v>
      </c>
      <c r="G134" s="237"/>
      <c r="H134" s="240">
        <v>9.2160000000000011</v>
      </c>
      <c r="I134" s="241"/>
      <c r="J134" s="237"/>
      <c r="K134" s="237"/>
      <c r="L134" s="242"/>
      <c r="M134" s="243"/>
      <c r="N134" s="244"/>
      <c r="O134" s="244"/>
      <c r="P134" s="244"/>
      <c r="Q134" s="244"/>
      <c r="R134" s="244"/>
      <c r="S134" s="244"/>
      <c r="T134" s="24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46" t="s">
        <v>129</v>
      </c>
      <c r="AU134" s="246" t="s">
        <v>83</v>
      </c>
      <c r="AV134" s="15" t="s">
        <v>127</v>
      </c>
      <c r="AW134" s="15" t="s">
        <v>37</v>
      </c>
      <c r="AX134" s="15" t="s">
        <v>81</v>
      </c>
      <c r="AY134" s="246" t="s">
        <v>120</v>
      </c>
    </row>
    <row r="135" s="12" customFormat="1" ht="22.8" customHeight="1">
      <c r="A135" s="12"/>
      <c r="B135" s="185"/>
      <c r="C135" s="186"/>
      <c r="D135" s="187" t="s">
        <v>75</v>
      </c>
      <c r="E135" s="199" t="s">
        <v>157</v>
      </c>
      <c r="F135" s="199" t="s">
        <v>226</v>
      </c>
      <c r="G135" s="186"/>
      <c r="H135" s="186"/>
      <c r="I135" s="189"/>
      <c r="J135" s="200">
        <f>BK135</f>
        <v>0</v>
      </c>
      <c r="K135" s="186"/>
      <c r="L135" s="191"/>
      <c r="M135" s="192"/>
      <c r="N135" s="193"/>
      <c r="O135" s="193"/>
      <c r="P135" s="194">
        <f>SUM(P136:P156)</f>
        <v>0</v>
      </c>
      <c r="Q135" s="193"/>
      <c r="R135" s="194">
        <f>SUM(R136:R156)</f>
        <v>7.0760824000000007</v>
      </c>
      <c r="S135" s="193"/>
      <c r="T135" s="195">
        <f>SUM(T136:T156)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96" t="s">
        <v>81</v>
      </c>
      <c r="AT135" s="197" t="s">
        <v>75</v>
      </c>
      <c r="AU135" s="197" t="s">
        <v>81</v>
      </c>
      <c r="AY135" s="196" t="s">
        <v>120</v>
      </c>
      <c r="BK135" s="198">
        <f>SUM(BK136:BK156)</f>
        <v>0</v>
      </c>
    </row>
    <row r="136" s="2" customFormat="1" ht="24.15" customHeight="1">
      <c r="A136" s="40"/>
      <c r="B136" s="41"/>
      <c r="C136" s="201" t="s">
        <v>227</v>
      </c>
      <c r="D136" s="201" t="s">
        <v>122</v>
      </c>
      <c r="E136" s="202" t="s">
        <v>228</v>
      </c>
      <c r="F136" s="203" t="s">
        <v>229</v>
      </c>
      <c r="G136" s="204" t="s">
        <v>220</v>
      </c>
      <c r="H136" s="205">
        <v>53.939</v>
      </c>
      <c r="I136" s="206"/>
      <c r="J136" s="207">
        <f>ROUND(I136*H136,2)</f>
        <v>0</v>
      </c>
      <c r="K136" s="203" t="s">
        <v>126</v>
      </c>
      <c r="L136" s="46"/>
      <c r="M136" s="208" t="s">
        <v>30</v>
      </c>
      <c r="N136" s="209" t="s">
        <v>47</v>
      </c>
      <c r="O136" s="86"/>
      <c r="P136" s="210">
        <f>O136*H136</f>
        <v>0</v>
      </c>
      <c r="Q136" s="210">
        <v>0.0014</v>
      </c>
      <c r="R136" s="210">
        <f>Q136*H136</f>
        <v>0.075514600000000001</v>
      </c>
      <c r="S136" s="210">
        <v>0</v>
      </c>
      <c r="T136" s="211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12" t="s">
        <v>127</v>
      </c>
      <c r="AT136" s="212" t="s">
        <v>122</v>
      </c>
      <c r="AU136" s="212" t="s">
        <v>83</v>
      </c>
      <c r="AY136" s="18" t="s">
        <v>120</v>
      </c>
      <c r="BE136" s="213">
        <f>IF(N136="základní",J136,0)</f>
        <v>0</v>
      </c>
      <c r="BF136" s="213">
        <f>IF(N136="snížená",J136,0)</f>
        <v>0</v>
      </c>
      <c r="BG136" s="213">
        <f>IF(N136="zákl. přenesená",J136,0)</f>
        <v>0</v>
      </c>
      <c r="BH136" s="213">
        <f>IF(N136="sníž. přenesená",J136,0)</f>
        <v>0</v>
      </c>
      <c r="BI136" s="213">
        <f>IF(N136="nulová",J136,0)</f>
        <v>0</v>
      </c>
      <c r="BJ136" s="18" t="s">
        <v>81</v>
      </c>
      <c r="BK136" s="213">
        <f>ROUND(I136*H136,2)</f>
        <v>0</v>
      </c>
      <c r="BL136" s="18" t="s">
        <v>127</v>
      </c>
      <c r="BM136" s="212" t="s">
        <v>230</v>
      </c>
    </row>
    <row r="137" s="13" customFormat="1">
      <c r="A137" s="13"/>
      <c r="B137" s="214"/>
      <c r="C137" s="215"/>
      <c r="D137" s="216" t="s">
        <v>129</v>
      </c>
      <c r="E137" s="217" t="s">
        <v>30</v>
      </c>
      <c r="F137" s="218" t="s">
        <v>231</v>
      </c>
      <c r="G137" s="215"/>
      <c r="H137" s="217" t="s">
        <v>30</v>
      </c>
      <c r="I137" s="219"/>
      <c r="J137" s="215"/>
      <c r="K137" s="215"/>
      <c r="L137" s="220"/>
      <c r="M137" s="221"/>
      <c r="N137" s="222"/>
      <c r="O137" s="222"/>
      <c r="P137" s="222"/>
      <c r="Q137" s="222"/>
      <c r="R137" s="222"/>
      <c r="S137" s="222"/>
      <c r="T137" s="22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24" t="s">
        <v>129</v>
      </c>
      <c r="AU137" s="224" t="s">
        <v>83</v>
      </c>
      <c r="AV137" s="13" t="s">
        <v>81</v>
      </c>
      <c r="AW137" s="13" t="s">
        <v>37</v>
      </c>
      <c r="AX137" s="13" t="s">
        <v>76</v>
      </c>
      <c r="AY137" s="224" t="s">
        <v>120</v>
      </c>
    </row>
    <row r="138" s="14" customFormat="1">
      <c r="A138" s="14"/>
      <c r="B138" s="225"/>
      <c r="C138" s="226"/>
      <c r="D138" s="216" t="s">
        <v>129</v>
      </c>
      <c r="E138" s="227" t="s">
        <v>30</v>
      </c>
      <c r="F138" s="228" t="s">
        <v>232</v>
      </c>
      <c r="G138" s="226"/>
      <c r="H138" s="229">
        <v>8.4900000000000002</v>
      </c>
      <c r="I138" s="230"/>
      <c r="J138" s="226"/>
      <c r="K138" s="226"/>
      <c r="L138" s="231"/>
      <c r="M138" s="232"/>
      <c r="N138" s="233"/>
      <c r="O138" s="233"/>
      <c r="P138" s="233"/>
      <c r="Q138" s="233"/>
      <c r="R138" s="233"/>
      <c r="S138" s="233"/>
      <c r="T138" s="23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35" t="s">
        <v>129</v>
      </c>
      <c r="AU138" s="235" t="s">
        <v>83</v>
      </c>
      <c r="AV138" s="14" t="s">
        <v>83</v>
      </c>
      <c r="AW138" s="14" t="s">
        <v>37</v>
      </c>
      <c r="AX138" s="14" t="s">
        <v>76</v>
      </c>
      <c r="AY138" s="235" t="s">
        <v>120</v>
      </c>
    </row>
    <row r="139" s="13" customFormat="1">
      <c r="A139" s="13"/>
      <c r="B139" s="214"/>
      <c r="C139" s="215"/>
      <c r="D139" s="216" t="s">
        <v>129</v>
      </c>
      <c r="E139" s="217" t="s">
        <v>30</v>
      </c>
      <c r="F139" s="218" t="s">
        <v>233</v>
      </c>
      <c r="G139" s="215"/>
      <c r="H139" s="217" t="s">
        <v>30</v>
      </c>
      <c r="I139" s="219"/>
      <c r="J139" s="215"/>
      <c r="K139" s="215"/>
      <c r="L139" s="220"/>
      <c r="M139" s="221"/>
      <c r="N139" s="222"/>
      <c r="O139" s="222"/>
      <c r="P139" s="222"/>
      <c r="Q139" s="222"/>
      <c r="R139" s="222"/>
      <c r="S139" s="222"/>
      <c r="T139" s="22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24" t="s">
        <v>129</v>
      </c>
      <c r="AU139" s="224" t="s">
        <v>83</v>
      </c>
      <c r="AV139" s="13" t="s">
        <v>81</v>
      </c>
      <c r="AW139" s="13" t="s">
        <v>37</v>
      </c>
      <c r="AX139" s="13" t="s">
        <v>76</v>
      </c>
      <c r="AY139" s="224" t="s">
        <v>120</v>
      </c>
    </row>
    <row r="140" s="14" customFormat="1">
      <c r="A140" s="14"/>
      <c r="B140" s="225"/>
      <c r="C140" s="226"/>
      <c r="D140" s="216" t="s">
        <v>129</v>
      </c>
      <c r="E140" s="227" t="s">
        <v>30</v>
      </c>
      <c r="F140" s="228" t="s">
        <v>234</v>
      </c>
      <c r="G140" s="226"/>
      <c r="H140" s="229">
        <v>18.044</v>
      </c>
      <c r="I140" s="230"/>
      <c r="J140" s="226"/>
      <c r="K140" s="226"/>
      <c r="L140" s="231"/>
      <c r="M140" s="232"/>
      <c r="N140" s="233"/>
      <c r="O140" s="233"/>
      <c r="P140" s="233"/>
      <c r="Q140" s="233"/>
      <c r="R140" s="233"/>
      <c r="S140" s="233"/>
      <c r="T140" s="23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35" t="s">
        <v>129</v>
      </c>
      <c r="AU140" s="235" t="s">
        <v>83</v>
      </c>
      <c r="AV140" s="14" t="s">
        <v>83</v>
      </c>
      <c r="AW140" s="14" t="s">
        <v>37</v>
      </c>
      <c r="AX140" s="14" t="s">
        <v>76</v>
      </c>
      <c r="AY140" s="235" t="s">
        <v>120</v>
      </c>
    </row>
    <row r="141" s="13" customFormat="1">
      <c r="A141" s="13"/>
      <c r="B141" s="214"/>
      <c r="C141" s="215"/>
      <c r="D141" s="216" t="s">
        <v>129</v>
      </c>
      <c r="E141" s="217" t="s">
        <v>30</v>
      </c>
      <c r="F141" s="218" t="s">
        <v>235</v>
      </c>
      <c r="G141" s="215"/>
      <c r="H141" s="217" t="s">
        <v>30</v>
      </c>
      <c r="I141" s="219"/>
      <c r="J141" s="215"/>
      <c r="K141" s="215"/>
      <c r="L141" s="220"/>
      <c r="M141" s="221"/>
      <c r="N141" s="222"/>
      <c r="O141" s="222"/>
      <c r="P141" s="222"/>
      <c r="Q141" s="222"/>
      <c r="R141" s="222"/>
      <c r="S141" s="222"/>
      <c r="T141" s="22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24" t="s">
        <v>129</v>
      </c>
      <c r="AU141" s="224" t="s">
        <v>83</v>
      </c>
      <c r="AV141" s="13" t="s">
        <v>81</v>
      </c>
      <c r="AW141" s="13" t="s">
        <v>37</v>
      </c>
      <c r="AX141" s="13" t="s">
        <v>76</v>
      </c>
      <c r="AY141" s="224" t="s">
        <v>120</v>
      </c>
    </row>
    <row r="142" s="14" customFormat="1">
      <c r="A142" s="14"/>
      <c r="B142" s="225"/>
      <c r="C142" s="226"/>
      <c r="D142" s="216" t="s">
        <v>129</v>
      </c>
      <c r="E142" s="227" t="s">
        <v>30</v>
      </c>
      <c r="F142" s="228" t="s">
        <v>236</v>
      </c>
      <c r="G142" s="226"/>
      <c r="H142" s="229">
        <v>6.2549999999999999</v>
      </c>
      <c r="I142" s="230"/>
      <c r="J142" s="226"/>
      <c r="K142" s="226"/>
      <c r="L142" s="231"/>
      <c r="M142" s="232"/>
      <c r="N142" s="233"/>
      <c r="O142" s="233"/>
      <c r="P142" s="233"/>
      <c r="Q142" s="233"/>
      <c r="R142" s="233"/>
      <c r="S142" s="233"/>
      <c r="T142" s="23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35" t="s">
        <v>129</v>
      </c>
      <c r="AU142" s="235" t="s">
        <v>83</v>
      </c>
      <c r="AV142" s="14" t="s">
        <v>83</v>
      </c>
      <c r="AW142" s="14" t="s">
        <v>37</v>
      </c>
      <c r="AX142" s="14" t="s">
        <v>76</v>
      </c>
      <c r="AY142" s="235" t="s">
        <v>120</v>
      </c>
    </row>
    <row r="143" s="13" customFormat="1">
      <c r="A143" s="13"/>
      <c r="B143" s="214"/>
      <c r="C143" s="215"/>
      <c r="D143" s="216" t="s">
        <v>129</v>
      </c>
      <c r="E143" s="217" t="s">
        <v>30</v>
      </c>
      <c r="F143" s="218" t="s">
        <v>237</v>
      </c>
      <c r="G143" s="215"/>
      <c r="H143" s="217" t="s">
        <v>30</v>
      </c>
      <c r="I143" s="219"/>
      <c r="J143" s="215"/>
      <c r="K143" s="215"/>
      <c r="L143" s="220"/>
      <c r="M143" s="221"/>
      <c r="N143" s="222"/>
      <c r="O143" s="222"/>
      <c r="P143" s="222"/>
      <c r="Q143" s="222"/>
      <c r="R143" s="222"/>
      <c r="S143" s="222"/>
      <c r="T143" s="22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24" t="s">
        <v>129</v>
      </c>
      <c r="AU143" s="224" t="s">
        <v>83</v>
      </c>
      <c r="AV143" s="13" t="s">
        <v>81</v>
      </c>
      <c r="AW143" s="13" t="s">
        <v>37</v>
      </c>
      <c r="AX143" s="13" t="s">
        <v>76</v>
      </c>
      <c r="AY143" s="224" t="s">
        <v>120</v>
      </c>
    </row>
    <row r="144" s="14" customFormat="1">
      <c r="A144" s="14"/>
      <c r="B144" s="225"/>
      <c r="C144" s="226"/>
      <c r="D144" s="216" t="s">
        <v>129</v>
      </c>
      <c r="E144" s="227" t="s">
        <v>30</v>
      </c>
      <c r="F144" s="228" t="s">
        <v>238</v>
      </c>
      <c r="G144" s="226"/>
      <c r="H144" s="229">
        <v>21.149999999999999</v>
      </c>
      <c r="I144" s="230"/>
      <c r="J144" s="226"/>
      <c r="K144" s="226"/>
      <c r="L144" s="231"/>
      <c r="M144" s="232"/>
      <c r="N144" s="233"/>
      <c r="O144" s="233"/>
      <c r="P144" s="233"/>
      <c r="Q144" s="233"/>
      <c r="R144" s="233"/>
      <c r="S144" s="233"/>
      <c r="T144" s="23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35" t="s">
        <v>129</v>
      </c>
      <c r="AU144" s="235" t="s">
        <v>83</v>
      </c>
      <c r="AV144" s="14" t="s">
        <v>83</v>
      </c>
      <c r="AW144" s="14" t="s">
        <v>37</v>
      </c>
      <c r="AX144" s="14" t="s">
        <v>76</v>
      </c>
      <c r="AY144" s="235" t="s">
        <v>120</v>
      </c>
    </row>
    <row r="145" s="15" customFormat="1">
      <c r="A145" s="15"/>
      <c r="B145" s="236"/>
      <c r="C145" s="237"/>
      <c r="D145" s="216" t="s">
        <v>129</v>
      </c>
      <c r="E145" s="238" t="s">
        <v>30</v>
      </c>
      <c r="F145" s="239" t="s">
        <v>139</v>
      </c>
      <c r="G145" s="237"/>
      <c r="H145" s="240">
        <v>53.939</v>
      </c>
      <c r="I145" s="241"/>
      <c r="J145" s="237"/>
      <c r="K145" s="237"/>
      <c r="L145" s="242"/>
      <c r="M145" s="243"/>
      <c r="N145" s="244"/>
      <c r="O145" s="244"/>
      <c r="P145" s="244"/>
      <c r="Q145" s="244"/>
      <c r="R145" s="244"/>
      <c r="S145" s="244"/>
      <c r="T145" s="24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46" t="s">
        <v>129</v>
      </c>
      <c r="AU145" s="246" t="s">
        <v>83</v>
      </c>
      <c r="AV145" s="15" t="s">
        <v>127</v>
      </c>
      <c r="AW145" s="15" t="s">
        <v>37</v>
      </c>
      <c r="AX145" s="15" t="s">
        <v>81</v>
      </c>
      <c r="AY145" s="246" t="s">
        <v>120</v>
      </c>
    </row>
    <row r="146" s="2" customFormat="1" ht="37.8" customHeight="1">
      <c r="A146" s="40"/>
      <c r="B146" s="41"/>
      <c r="C146" s="201" t="s">
        <v>7</v>
      </c>
      <c r="D146" s="201" t="s">
        <v>122</v>
      </c>
      <c r="E146" s="202" t="s">
        <v>239</v>
      </c>
      <c r="F146" s="203" t="s">
        <v>240</v>
      </c>
      <c r="G146" s="204" t="s">
        <v>220</v>
      </c>
      <c r="H146" s="205">
        <v>81.516000000000005</v>
      </c>
      <c r="I146" s="206"/>
      <c r="J146" s="207">
        <f>ROUND(I146*H146,2)</f>
        <v>0</v>
      </c>
      <c r="K146" s="203" t="s">
        <v>126</v>
      </c>
      <c r="L146" s="46"/>
      <c r="M146" s="208" t="s">
        <v>30</v>
      </c>
      <c r="N146" s="209" t="s">
        <v>47</v>
      </c>
      <c r="O146" s="86"/>
      <c r="P146" s="210">
        <f>O146*H146</f>
        <v>0</v>
      </c>
      <c r="Q146" s="210">
        <v>0.042500000000000003</v>
      </c>
      <c r="R146" s="210">
        <f>Q146*H146</f>
        <v>3.4644300000000006</v>
      </c>
      <c r="S146" s="210">
        <v>0</v>
      </c>
      <c r="T146" s="211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12" t="s">
        <v>127</v>
      </c>
      <c r="AT146" s="212" t="s">
        <v>122</v>
      </c>
      <c r="AU146" s="212" t="s">
        <v>83</v>
      </c>
      <c r="AY146" s="18" t="s">
        <v>120</v>
      </c>
      <c r="BE146" s="213">
        <f>IF(N146="základní",J146,0)</f>
        <v>0</v>
      </c>
      <c r="BF146" s="213">
        <f>IF(N146="snížená",J146,0)</f>
        <v>0</v>
      </c>
      <c r="BG146" s="213">
        <f>IF(N146="zákl. přenesená",J146,0)</f>
        <v>0</v>
      </c>
      <c r="BH146" s="213">
        <f>IF(N146="sníž. přenesená",J146,0)</f>
        <v>0</v>
      </c>
      <c r="BI146" s="213">
        <f>IF(N146="nulová",J146,0)</f>
        <v>0</v>
      </c>
      <c r="BJ146" s="18" t="s">
        <v>81</v>
      </c>
      <c r="BK146" s="213">
        <f>ROUND(I146*H146,2)</f>
        <v>0</v>
      </c>
      <c r="BL146" s="18" t="s">
        <v>127</v>
      </c>
      <c r="BM146" s="212" t="s">
        <v>241</v>
      </c>
    </row>
    <row r="147" s="14" customFormat="1">
      <c r="A147" s="14"/>
      <c r="B147" s="225"/>
      <c r="C147" s="226"/>
      <c r="D147" s="216" t="s">
        <v>129</v>
      </c>
      <c r="E147" s="227" t="s">
        <v>30</v>
      </c>
      <c r="F147" s="228" t="s">
        <v>242</v>
      </c>
      <c r="G147" s="226"/>
      <c r="H147" s="229">
        <v>81.516000000000005</v>
      </c>
      <c r="I147" s="230"/>
      <c r="J147" s="226"/>
      <c r="K147" s="226"/>
      <c r="L147" s="231"/>
      <c r="M147" s="232"/>
      <c r="N147" s="233"/>
      <c r="O147" s="233"/>
      <c r="P147" s="233"/>
      <c r="Q147" s="233"/>
      <c r="R147" s="233"/>
      <c r="S147" s="233"/>
      <c r="T147" s="23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35" t="s">
        <v>129</v>
      </c>
      <c r="AU147" s="235" t="s">
        <v>83</v>
      </c>
      <c r="AV147" s="14" t="s">
        <v>83</v>
      </c>
      <c r="AW147" s="14" t="s">
        <v>37</v>
      </c>
      <c r="AX147" s="14" t="s">
        <v>81</v>
      </c>
      <c r="AY147" s="235" t="s">
        <v>120</v>
      </c>
    </row>
    <row r="148" s="2" customFormat="1" ht="24.15" customHeight="1">
      <c r="A148" s="40"/>
      <c r="B148" s="41"/>
      <c r="C148" s="201" t="s">
        <v>243</v>
      </c>
      <c r="D148" s="201" t="s">
        <v>122</v>
      </c>
      <c r="E148" s="202" t="s">
        <v>244</v>
      </c>
      <c r="F148" s="203" t="s">
        <v>245</v>
      </c>
      <c r="G148" s="204" t="s">
        <v>220</v>
      </c>
      <c r="H148" s="205">
        <v>81.516000000000005</v>
      </c>
      <c r="I148" s="206"/>
      <c r="J148" s="207">
        <f>ROUND(I148*H148,2)</f>
        <v>0</v>
      </c>
      <c r="K148" s="203" t="s">
        <v>126</v>
      </c>
      <c r="L148" s="46"/>
      <c r="M148" s="208" t="s">
        <v>30</v>
      </c>
      <c r="N148" s="209" t="s">
        <v>47</v>
      </c>
      <c r="O148" s="86"/>
      <c r="P148" s="210">
        <f>O148*H148</f>
        <v>0</v>
      </c>
      <c r="Q148" s="210">
        <v>0.016</v>
      </c>
      <c r="R148" s="210">
        <f>Q148*H148</f>
        <v>1.3042560000000001</v>
      </c>
      <c r="S148" s="210">
        <v>0</v>
      </c>
      <c r="T148" s="211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12" t="s">
        <v>127</v>
      </c>
      <c r="AT148" s="212" t="s">
        <v>122</v>
      </c>
      <c r="AU148" s="212" t="s">
        <v>83</v>
      </c>
      <c r="AY148" s="18" t="s">
        <v>120</v>
      </c>
      <c r="BE148" s="213">
        <f>IF(N148="základní",J148,0)</f>
        <v>0</v>
      </c>
      <c r="BF148" s="213">
        <f>IF(N148="snížená",J148,0)</f>
        <v>0</v>
      </c>
      <c r="BG148" s="213">
        <f>IF(N148="zákl. přenesená",J148,0)</f>
        <v>0</v>
      </c>
      <c r="BH148" s="213">
        <f>IF(N148="sníž. přenesená",J148,0)</f>
        <v>0</v>
      </c>
      <c r="BI148" s="213">
        <f>IF(N148="nulová",J148,0)</f>
        <v>0</v>
      </c>
      <c r="BJ148" s="18" t="s">
        <v>81</v>
      </c>
      <c r="BK148" s="213">
        <f>ROUND(I148*H148,2)</f>
        <v>0</v>
      </c>
      <c r="BL148" s="18" t="s">
        <v>127</v>
      </c>
      <c r="BM148" s="212" t="s">
        <v>246</v>
      </c>
    </row>
    <row r="149" s="14" customFormat="1">
      <c r="A149" s="14"/>
      <c r="B149" s="225"/>
      <c r="C149" s="226"/>
      <c r="D149" s="216" t="s">
        <v>129</v>
      </c>
      <c r="E149" s="227" t="s">
        <v>30</v>
      </c>
      <c r="F149" s="228" t="s">
        <v>242</v>
      </c>
      <c r="G149" s="226"/>
      <c r="H149" s="229">
        <v>81.516000000000005</v>
      </c>
      <c r="I149" s="230"/>
      <c r="J149" s="226"/>
      <c r="K149" s="226"/>
      <c r="L149" s="231"/>
      <c r="M149" s="232"/>
      <c r="N149" s="233"/>
      <c r="O149" s="233"/>
      <c r="P149" s="233"/>
      <c r="Q149" s="233"/>
      <c r="R149" s="233"/>
      <c r="S149" s="233"/>
      <c r="T149" s="23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35" t="s">
        <v>129</v>
      </c>
      <c r="AU149" s="235" t="s">
        <v>83</v>
      </c>
      <c r="AV149" s="14" t="s">
        <v>83</v>
      </c>
      <c r="AW149" s="14" t="s">
        <v>37</v>
      </c>
      <c r="AX149" s="14" t="s">
        <v>81</v>
      </c>
      <c r="AY149" s="235" t="s">
        <v>120</v>
      </c>
    </row>
    <row r="150" s="2" customFormat="1" ht="37.8" customHeight="1">
      <c r="A150" s="40"/>
      <c r="B150" s="41"/>
      <c r="C150" s="201" t="s">
        <v>247</v>
      </c>
      <c r="D150" s="201" t="s">
        <v>122</v>
      </c>
      <c r="E150" s="202" t="s">
        <v>248</v>
      </c>
      <c r="F150" s="203" t="s">
        <v>249</v>
      </c>
      <c r="G150" s="204" t="s">
        <v>220</v>
      </c>
      <c r="H150" s="205">
        <v>244.548</v>
      </c>
      <c r="I150" s="206"/>
      <c r="J150" s="207">
        <f>ROUND(I150*H150,2)</f>
        <v>0</v>
      </c>
      <c r="K150" s="203" t="s">
        <v>126</v>
      </c>
      <c r="L150" s="46"/>
      <c r="M150" s="208" t="s">
        <v>30</v>
      </c>
      <c r="N150" s="209" t="s">
        <v>47</v>
      </c>
      <c r="O150" s="86"/>
      <c r="P150" s="210">
        <f>O150*H150</f>
        <v>0</v>
      </c>
      <c r="Q150" s="210">
        <v>0.0080000000000000002</v>
      </c>
      <c r="R150" s="210">
        <f>Q150*H150</f>
        <v>1.9563840000000001</v>
      </c>
      <c r="S150" s="210">
        <v>0</v>
      </c>
      <c r="T150" s="211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12" t="s">
        <v>127</v>
      </c>
      <c r="AT150" s="212" t="s">
        <v>122</v>
      </c>
      <c r="AU150" s="212" t="s">
        <v>83</v>
      </c>
      <c r="AY150" s="18" t="s">
        <v>120</v>
      </c>
      <c r="BE150" s="213">
        <f>IF(N150="základní",J150,0)</f>
        <v>0</v>
      </c>
      <c r="BF150" s="213">
        <f>IF(N150="snížená",J150,0)</f>
        <v>0</v>
      </c>
      <c r="BG150" s="213">
        <f>IF(N150="zákl. přenesená",J150,0)</f>
        <v>0</v>
      </c>
      <c r="BH150" s="213">
        <f>IF(N150="sníž. přenesená",J150,0)</f>
        <v>0</v>
      </c>
      <c r="BI150" s="213">
        <f>IF(N150="nulová",J150,0)</f>
        <v>0</v>
      </c>
      <c r="BJ150" s="18" t="s">
        <v>81</v>
      </c>
      <c r="BK150" s="213">
        <f>ROUND(I150*H150,2)</f>
        <v>0</v>
      </c>
      <c r="BL150" s="18" t="s">
        <v>127</v>
      </c>
      <c r="BM150" s="212" t="s">
        <v>250</v>
      </c>
    </row>
    <row r="151" s="14" customFormat="1">
      <c r="A151" s="14"/>
      <c r="B151" s="225"/>
      <c r="C151" s="226"/>
      <c r="D151" s="216" t="s">
        <v>129</v>
      </c>
      <c r="E151" s="227" t="s">
        <v>30</v>
      </c>
      <c r="F151" s="228" t="s">
        <v>251</v>
      </c>
      <c r="G151" s="226"/>
      <c r="H151" s="229">
        <v>244.548</v>
      </c>
      <c r="I151" s="230"/>
      <c r="J151" s="226"/>
      <c r="K151" s="226"/>
      <c r="L151" s="231"/>
      <c r="M151" s="232"/>
      <c r="N151" s="233"/>
      <c r="O151" s="233"/>
      <c r="P151" s="233"/>
      <c r="Q151" s="233"/>
      <c r="R151" s="233"/>
      <c r="S151" s="233"/>
      <c r="T151" s="23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35" t="s">
        <v>129</v>
      </c>
      <c r="AU151" s="235" t="s">
        <v>83</v>
      </c>
      <c r="AV151" s="14" t="s">
        <v>83</v>
      </c>
      <c r="AW151" s="14" t="s">
        <v>37</v>
      </c>
      <c r="AX151" s="14" t="s">
        <v>81</v>
      </c>
      <c r="AY151" s="235" t="s">
        <v>120</v>
      </c>
    </row>
    <row r="152" s="2" customFormat="1" ht="37.8" customHeight="1">
      <c r="A152" s="40"/>
      <c r="B152" s="41"/>
      <c r="C152" s="201" t="s">
        <v>252</v>
      </c>
      <c r="D152" s="201" t="s">
        <v>122</v>
      </c>
      <c r="E152" s="202" t="s">
        <v>253</v>
      </c>
      <c r="F152" s="203" t="s">
        <v>254</v>
      </c>
      <c r="G152" s="204" t="s">
        <v>220</v>
      </c>
      <c r="H152" s="205">
        <v>1.19</v>
      </c>
      <c r="I152" s="206"/>
      <c r="J152" s="207">
        <f>ROUND(I152*H152,2)</f>
        <v>0</v>
      </c>
      <c r="K152" s="203" t="s">
        <v>126</v>
      </c>
      <c r="L152" s="46"/>
      <c r="M152" s="208" t="s">
        <v>30</v>
      </c>
      <c r="N152" s="209" t="s">
        <v>47</v>
      </c>
      <c r="O152" s="86"/>
      <c r="P152" s="210">
        <f>O152*H152</f>
        <v>0</v>
      </c>
      <c r="Q152" s="210">
        <v>0</v>
      </c>
      <c r="R152" s="210">
        <f>Q152*H152</f>
        <v>0</v>
      </c>
      <c r="S152" s="210">
        <v>0</v>
      </c>
      <c r="T152" s="211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12" t="s">
        <v>127</v>
      </c>
      <c r="AT152" s="212" t="s">
        <v>122</v>
      </c>
      <c r="AU152" s="212" t="s">
        <v>83</v>
      </c>
      <c r="AY152" s="18" t="s">
        <v>120</v>
      </c>
      <c r="BE152" s="213">
        <f>IF(N152="základní",J152,0)</f>
        <v>0</v>
      </c>
      <c r="BF152" s="213">
        <f>IF(N152="snížená",J152,0)</f>
        <v>0</v>
      </c>
      <c r="BG152" s="213">
        <f>IF(N152="zákl. přenesená",J152,0)</f>
        <v>0</v>
      </c>
      <c r="BH152" s="213">
        <f>IF(N152="sníž. přenesená",J152,0)</f>
        <v>0</v>
      </c>
      <c r="BI152" s="213">
        <f>IF(N152="nulová",J152,0)</f>
        <v>0</v>
      </c>
      <c r="BJ152" s="18" t="s">
        <v>81</v>
      </c>
      <c r="BK152" s="213">
        <f>ROUND(I152*H152,2)</f>
        <v>0</v>
      </c>
      <c r="BL152" s="18" t="s">
        <v>127</v>
      </c>
      <c r="BM152" s="212" t="s">
        <v>255</v>
      </c>
    </row>
    <row r="153" s="14" customFormat="1">
      <c r="A153" s="14"/>
      <c r="B153" s="225"/>
      <c r="C153" s="226"/>
      <c r="D153" s="216" t="s">
        <v>129</v>
      </c>
      <c r="E153" s="227" t="s">
        <v>30</v>
      </c>
      <c r="F153" s="228" t="s">
        <v>256</v>
      </c>
      <c r="G153" s="226"/>
      <c r="H153" s="229">
        <v>1.19</v>
      </c>
      <c r="I153" s="230"/>
      <c r="J153" s="226"/>
      <c r="K153" s="226"/>
      <c r="L153" s="231"/>
      <c r="M153" s="232"/>
      <c r="N153" s="233"/>
      <c r="O153" s="233"/>
      <c r="P153" s="233"/>
      <c r="Q153" s="233"/>
      <c r="R153" s="233"/>
      <c r="S153" s="233"/>
      <c r="T153" s="23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35" t="s">
        <v>129</v>
      </c>
      <c r="AU153" s="235" t="s">
        <v>83</v>
      </c>
      <c r="AV153" s="14" t="s">
        <v>83</v>
      </c>
      <c r="AW153" s="14" t="s">
        <v>37</v>
      </c>
      <c r="AX153" s="14" t="s">
        <v>81</v>
      </c>
      <c r="AY153" s="235" t="s">
        <v>120</v>
      </c>
    </row>
    <row r="154" s="2" customFormat="1" ht="24.15" customHeight="1">
      <c r="A154" s="40"/>
      <c r="B154" s="41"/>
      <c r="C154" s="201" t="s">
        <v>257</v>
      </c>
      <c r="D154" s="201" t="s">
        <v>122</v>
      </c>
      <c r="E154" s="202" t="s">
        <v>258</v>
      </c>
      <c r="F154" s="203" t="s">
        <v>259</v>
      </c>
      <c r="G154" s="204" t="s">
        <v>220</v>
      </c>
      <c r="H154" s="205">
        <v>2.238</v>
      </c>
      <c r="I154" s="206"/>
      <c r="J154" s="207">
        <f>ROUND(I154*H154,2)</f>
        <v>0</v>
      </c>
      <c r="K154" s="203" t="s">
        <v>126</v>
      </c>
      <c r="L154" s="46"/>
      <c r="M154" s="208" t="s">
        <v>30</v>
      </c>
      <c r="N154" s="209" t="s">
        <v>47</v>
      </c>
      <c r="O154" s="86"/>
      <c r="P154" s="210">
        <f>O154*H154</f>
        <v>0</v>
      </c>
      <c r="Q154" s="210">
        <v>0.1231</v>
      </c>
      <c r="R154" s="210">
        <f>Q154*H154</f>
        <v>0.27549780000000001</v>
      </c>
      <c r="S154" s="210">
        <v>0</v>
      </c>
      <c r="T154" s="211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12" t="s">
        <v>127</v>
      </c>
      <c r="AT154" s="212" t="s">
        <v>122</v>
      </c>
      <c r="AU154" s="212" t="s">
        <v>83</v>
      </c>
      <c r="AY154" s="18" t="s">
        <v>120</v>
      </c>
      <c r="BE154" s="213">
        <f>IF(N154="základní",J154,0)</f>
        <v>0</v>
      </c>
      <c r="BF154" s="213">
        <f>IF(N154="snížená",J154,0)</f>
        <v>0</v>
      </c>
      <c r="BG154" s="213">
        <f>IF(N154="zákl. přenesená",J154,0)</f>
        <v>0</v>
      </c>
      <c r="BH154" s="213">
        <f>IF(N154="sníž. přenesená",J154,0)</f>
        <v>0</v>
      </c>
      <c r="BI154" s="213">
        <f>IF(N154="nulová",J154,0)</f>
        <v>0</v>
      </c>
      <c r="BJ154" s="18" t="s">
        <v>81</v>
      </c>
      <c r="BK154" s="213">
        <f>ROUND(I154*H154,2)</f>
        <v>0</v>
      </c>
      <c r="BL154" s="18" t="s">
        <v>127</v>
      </c>
      <c r="BM154" s="212" t="s">
        <v>260</v>
      </c>
    </row>
    <row r="155" s="13" customFormat="1">
      <c r="A155" s="13"/>
      <c r="B155" s="214"/>
      <c r="C155" s="215"/>
      <c r="D155" s="216" t="s">
        <v>129</v>
      </c>
      <c r="E155" s="217" t="s">
        <v>30</v>
      </c>
      <c r="F155" s="218" t="s">
        <v>261</v>
      </c>
      <c r="G155" s="215"/>
      <c r="H155" s="217" t="s">
        <v>30</v>
      </c>
      <c r="I155" s="219"/>
      <c r="J155" s="215"/>
      <c r="K155" s="215"/>
      <c r="L155" s="220"/>
      <c r="M155" s="221"/>
      <c r="N155" s="222"/>
      <c r="O155" s="222"/>
      <c r="P155" s="222"/>
      <c r="Q155" s="222"/>
      <c r="R155" s="222"/>
      <c r="S155" s="222"/>
      <c r="T155" s="22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24" t="s">
        <v>129</v>
      </c>
      <c r="AU155" s="224" t="s">
        <v>83</v>
      </c>
      <c r="AV155" s="13" t="s">
        <v>81</v>
      </c>
      <c r="AW155" s="13" t="s">
        <v>37</v>
      </c>
      <c r="AX155" s="13" t="s">
        <v>76</v>
      </c>
      <c r="AY155" s="224" t="s">
        <v>120</v>
      </c>
    </row>
    <row r="156" s="14" customFormat="1">
      <c r="A156" s="14"/>
      <c r="B156" s="225"/>
      <c r="C156" s="226"/>
      <c r="D156" s="216" t="s">
        <v>129</v>
      </c>
      <c r="E156" s="227" t="s">
        <v>30</v>
      </c>
      <c r="F156" s="228" t="s">
        <v>262</v>
      </c>
      <c r="G156" s="226"/>
      <c r="H156" s="229">
        <v>2.238</v>
      </c>
      <c r="I156" s="230"/>
      <c r="J156" s="226"/>
      <c r="K156" s="226"/>
      <c r="L156" s="231"/>
      <c r="M156" s="232"/>
      <c r="N156" s="233"/>
      <c r="O156" s="233"/>
      <c r="P156" s="233"/>
      <c r="Q156" s="233"/>
      <c r="R156" s="233"/>
      <c r="S156" s="233"/>
      <c r="T156" s="23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35" t="s">
        <v>129</v>
      </c>
      <c r="AU156" s="235" t="s">
        <v>83</v>
      </c>
      <c r="AV156" s="14" t="s">
        <v>83</v>
      </c>
      <c r="AW156" s="14" t="s">
        <v>37</v>
      </c>
      <c r="AX156" s="14" t="s">
        <v>81</v>
      </c>
      <c r="AY156" s="235" t="s">
        <v>120</v>
      </c>
    </row>
    <row r="157" s="12" customFormat="1" ht="22.8" customHeight="1">
      <c r="A157" s="12"/>
      <c r="B157" s="185"/>
      <c r="C157" s="186"/>
      <c r="D157" s="187" t="s">
        <v>75</v>
      </c>
      <c r="E157" s="199" t="s">
        <v>168</v>
      </c>
      <c r="F157" s="199" t="s">
        <v>263</v>
      </c>
      <c r="G157" s="186"/>
      <c r="H157" s="186"/>
      <c r="I157" s="189"/>
      <c r="J157" s="200">
        <f>BK157</f>
        <v>0</v>
      </c>
      <c r="K157" s="186"/>
      <c r="L157" s="191"/>
      <c r="M157" s="192"/>
      <c r="N157" s="193"/>
      <c r="O157" s="193"/>
      <c r="P157" s="194">
        <f>SUM(P158:P194)</f>
        <v>0</v>
      </c>
      <c r="Q157" s="193"/>
      <c r="R157" s="194">
        <f>SUM(R158:R194)</f>
        <v>3.2717901499999997</v>
      </c>
      <c r="S157" s="193"/>
      <c r="T157" s="195">
        <f>SUM(T158:T194)</f>
        <v>6.6395359999999997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96" t="s">
        <v>81</v>
      </c>
      <c r="AT157" s="197" t="s">
        <v>75</v>
      </c>
      <c r="AU157" s="197" t="s">
        <v>81</v>
      </c>
      <c r="AY157" s="196" t="s">
        <v>120</v>
      </c>
      <c r="BK157" s="198">
        <f>SUM(BK158:BK194)</f>
        <v>0</v>
      </c>
    </row>
    <row r="158" s="2" customFormat="1" ht="49.05" customHeight="1">
      <c r="A158" s="40"/>
      <c r="B158" s="41"/>
      <c r="C158" s="201" t="s">
        <v>264</v>
      </c>
      <c r="D158" s="201" t="s">
        <v>122</v>
      </c>
      <c r="E158" s="202" t="s">
        <v>265</v>
      </c>
      <c r="F158" s="203" t="s">
        <v>266</v>
      </c>
      <c r="G158" s="204" t="s">
        <v>220</v>
      </c>
      <c r="H158" s="205">
        <v>73.260000000000005</v>
      </c>
      <c r="I158" s="206"/>
      <c r="J158" s="207">
        <f>ROUND(I158*H158,2)</f>
        <v>0</v>
      </c>
      <c r="K158" s="203" t="s">
        <v>126</v>
      </c>
      <c r="L158" s="46"/>
      <c r="M158" s="208" t="s">
        <v>30</v>
      </c>
      <c r="N158" s="209" t="s">
        <v>47</v>
      </c>
      <c r="O158" s="86"/>
      <c r="P158" s="210">
        <f>O158*H158</f>
        <v>0</v>
      </c>
      <c r="Q158" s="210">
        <v>0</v>
      </c>
      <c r="R158" s="210">
        <f>Q158*H158</f>
        <v>0</v>
      </c>
      <c r="S158" s="210">
        <v>0</v>
      </c>
      <c r="T158" s="211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12" t="s">
        <v>127</v>
      </c>
      <c r="AT158" s="212" t="s">
        <v>122</v>
      </c>
      <c r="AU158" s="212" t="s">
        <v>83</v>
      </c>
      <c r="AY158" s="18" t="s">
        <v>120</v>
      </c>
      <c r="BE158" s="213">
        <f>IF(N158="základní",J158,0)</f>
        <v>0</v>
      </c>
      <c r="BF158" s="213">
        <f>IF(N158="snížená",J158,0)</f>
        <v>0</v>
      </c>
      <c r="BG158" s="213">
        <f>IF(N158="zákl. přenesená",J158,0)</f>
        <v>0</v>
      </c>
      <c r="BH158" s="213">
        <f>IF(N158="sníž. přenesená",J158,0)</f>
        <v>0</v>
      </c>
      <c r="BI158" s="213">
        <f>IF(N158="nulová",J158,0)</f>
        <v>0</v>
      </c>
      <c r="BJ158" s="18" t="s">
        <v>81</v>
      </c>
      <c r="BK158" s="213">
        <f>ROUND(I158*H158,2)</f>
        <v>0</v>
      </c>
      <c r="BL158" s="18" t="s">
        <v>127</v>
      </c>
      <c r="BM158" s="212" t="s">
        <v>267</v>
      </c>
    </row>
    <row r="159" s="14" customFormat="1">
      <c r="A159" s="14"/>
      <c r="B159" s="225"/>
      <c r="C159" s="226"/>
      <c r="D159" s="216" t="s">
        <v>129</v>
      </c>
      <c r="E159" s="227" t="s">
        <v>30</v>
      </c>
      <c r="F159" s="228" t="s">
        <v>268</v>
      </c>
      <c r="G159" s="226"/>
      <c r="H159" s="229">
        <v>73.260000000000005</v>
      </c>
      <c r="I159" s="230"/>
      <c r="J159" s="226"/>
      <c r="K159" s="226"/>
      <c r="L159" s="231"/>
      <c r="M159" s="232"/>
      <c r="N159" s="233"/>
      <c r="O159" s="233"/>
      <c r="P159" s="233"/>
      <c r="Q159" s="233"/>
      <c r="R159" s="233"/>
      <c r="S159" s="233"/>
      <c r="T159" s="23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35" t="s">
        <v>129</v>
      </c>
      <c r="AU159" s="235" t="s">
        <v>83</v>
      </c>
      <c r="AV159" s="14" t="s">
        <v>83</v>
      </c>
      <c r="AW159" s="14" t="s">
        <v>37</v>
      </c>
      <c r="AX159" s="14" t="s">
        <v>81</v>
      </c>
      <c r="AY159" s="235" t="s">
        <v>120</v>
      </c>
    </row>
    <row r="160" s="2" customFormat="1" ht="37.8" customHeight="1">
      <c r="A160" s="40"/>
      <c r="B160" s="41"/>
      <c r="C160" s="201" t="s">
        <v>269</v>
      </c>
      <c r="D160" s="201" t="s">
        <v>122</v>
      </c>
      <c r="E160" s="202" t="s">
        <v>270</v>
      </c>
      <c r="F160" s="203" t="s">
        <v>271</v>
      </c>
      <c r="G160" s="204" t="s">
        <v>220</v>
      </c>
      <c r="H160" s="205">
        <v>6593.3999999999996</v>
      </c>
      <c r="I160" s="206"/>
      <c r="J160" s="207">
        <f>ROUND(I160*H160,2)</f>
        <v>0</v>
      </c>
      <c r="K160" s="203" t="s">
        <v>126</v>
      </c>
      <c r="L160" s="46"/>
      <c r="M160" s="208" t="s">
        <v>30</v>
      </c>
      <c r="N160" s="209" t="s">
        <v>47</v>
      </c>
      <c r="O160" s="86"/>
      <c r="P160" s="210">
        <f>O160*H160</f>
        <v>0</v>
      </c>
      <c r="Q160" s="210">
        <v>0</v>
      </c>
      <c r="R160" s="210">
        <f>Q160*H160</f>
        <v>0</v>
      </c>
      <c r="S160" s="210">
        <v>0</v>
      </c>
      <c r="T160" s="211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12" t="s">
        <v>127</v>
      </c>
      <c r="AT160" s="212" t="s">
        <v>122</v>
      </c>
      <c r="AU160" s="212" t="s">
        <v>83</v>
      </c>
      <c r="AY160" s="18" t="s">
        <v>120</v>
      </c>
      <c r="BE160" s="213">
        <f>IF(N160="základní",J160,0)</f>
        <v>0</v>
      </c>
      <c r="BF160" s="213">
        <f>IF(N160="snížená",J160,0)</f>
        <v>0</v>
      </c>
      <c r="BG160" s="213">
        <f>IF(N160="zákl. přenesená",J160,0)</f>
        <v>0</v>
      </c>
      <c r="BH160" s="213">
        <f>IF(N160="sníž. přenesená",J160,0)</f>
        <v>0</v>
      </c>
      <c r="BI160" s="213">
        <f>IF(N160="nulová",J160,0)</f>
        <v>0</v>
      </c>
      <c r="BJ160" s="18" t="s">
        <v>81</v>
      </c>
      <c r="BK160" s="213">
        <f>ROUND(I160*H160,2)</f>
        <v>0</v>
      </c>
      <c r="BL160" s="18" t="s">
        <v>127</v>
      </c>
      <c r="BM160" s="212" t="s">
        <v>272</v>
      </c>
    </row>
    <row r="161" s="14" customFormat="1">
      <c r="A161" s="14"/>
      <c r="B161" s="225"/>
      <c r="C161" s="226"/>
      <c r="D161" s="216" t="s">
        <v>129</v>
      </c>
      <c r="E161" s="226"/>
      <c r="F161" s="228" t="s">
        <v>273</v>
      </c>
      <c r="G161" s="226"/>
      <c r="H161" s="229">
        <v>6593.3999999999996</v>
      </c>
      <c r="I161" s="230"/>
      <c r="J161" s="226"/>
      <c r="K161" s="226"/>
      <c r="L161" s="231"/>
      <c r="M161" s="232"/>
      <c r="N161" s="233"/>
      <c r="O161" s="233"/>
      <c r="P161" s="233"/>
      <c r="Q161" s="233"/>
      <c r="R161" s="233"/>
      <c r="S161" s="233"/>
      <c r="T161" s="23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35" t="s">
        <v>129</v>
      </c>
      <c r="AU161" s="235" t="s">
        <v>83</v>
      </c>
      <c r="AV161" s="14" t="s">
        <v>83</v>
      </c>
      <c r="AW161" s="14" t="s">
        <v>4</v>
      </c>
      <c r="AX161" s="14" t="s">
        <v>81</v>
      </c>
      <c r="AY161" s="235" t="s">
        <v>120</v>
      </c>
    </row>
    <row r="162" s="2" customFormat="1" ht="49.05" customHeight="1">
      <c r="A162" s="40"/>
      <c r="B162" s="41"/>
      <c r="C162" s="201" t="s">
        <v>274</v>
      </c>
      <c r="D162" s="201" t="s">
        <v>122</v>
      </c>
      <c r="E162" s="202" t="s">
        <v>275</v>
      </c>
      <c r="F162" s="203" t="s">
        <v>276</v>
      </c>
      <c r="G162" s="204" t="s">
        <v>220</v>
      </c>
      <c r="H162" s="205">
        <v>73.260000000000005</v>
      </c>
      <c r="I162" s="206"/>
      <c r="J162" s="207">
        <f>ROUND(I162*H162,2)</f>
        <v>0</v>
      </c>
      <c r="K162" s="203" t="s">
        <v>126</v>
      </c>
      <c r="L162" s="46"/>
      <c r="M162" s="208" t="s">
        <v>30</v>
      </c>
      <c r="N162" s="209" t="s">
        <v>47</v>
      </c>
      <c r="O162" s="86"/>
      <c r="P162" s="210">
        <f>O162*H162</f>
        <v>0</v>
      </c>
      <c r="Q162" s="210">
        <v>0</v>
      </c>
      <c r="R162" s="210">
        <f>Q162*H162</f>
        <v>0</v>
      </c>
      <c r="S162" s="210">
        <v>0</v>
      </c>
      <c r="T162" s="211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12" t="s">
        <v>127</v>
      </c>
      <c r="AT162" s="212" t="s">
        <v>122</v>
      </c>
      <c r="AU162" s="212" t="s">
        <v>83</v>
      </c>
      <c r="AY162" s="18" t="s">
        <v>120</v>
      </c>
      <c r="BE162" s="213">
        <f>IF(N162="základní",J162,0)</f>
        <v>0</v>
      </c>
      <c r="BF162" s="213">
        <f>IF(N162="snížená",J162,0)</f>
        <v>0</v>
      </c>
      <c r="BG162" s="213">
        <f>IF(N162="zákl. přenesená",J162,0)</f>
        <v>0</v>
      </c>
      <c r="BH162" s="213">
        <f>IF(N162="sníž. přenesená",J162,0)</f>
        <v>0</v>
      </c>
      <c r="BI162" s="213">
        <f>IF(N162="nulová",J162,0)</f>
        <v>0</v>
      </c>
      <c r="BJ162" s="18" t="s">
        <v>81</v>
      </c>
      <c r="BK162" s="213">
        <f>ROUND(I162*H162,2)</f>
        <v>0</v>
      </c>
      <c r="BL162" s="18" t="s">
        <v>127</v>
      </c>
      <c r="BM162" s="212" t="s">
        <v>277</v>
      </c>
    </row>
    <row r="163" s="2" customFormat="1" ht="24.15" customHeight="1">
      <c r="A163" s="40"/>
      <c r="B163" s="41"/>
      <c r="C163" s="201" t="s">
        <v>278</v>
      </c>
      <c r="D163" s="201" t="s">
        <v>122</v>
      </c>
      <c r="E163" s="202" t="s">
        <v>279</v>
      </c>
      <c r="F163" s="203" t="s">
        <v>280</v>
      </c>
      <c r="G163" s="204" t="s">
        <v>220</v>
      </c>
      <c r="H163" s="205">
        <v>73.260000000000005</v>
      </c>
      <c r="I163" s="206"/>
      <c r="J163" s="207">
        <f>ROUND(I163*H163,2)</f>
        <v>0</v>
      </c>
      <c r="K163" s="203" t="s">
        <v>126</v>
      </c>
      <c r="L163" s="46"/>
      <c r="M163" s="208" t="s">
        <v>30</v>
      </c>
      <c r="N163" s="209" t="s">
        <v>47</v>
      </c>
      <c r="O163" s="86"/>
      <c r="P163" s="210">
        <f>O163*H163</f>
        <v>0</v>
      </c>
      <c r="Q163" s="210">
        <v>0</v>
      </c>
      <c r="R163" s="210">
        <f>Q163*H163</f>
        <v>0</v>
      </c>
      <c r="S163" s="210">
        <v>0</v>
      </c>
      <c r="T163" s="211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12" t="s">
        <v>127</v>
      </c>
      <c r="AT163" s="212" t="s">
        <v>122</v>
      </c>
      <c r="AU163" s="212" t="s">
        <v>83</v>
      </c>
      <c r="AY163" s="18" t="s">
        <v>120</v>
      </c>
      <c r="BE163" s="213">
        <f>IF(N163="základní",J163,0)</f>
        <v>0</v>
      </c>
      <c r="BF163" s="213">
        <f>IF(N163="snížená",J163,0)</f>
        <v>0</v>
      </c>
      <c r="BG163" s="213">
        <f>IF(N163="zákl. přenesená",J163,0)</f>
        <v>0</v>
      </c>
      <c r="BH163" s="213">
        <f>IF(N163="sníž. přenesená",J163,0)</f>
        <v>0</v>
      </c>
      <c r="BI163" s="213">
        <f>IF(N163="nulová",J163,0)</f>
        <v>0</v>
      </c>
      <c r="BJ163" s="18" t="s">
        <v>81</v>
      </c>
      <c r="BK163" s="213">
        <f>ROUND(I163*H163,2)</f>
        <v>0</v>
      </c>
      <c r="BL163" s="18" t="s">
        <v>127</v>
      </c>
      <c r="BM163" s="212" t="s">
        <v>281</v>
      </c>
    </row>
    <row r="164" s="2" customFormat="1" ht="24.15" customHeight="1">
      <c r="A164" s="40"/>
      <c r="B164" s="41"/>
      <c r="C164" s="201" t="s">
        <v>282</v>
      </c>
      <c r="D164" s="201" t="s">
        <v>122</v>
      </c>
      <c r="E164" s="202" t="s">
        <v>283</v>
      </c>
      <c r="F164" s="203" t="s">
        <v>284</v>
      </c>
      <c r="G164" s="204" t="s">
        <v>220</v>
      </c>
      <c r="H164" s="205">
        <v>219.78</v>
      </c>
      <c r="I164" s="206"/>
      <c r="J164" s="207">
        <f>ROUND(I164*H164,2)</f>
        <v>0</v>
      </c>
      <c r="K164" s="203" t="s">
        <v>126</v>
      </c>
      <c r="L164" s="46"/>
      <c r="M164" s="208" t="s">
        <v>30</v>
      </c>
      <c r="N164" s="209" t="s">
        <v>47</v>
      </c>
      <c r="O164" s="86"/>
      <c r="P164" s="210">
        <f>O164*H164</f>
        <v>0</v>
      </c>
      <c r="Q164" s="210">
        <v>0</v>
      </c>
      <c r="R164" s="210">
        <f>Q164*H164</f>
        <v>0</v>
      </c>
      <c r="S164" s="210">
        <v>0</v>
      </c>
      <c r="T164" s="211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12" t="s">
        <v>127</v>
      </c>
      <c r="AT164" s="212" t="s">
        <v>122</v>
      </c>
      <c r="AU164" s="212" t="s">
        <v>83</v>
      </c>
      <c r="AY164" s="18" t="s">
        <v>120</v>
      </c>
      <c r="BE164" s="213">
        <f>IF(N164="základní",J164,0)</f>
        <v>0</v>
      </c>
      <c r="BF164" s="213">
        <f>IF(N164="snížená",J164,0)</f>
        <v>0</v>
      </c>
      <c r="BG164" s="213">
        <f>IF(N164="zákl. přenesená",J164,0)</f>
        <v>0</v>
      </c>
      <c r="BH164" s="213">
        <f>IF(N164="sníž. přenesená",J164,0)</f>
        <v>0</v>
      </c>
      <c r="BI164" s="213">
        <f>IF(N164="nulová",J164,0)</f>
        <v>0</v>
      </c>
      <c r="BJ164" s="18" t="s">
        <v>81</v>
      </c>
      <c r="BK164" s="213">
        <f>ROUND(I164*H164,2)</f>
        <v>0</v>
      </c>
      <c r="BL164" s="18" t="s">
        <v>127</v>
      </c>
      <c r="BM164" s="212" t="s">
        <v>285</v>
      </c>
    </row>
    <row r="165" s="14" customFormat="1">
      <c r="A165" s="14"/>
      <c r="B165" s="225"/>
      <c r="C165" s="226"/>
      <c r="D165" s="216" t="s">
        <v>129</v>
      </c>
      <c r="E165" s="226"/>
      <c r="F165" s="228" t="s">
        <v>286</v>
      </c>
      <c r="G165" s="226"/>
      <c r="H165" s="229">
        <v>219.78</v>
      </c>
      <c r="I165" s="230"/>
      <c r="J165" s="226"/>
      <c r="K165" s="226"/>
      <c r="L165" s="231"/>
      <c r="M165" s="232"/>
      <c r="N165" s="233"/>
      <c r="O165" s="233"/>
      <c r="P165" s="233"/>
      <c r="Q165" s="233"/>
      <c r="R165" s="233"/>
      <c r="S165" s="233"/>
      <c r="T165" s="23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35" t="s">
        <v>129</v>
      </c>
      <c r="AU165" s="235" t="s">
        <v>83</v>
      </c>
      <c r="AV165" s="14" t="s">
        <v>83</v>
      </c>
      <c r="AW165" s="14" t="s">
        <v>4</v>
      </c>
      <c r="AX165" s="14" t="s">
        <v>81</v>
      </c>
      <c r="AY165" s="235" t="s">
        <v>120</v>
      </c>
    </row>
    <row r="166" s="2" customFormat="1" ht="24.15" customHeight="1">
      <c r="A166" s="40"/>
      <c r="B166" s="41"/>
      <c r="C166" s="201" t="s">
        <v>287</v>
      </c>
      <c r="D166" s="201" t="s">
        <v>122</v>
      </c>
      <c r="E166" s="202" t="s">
        <v>288</v>
      </c>
      <c r="F166" s="203" t="s">
        <v>289</v>
      </c>
      <c r="G166" s="204" t="s">
        <v>220</v>
      </c>
      <c r="H166" s="205">
        <v>73.260000000000005</v>
      </c>
      <c r="I166" s="206"/>
      <c r="J166" s="207">
        <f>ROUND(I166*H166,2)</f>
        <v>0</v>
      </c>
      <c r="K166" s="203" t="s">
        <v>126</v>
      </c>
      <c r="L166" s="46"/>
      <c r="M166" s="208" t="s">
        <v>30</v>
      </c>
      <c r="N166" s="209" t="s">
        <v>47</v>
      </c>
      <c r="O166" s="86"/>
      <c r="P166" s="210">
        <f>O166*H166</f>
        <v>0</v>
      </c>
      <c r="Q166" s="210">
        <v>0</v>
      </c>
      <c r="R166" s="210">
        <f>Q166*H166</f>
        <v>0</v>
      </c>
      <c r="S166" s="210">
        <v>0</v>
      </c>
      <c r="T166" s="211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12" t="s">
        <v>127</v>
      </c>
      <c r="AT166" s="212" t="s">
        <v>122</v>
      </c>
      <c r="AU166" s="212" t="s">
        <v>83</v>
      </c>
      <c r="AY166" s="18" t="s">
        <v>120</v>
      </c>
      <c r="BE166" s="213">
        <f>IF(N166="základní",J166,0)</f>
        <v>0</v>
      </c>
      <c r="BF166" s="213">
        <f>IF(N166="snížená",J166,0)</f>
        <v>0</v>
      </c>
      <c r="BG166" s="213">
        <f>IF(N166="zákl. přenesená",J166,0)</f>
        <v>0</v>
      </c>
      <c r="BH166" s="213">
        <f>IF(N166="sníž. přenesená",J166,0)</f>
        <v>0</v>
      </c>
      <c r="BI166" s="213">
        <f>IF(N166="nulová",J166,0)</f>
        <v>0</v>
      </c>
      <c r="BJ166" s="18" t="s">
        <v>81</v>
      </c>
      <c r="BK166" s="213">
        <f>ROUND(I166*H166,2)</f>
        <v>0</v>
      </c>
      <c r="BL166" s="18" t="s">
        <v>127</v>
      </c>
      <c r="BM166" s="212" t="s">
        <v>290</v>
      </c>
    </row>
    <row r="167" s="2" customFormat="1" ht="37.8" customHeight="1">
      <c r="A167" s="40"/>
      <c r="B167" s="41"/>
      <c r="C167" s="201" t="s">
        <v>291</v>
      </c>
      <c r="D167" s="201" t="s">
        <v>122</v>
      </c>
      <c r="E167" s="202" t="s">
        <v>292</v>
      </c>
      <c r="F167" s="203" t="s">
        <v>293</v>
      </c>
      <c r="G167" s="204" t="s">
        <v>125</v>
      </c>
      <c r="H167" s="205">
        <v>1.544</v>
      </c>
      <c r="I167" s="206"/>
      <c r="J167" s="207">
        <f>ROUND(I167*H167,2)</f>
        <v>0</v>
      </c>
      <c r="K167" s="203" t="s">
        <v>126</v>
      </c>
      <c r="L167" s="46"/>
      <c r="M167" s="208" t="s">
        <v>30</v>
      </c>
      <c r="N167" s="209" t="s">
        <v>47</v>
      </c>
      <c r="O167" s="86"/>
      <c r="P167" s="210">
        <f>O167*H167</f>
        <v>0</v>
      </c>
      <c r="Q167" s="210">
        <v>0</v>
      </c>
      <c r="R167" s="210">
        <f>Q167*H167</f>
        <v>0</v>
      </c>
      <c r="S167" s="210">
        <v>1.95</v>
      </c>
      <c r="T167" s="211">
        <f>S167*H167</f>
        <v>3.0108000000000001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12" t="s">
        <v>127</v>
      </c>
      <c r="AT167" s="212" t="s">
        <v>122</v>
      </c>
      <c r="AU167" s="212" t="s">
        <v>83</v>
      </c>
      <c r="AY167" s="18" t="s">
        <v>120</v>
      </c>
      <c r="BE167" s="213">
        <f>IF(N167="základní",J167,0)</f>
        <v>0</v>
      </c>
      <c r="BF167" s="213">
        <f>IF(N167="snížená",J167,0)</f>
        <v>0</v>
      </c>
      <c r="BG167" s="213">
        <f>IF(N167="zákl. přenesená",J167,0)</f>
        <v>0</v>
      </c>
      <c r="BH167" s="213">
        <f>IF(N167="sníž. přenesená",J167,0)</f>
        <v>0</v>
      </c>
      <c r="BI167" s="213">
        <f>IF(N167="nulová",J167,0)</f>
        <v>0</v>
      </c>
      <c r="BJ167" s="18" t="s">
        <v>81</v>
      </c>
      <c r="BK167" s="213">
        <f>ROUND(I167*H167,2)</f>
        <v>0</v>
      </c>
      <c r="BL167" s="18" t="s">
        <v>127</v>
      </c>
      <c r="BM167" s="212" t="s">
        <v>294</v>
      </c>
    </row>
    <row r="168" s="13" customFormat="1">
      <c r="A168" s="13"/>
      <c r="B168" s="214"/>
      <c r="C168" s="215"/>
      <c r="D168" s="216" t="s">
        <v>129</v>
      </c>
      <c r="E168" s="217" t="s">
        <v>30</v>
      </c>
      <c r="F168" s="218" t="s">
        <v>295</v>
      </c>
      <c r="G168" s="215"/>
      <c r="H168" s="217" t="s">
        <v>30</v>
      </c>
      <c r="I168" s="219"/>
      <c r="J168" s="215"/>
      <c r="K168" s="215"/>
      <c r="L168" s="220"/>
      <c r="M168" s="221"/>
      <c r="N168" s="222"/>
      <c r="O168" s="222"/>
      <c r="P168" s="222"/>
      <c r="Q168" s="222"/>
      <c r="R168" s="222"/>
      <c r="S168" s="222"/>
      <c r="T168" s="22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24" t="s">
        <v>129</v>
      </c>
      <c r="AU168" s="224" t="s">
        <v>83</v>
      </c>
      <c r="AV168" s="13" t="s">
        <v>81</v>
      </c>
      <c r="AW168" s="13" t="s">
        <v>37</v>
      </c>
      <c r="AX168" s="13" t="s">
        <v>76</v>
      </c>
      <c r="AY168" s="224" t="s">
        <v>120</v>
      </c>
    </row>
    <row r="169" s="14" customFormat="1">
      <c r="A169" s="14"/>
      <c r="B169" s="225"/>
      <c r="C169" s="226"/>
      <c r="D169" s="216" t="s">
        <v>129</v>
      </c>
      <c r="E169" s="227" t="s">
        <v>30</v>
      </c>
      <c r="F169" s="228" t="s">
        <v>296</v>
      </c>
      <c r="G169" s="226"/>
      <c r="H169" s="229">
        <v>1.544</v>
      </c>
      <c r="I169" s="230"/>
      <c r="J169" s="226"/>
      <c r="K169" s="226"/>
      <c r="L169" s="231"/>
      <c r="M169" s="232"/>
      <c r="N169" s="233"/>
      <c r="O169" s="233"/>
      <c r="P169" s="233"/>
      <c r="Q169" s="233"/>
      <c r="R169" s="233"/>
      <c r="S169" s="233"/>
      <c r="T169" s="23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35" t="s">
        <v>129</v>
      </c>
      <c r="AU169" s="235" t="s">
        <v>83</v>
      </c>
      <c r="AV169" s="14" t="s">
        <v>83</v>
      </c>
      <c r="AW169" s="14" t="s">
        <v>37</v>
      </c>
      <c r="AX169" s="14" t="s">
        <v>81</v>
      </c>
      <c r="AY169" s="235" t="s">
        <v>120</v>
      </c>
    </row>
    <row r="170" s="2" customFormat="1" ht="24.15" customHeight="1">
      <c r="A170" s="40"/>
      <c r="B170" s="41"/>
      <c r="C170" s="201" t="s">
        <v>297</v>
      </c>
      <c r="D170" s="201" t="s">
        <v>122</v>
      </c>
      <c r="E170" s="202" t="s">
        <v>298</v>
      </c>
      <c r="F170" s="203" t="s">
        <v>299</v>
      </c>
      <c r="G170" s="204" t="s">
        <v>300</v>
      </c>
      <c r="H170" s="205">
        <v>40</v>
      </c>
      <c r="I170" s="206"/>
      <c r="J170" s="207">
        <f>ROUND(I170*H170,2)</f>
        <v>0</v>
      </c>
      <c r="K170" s="203" t="s">
        <v>126</v>
      </c>
      <c r="L170" s="46"/>
      <c r="M170" s="208" t="s">
        <v>30</v>
      </c>
      <c r="N170" s="209" t="s">
        <v>47</v>
      </c>
      <c r="O170" s="86"/>
      <c r="P170" s="210">
        <f>O170*H170</f>
        <v>0</v>
      </c>
      <c r="Q170" s="210">
        <v>0</v>
      </c>
      <c r="R170" s="210">
        <f>Q170*H170</f>
        <v>0</v>
      </c>
      <c r="S170" s="210">
        <v>0.039</v>
      </c>
      <c r="T170" s="211">
        <f>S170*H170</f>
        <v>1.5600000000000001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12" t="s">
        <v>127</v>
      </c>
      <c r="AT170" s="212" t="s">
        <v>122</v>
      </c>
      <c r="AU170" s="212" t="s">
        <v>83</v>
      </c>
      <c r="AY170" s="18" t="s">
        <v>120</v>
      </c>
      <c r="BE170" s="213">
        <f>IF(N170="základní",J170,0)</f>
        <v>0</v>
      </c>
      <c r="BF170" s="213">
        <f>IF(N170="snížená",J170,0)</f>
        <v>0</v>
      </c>
      <c r="BG170" s="213">
        <f>IF(N170="zákl. přenesená",J170,0)</f>
        <v>0</v>
      </c>
      <c r="BH170" s="213">
        <f>IF(N170="sníž. přenesená",J170,0)</f>
        <v>0</v>
      </c>
      <c r="BI170" s="213">
        <f>IF(N170="nulová",J170,0)</f>
        <v>0</v>
      </c>
      <c r="BJ170" s="18" t="s">
        <v>81</v>
      </c>
      <c r="BK170" s="213">
        <f>ROUND(I170*H170,2)</f>
        <v>0</v>
      </c>
      <c r="BL170" s="18" t="s">
        <v>127</v>
      </c>
      <c r="BM170" s="212" t="s">
        <v>301</v>
      </c>
    </row>
    <row r="171" s="2" customFormat="1" ht="37.8" customHeight="1">
      <c r="A171" s="40"/>
      <c r="B171" s="41"/>
      <c r="C171" s="201" t="s">
        <v>302</v>
      </c>
      <c r="D171" s="201" t="s">
        <v>122</v>
      </c>
      <c r="E171" s="202" t="s">
        <v>303</v>
      </c>
      <c r="F171" s="203" t="s">
        <v>304</v>
      </c>
      <c r="G171" s="204" t="s">
        <v>220</v>
      </c>
      <c r="H171" s="205">
        <v>40.758000000000003</v>
      </c>
      <c r="I171" s="206"/>
      <c r="J171" s="207">
        <f>ROUND(I171*H171,2)</f>
        <v>0</v>
      </c>
      <c r="K171" s="203" t="s">
        <v>126</v>
      </c>
      <c r="L171" s="46"/>
      <c r="M171" s="208" t="s">
        <v>30</v>
      </c>
      <c r="N171" s="209" t="s">
        <v>47</v>
      </c>
      <c r="O171" s="86"/>
      <c r="P171" s="210">
        <f>O171*H171</f>
        <v>0</v>
      </c>
      <c r="Q171" s="210">
        <v>0</v>
      </c>
      <c r="R171" s="210">
        <f>Q171*H171</f>
        <v>0</v>
      </c>
      <c r="S171" s="210">
        <v>0.036999999999999998</v>
      </c>
      <c r="T171" s="211">
        <f>S171*H171</f>
        <v>1.508046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12" t="s">
        <v>127</v>
      </c>
      <c r="AT171" s="212" t="s">
        <v>122</v>
      </c>
      <c r="AU171" s="212" t="s">
        <v>83</v>
      </c>
      <c r="AY171" s="18" t="s">
        <v>120</v>
      </c>
      <c r="BE171" s="213">
        <f>IF(N171="základní",J171,0)</f>
        <v>0</v>
      </c>
      <c r="BF171" s="213">
        <f>IF(N171="snížená",J171,0)</f>
        <v>0</v>
      </c>
      <c r="BG171" s="213">
        <f>IF(N171="zákl. přenesená",J171,0)</f>
        <v>0</v>
      </c>
      <c r="BH171" s="213">
        <f>IF(N171="sníž. přenesená",J171,0)</f>
        <v>0</v>
      </c>
      <c r="BI171" s="213">
        <f>IF(N171="nulová",J171,0)</f>
        <v>0</v>
      </c>
      <c r="BJ171" s="18" t="s">
        <v>81</v>
      </c>
      <c r="BK171" s="213">
        <f>ROUND(I171*H171,2)</f>
        <v>0</v>
      </c>
      <c r="BL171" s="18" t="s">
        <v>127</v>
      </c>
      <c r="BM171" s="212" t="s">
        <v>305</v>
      </c>
    </row>
    <row r="172" s="14" customFormat="1">
      <c r="A172" s="14"/>
      <c r="B172" s="225"/>
      <c r="C172" s="226"/>
      <c r="D172" s="216" t="s">
        <v>129</v>
      </c>
      <c r="E172" s="227" t="s">
        <v>30</v>
      </c>
      <c r="F172" s="228" t="s">
        <v>306</v>
      </c>
      <c r="G172" s="226"/>
      <c r="H172" s="229">
        <v>40.758000000000003</v>
      </c>
      <c r="I172" s="230"/>
      <c r="J172" s="226"/>
      <c r="K172" s="226"/>
      <c r="L172" s="231"/>
      <c r="M172" s="232"/>
      <c r="N172" s="233"/>
      <c r="O172" s="233"/>
      <c r="P172" s="233"/>
      <c r="Q172" s="233"/>
      <c r="R172" s="233"/>
      <c r="S172" s="233"/>
      <c r="T172" s="23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35" t="s">
        <v>129</v>
      </c>
      <c r="AU172" s="235" t="s">
        <v>83</v>
      </c>
      <c r="AV172" s="14" t="s">
        <v>83</v>
      </c>
      <c r="AW172" s="14" t="s">
        <v>37</v>
      </c>
      <c r="AX172" s="14" t="s">
        <v>81</v>
      </c>
      <c r="AY172" s="235" t="s">
        <v>120</v>
      </c>
    </row>
    <row r="173" s="2" customFormat="1" ht="24.15" customHeight="1">
      <c r="A173" s="40"/>
      <c r="B173" s="41"/>
      <c r="C173" s="201" t="s">
        <v>307</v>
      </c>
      <c r="D173" s="201" t="s">
        <v>122</v>
      </c>
      <c r="E173" s="202" t="s">
        <v>308</v>
      </c>
      <c r="F173" s="203" t="s">
        <v>309</v>
      </c>
      <c r="G173" s="204" t="s">
        <v>220</v>
      </c>
      <c r="H173" s="205">
        <v>117.72</v>
      </c>
      <c r="I173" s="206"/>
      <c r="J173" s="207">
        <f>ROUND(I173*H173,2)</f>
        <v>0</v>
      </c>
      <c r="K173" s="203" t="s">
        <v>126</v>
      </c>
      <c r="L173" s="46"/>
      <c r="M173" s="208" t="s">
        <v>30</v>
      </c>
      <c r="N173" s="209" t="s">
        <v>47</v>
      </c>
      <c r="O173" s="86"/>
      <c r="P173" s="210">
        <f>O173*H173</f>
        <v>0</v>
      </c>
      <c r="Q173" s="210">
        <v>0</v>
      </c>
      <c r="R173" s="210">
        <f>Q173*H173</f>
        <v>0</v>
      </c>
      <c r="S173" s="210">
        <v>0</v>
      </c>
      <c r="T173" s="211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12" t="s">
        <v>127</v>
      </c>
      <c r="AT173" s="212" t="s">
        <v>122</v>
      </c>
      <c r="AU173" s="212" t="s">
        <v>83</v>
      </c>
      <c r="AY173" s="18" t="s">
        <v>120</v>
      </c>
      <c r="BE173" s="213">
        <f>IF(N173="základní",J173,0)</f>
        <v>0</v>
      </c>
      <c r="BF173" s="213">
        <f>IF(N173="snížená",J173,0)</f>
        <v>0</v>
      </c>
      <c r="BG173" s="213">
        <f>IF(N173="zákl. přenesená",J173,0)</f>
        <v>0</v>
      </c>
      <c r="BH173" s="213">
        <f>IF(N173="sníž. přenesená",J173,0)</f>
        <v>0</v>
      </c>
      <c r="BI173" s="213">
        <f>IF(N173="nulová",J173,0)</f>
        <v>0</v>
      </c>
      <c r="BJ173" s="18" t="s">
        <v>81</v>
      </c>
      <c r="BK173" s="213">
        <f>ROUND(I173*H173,2)</f>
        <v>0</v>
      </c>
      <c r="BL173" s="18" t="s">
        <v>127</v>
      </c>
      <c r="BM173" s="212" t="s">
        <v>310</v>
      </c>
    </row>
    <row r="174" s="14" customFormat="1">
      <c r="A174" s="14"/>
      <c r="B174" s="225"/>
      <c r="C174" s="226"/>
      <c r="D174" s="216" t="s">
        <v>129</v>
      </c>
      <c r="E174" s="227" t="s">
        <v>30</v>
      </c>
      <c r="F174" s="228" t="s">
        <v>311</v>
      </c>
      <c r="G174" s="226"/>
      <c r="H174" s="229">
        <v>117.72</v>
      </c>
      <c r="I174" s="230"/>
      <c r="J174" s="226"/>
      <c r="K174" s="226"/>
      <c r="L174" s="231"/>
      <c r="M174" s="232"/>
      <c r="N174" s="233"/>
      <c r="O174" s="233"/>
      <c r="P174" s="233"/>
      <c r="Q174" s="233"/>
      <c r="R174" s="233"/>
      <c r="S174" s="233"/>
      <c r="T174" s="23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35" t="s">
        <v>129</v>
      </c>
      <c r="AU174" s="235" t="s">
        <v>83</v>
      </c>
      <c r="AV174" s="14" t="s">
        <v>83</v>
      </c>
      <c r="AW174" s="14" t="s">
        <v>37</v>
      </c>
      <c r="AX174" s="14" t="s">
        <v>81</v>
      </c>
      <c r="AY174" s="235" t="s">
        <v>120</v>
      </c>
    </row>
    <row r="175" s="2" customFormat="1" ht="24.15" customHeight="1">
      <c r="A175" s="40"/>
      <c r="B175" s="41"/>
      <c r="C175" s="201" t="s">
        <v>312</v>
      </c>
      <c r="D175" s="201" t="s">
        <v>122</v>
      </c>
      <c r="E175" s="202" t="s">
        <v>313</v>
      </c>
      <c r="F175" s="203" t="s">
        <v>314</v>
      </c>
      <c r="G175" s="204" t="s">
        <v>220</v>
      </c>
      <c r="H175" s="205">
        <v>58.859999999999999</v>
      </c>
      <c r="I175" s="206"/>
      <c r="J175" s="207">
        <f>ROUND(I175*H175,2)</f>
        <v>0</v>
      </c>
      <c r="K175" s="203" t="s">
        <v>126</v>
      </c>
      <c r="L175" s="46"/>
      <c r="M175" s="208" t="s">
        <v>30</v>
      </c>
      <c r="N175" s="209" t="s">
        <v>47</v>
      </c>
      <c r="O175" s="86"/>
      <c r="P175" s="210">
        <f>O175*H175</f>
        <v>0</v>
      </c>
      <c r="Q175" s="210">
        <v>0</v>
      </c>
      <c r="R175" s="210">
        <f>Q175*H175</f>
        <v>0</v>
      </c>
      <c r="S175" s="210">
        <v>0</v>
      </c>
      <c r="T175" s="211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12" t="s">
        <v>127</v>
      </c>
      <c r="AT175" s="212" t="s">
        <v>122</v>
      </c>
      <c r="AU175" s="212" t="s">
        <v>83</v>
      </c>
      <c r="AY175" s="18" t="s">
        <v>120</v>
      </c>
      <c r="BE175" s="213">
        <f>IF(N175="základní",J175,0)</f>
        <v>0</v>
      </c>
      <c r="BF175" s="213">
        <f>IF(N175="snížená",J175,0)</f>
        <v>0</v>
      </c>
      <c r="BG175" s="213">
        <f>IF(N175="zákl. přenesená",J175,0)</f>
        <v>0</v>
      </c>
      <c r="BH175" s="213">
        <f>IF(N175="sníž. přenesená",J175,0)</f>
        <v>0</v>
      </c>
      <c r="BI175" s="213">
        <f>IF(N175="nulová",J175,0)</f>
        <v>0</v>
      </c>
      <c r="BJ175" s="18" t="s">
        <v>81</v>
      </c>
      <c r="BK175" s="213">
        <f>ROUND(I175*H175,2)</f>
        <v>0</v>
      </c>
      <c r="BL175" s="18" t="s">
        <v>127</v>
      </c>
      <c r="BM175" s="212" t="s">
        <v>315</v>
      </c>
    </row>
    <row r="176" s="14" customFormat="1">
      <c r="A176" s="14"/>
      <c r="B176" s="225"/>
      <c r="C176" s="226"/>
      <c r="D176" s="216" t="s">
        <v>129</v>
      </c>
      <c r="E176" s="227" t="s">
        <v>30</v>
      </c>
      <c r="F176" s="228" t="s">
        <v>316</v>
      </c>
      <c r="G176" s="226"/>
      <c r="H176" s="229">
        <v>58.859999999999999</v>
      </c>
      <c r="I176" s="230"/>
      <c r="J176" s="226"/>
      <c r="K176" s="226"/>
      <c r="L176" s="231"/>
      <c r="M176" s="232"/>
      <c r="N176" s="233"/>
      <c r="O176" s="233"/>
      <c r="P176" s="233"/>
      <c r="Q176" s="233"/>
      <c r="R176" s="233"/>
      <c r="S176" s="233"/>
      <c r="T176" s="23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35" t="s">
        <v>129</v>
      </c>
      <c r="AU176" s="235" t="s">
        <v>83</v>
      </c>
      <c r="AV176" s="14" t="s">
        <v>83</v>
      </c>
      <c r="AW176" s="14" t="s">
        <v>37</v>
      </c>
      <c r="AX176" s="14" t="s">
        <v>81</v>
      </c>
      <c r="AY176" s="235" t="s">
        <v>120</v>
      </c>
    </row>
    <row r="177" s="2" customFormat="1" ht="24.15" customHeight="1">
      <c r="A177" s="40"/>
      <c r="B177" s="41"/>
      <c r="C177" s="201" t="s">
        <v>317</v>
      </c>
      <c r="D177" s="201" t="s">
        <v>122</v>
      </c>
      <c r="E177" s="202" t="s">
        <v>318</v>
      </c>
      <c r="F177" s="203" t="s">
        <v>319</v>
      </c>
      <c r="G177" s="204" t="s">
        <v>150</v>
      </c>
      <c r="H177" s="205">
        <v>54</v>
      </c>
      <c r="I177" s="206"/>
      <c r="J177" s="207">
        <f>ROUND(I177*H177,2)</f>
        <v>0</v>
      </c>
      <c r="K177" s="203" t="s">
        <v>126</v>
      </c>
      <c r="L177" s="46"/>
      <c r="M177" s="208" t="s">
        <v>30</v>
      </c>
      <c r="N177" s="209" t="s">
        <v>47</v>
      </c>
      <c r="O177" s="86"/>
      <c r="P177" s="210">
        <f>O177*H177</f>
        <v>0</v>
      </c>
      <c r="Q177" s="210">
        <v>0</v>
      </c>
      <c r="R177" s="210">
        <f>Q177*H177</f>
        <v>0</v>
      </c>
      <c r="S177" s="210">
        <v>0</v>
      </c>
      <c r="T177" s="211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12" t="s">
        <v>127</v>
      </c>
      <c r="AT177" s="212" t="s">
        <v>122</v>
      </c>
      <c r="AU177" s="212" t="s">
        <v>83</v>
      </c>
      <c r="AY177" s="18" t="s">
        <v>120</v>
      </c>
      <c r="BE177" s="213">
        <f>IF(N177="základní",J177,0)</f>
        <v>0</v>
      </c>
      <c r="BF177" s="213">
        <f>IF(N177="snížená",J177,0)</f>
        <v>0</v>
      </c>
      <c r="BG177" s="213">
        <f>IF(N177="zákl. přenesená",J177,0)</f>
        <v>0</v>
      </c>
      <c r="BH177" s="213">
        <f>IF(N177="sníž. přenesená",J177,0)</f>
        <v>0</v>
      </c>
      <c r="BI177" s="213">
        <f>IF(N177="nulová",J177,0)</f>
        <v>0</v>
      </c>
      <c r="BJ177" s="18" t="s">
        <v>81</v>
      </c>
      <c r="BK177" s="213">
        <f>ROUND(I177*H177,2)</f>
        <v>0</v>
      </c>
      <c r="BL177" s="18" t="s">
        <v>127</v>
      </c>
      <c r="BM177" s="212" t="s">
        <v>320</v>
      </c>
    </row>
    <row r="178" s="14" customFormat="1">
      <c r="A178" s="14"/>
      <c r="B178" s="225"/>
      <c r="C178" s="226"/>
      <c r="D178" s="216" t="s">
        <v>129</v>
      </c>
      <c r="E178" s="227" t="s">
        <v>30</v>
      </c>
      <c r="F178" s="228" t="s">
        <v>321</v>
      </c>
      <c r="G178" s="226"/>
      <c r="H178" s="229">
        <v>46</v>
      </c>
      <c r="I178" s="230"/>
      <c r="J178" s="226"/>
      <c r="K178" s="226"/>
      <c r="L178" s="231"/>
      <c r="M178" s="232"/>
      <c r="N178" s="233"/>
      <c r="O178" s="233"/>
      <c r="P178" s="233"/>
      <c r="Q178" s="233"/>
      <c r="R178" s="233"/>
      <c r="S178" s="233"/>
      <c r="T178" s="23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35" t="s">
        <v>129</v>
      </c>
      <c r="AU178" s="235" t="s">
        <v>83</v>
      </c>
      <c r="AV178" s="14" t="s">
        <v>83</v>
      </c>
      <c r="AW178" s="14" t="s">
        <v>37</v>
      </c>
      <c r="AX178" s="14" t="s">
        <v>76</v>
      </c>
      <c r="AY178" s="235" t="s">
        <v>120</v>
      </c>
    </row>
    <row r="179" s="13" customFormat="1">
      <c r="A179" s="13"/>
      <c r="B179" s="214"/>
      <c r="C179" s="215"/>
      <c r="D179" s="216" t="s">
        <v>129</v>
      </c>
      <c r="E179" s="217" t="s">
        <v>30</v>
      </c>
      <c r="F179" s="218" t="s">
        <v>322</v>
      </c>
      <c r="G179" s="215"/>
      <c r="H179" s="217" t="s">
        <v>30</v>
      </c>
      <c r="I179" s="219"/>
      <c r="J179" s="215"/>
      <c r="K179" s="215"/>
      <c r="L179" s="220"/>
      <c r="M179" s="221"/>
      <c r="N179" s="222"/>
      <c r="O179" s="222"/>
      <c r="P179" s="222"/>
      <c r="Q179" s="222"/>
      <c r="R179" s="222"/>
      <c r="S179" s="222"/>
      <c r="T179" s="22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24" t="s">
        <v>129</v>
      </c>
      <c r="AU179" s="224" t="s">
        <v>83</v>
      </c>
      <c r="AV179" s="13" t="s">
        <v>81</v>
      </c>
      <c r="AW179" s="13" t="s">
        <v>37</v>
      </c>
      <c r="AX179" s="13" t="s">
        <v>76</v>
      </c>
      <c r="AY179" s="224" t="s">
        <v>120</v>
      </c>
    </row>
    <row r="180" s="14" customFormat="1">
      <c r="A180" s="14"/>
      <c r="B180" s="225"/>
      <c r="C180" s="226"/>
      <c r="D180" s="216" t="s">
        <v>129</v>
      </c>
      <c r="E180" s="227" t="s">
        <v>30</v>
      </c>
      <c r="F180" s="228" t="s">
        <v>323</v>
      </c>
      <c r="G180" s="226"/>
      <c r="H180" s="229">
        <v>8</v>
      </c>
      <c r="I180" s="230"/>
      <c r="J180" s="226"/>
      <c r="K180" s="226"/>
      <c r="L180" s="231"/>
      <c r="M180" s="232"/>
      <c r="N180" s="233"/>
      <c r="O180" s="233"/>
      <c r="P180" s="233"/>
      <c r="Q180" s="233"/>
      <c r="R180" s="233"/>
      <c r="S180" s="233"/>
      <c r="T180" s="23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35" t="s">
        <v>129</v>
      </c>
      <c r="AU180" s="235" t="s">
        <v>83</v>
      </c>
      <c r="AV180" s="14" t="s">
        <v>83</v>
      </c>
      <c r="AW180" s="14" t="s">
        <v>37</v>
      </c>
      <c r="AX180" s="14" t="s">
        <v>76</v>
      </c>
      <c r="AY180" s="235" t="s">
        <v>120</v>
      </c>
    </row>
    <row r="181" s="15" customFormat="1">
      <c r="A181" s="15"/>
      <c r="B181" s="236"/>
      <c r="C181" s="237"/>
      <c r="D181" s="216" t="s">
        <v>129</v>
      </c>
      <c r="E181" s="238" t="s">
        <v>30</v>
      </c>
      <c r="F181" s="239" t="s">
        <v>139</v>
      </c>
      <c r="G181" s="237"/>
      <c r="H181" s="240">
        <v>54</v>
      </c>
      <c r="I181" s="241"/>
      <c r="J181" s="237"/>
      <c r="K181" s="237"/>
      <c r="L181" s="242"/>
      <c r="M181" s="243"/>
      <c r="N181" s="244"/>
      <c r="O181" s="244"/>
      <c r="P181" s="244"/>
      <c r="Q181" s="244"/>
      <c r="R181" s="244"/>
      <c r="S181" s="244"/>
      <c r="T181" s="24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46" t="s">
        <v>129</v>
      </c>
      <c r="AU181" s="246" t="s">
        <v>83</v>
      </c>
      <c r="AV181" s="15" t="s">
        <v>127</v>
      </c>
      <c r="AW181" s="15" t="s">
        <v>37</v>
      </c>
      <c r="AX181" s="15" t="s">
        <v>81</v>
      </c>
      <c r="AY181" s="246" t="s">
        <v>120</v>
      </c>
    </row>
    <row r="182" s="2" customFormat="1" ht="37.8" customHeight="1">
      <c r="A182" s="40"/>
      <c r="B182" s="41"/>
      <c r="C182" s="201" t="s">
        <v>324</v>
      </c>
      <c r="D182" s="201" t="s">
        <v>122</v>
      </c>
      <c r="E182" s="202" t="s">
        <v>325</v>
      </c>
      <c r="F182" s="203" t="s">
        <v>326</v>
      </c>
      <c r="G182" s="204" t="s">
        <v>220</v>
      </c>
      <c r="H182" s="205">
        <v>46.069000000000003</v>
      </c>
      <c r="I182" s="206"/>
      <c r="J182" s="207">
        <f>ROUND(I182*H182,2)</f>
        <v>0</v>
      </c>
      <c r="K182" s="203" t="s">
        <v>126</v>
      </c>
      <c r="L182" s="46"/>
      <c r="M182" s="208" t="s">
        <v>30</v>
      </c>
      <c r="N182" s="209" t="s">
        <v>47</v>
      </c>
      <c r="O182" s="86"/>
      <c r="P182" s="210">
        <f>O182*H182</f>
        <v>0</v>
      </c>
      <c r="Q182" s="210">
        <v>0.015389999999999999</v>
      </c>
      <c r="R182" s="210">
        <f>Q182*H182</f>
        <v>0.70900191000000001</v>
      </c>
      <c r="S182" s="210">
        <v>0</v>
      </c>
      <c r="T182" s="211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12" t="s">
        <v>127</v>
      </c>
      <c r="AT182" s="212" t="s">
        <v>122</v>
      </c>
      <c r="AU182" s="212" t="s">
        <v>83</v>
      </c>
      <c r="AY182" s="18" t="s">
        <v>120</v>
      </c>
      <c r="BE182" s="213">
        <f>IF(N182="základní",J182,0)</f>
        <v>0</v>
      </c>
      <c r="BF182" s="213">
        <f>IF(N182="snížená",J182,0)</f>
        <v>0</v>
      </c>
      <c r="BG182" s="213">
        <f>IF(N182="zákl. přenesená",J182,0)</f>
        <v>0</v>
      </c>
      <c r="BH182" s="213">
        <f>IF(N182="sníž. přenesená",J182,0)</f>
        <v>0</v>
      </c>
      <c r="BI182" s="213">
        <f>IF(N182="nulová",J182,0)</f>
        <v>0</v>
      </c>
      <c r="BJ182" s="18" t="s">
        <v>81</v>
      </c>
      <c r="BK182" s="213">
        <f>ROUND(I182*H182,2)</f>
        <v>0</v>
      </c>
      <c r="BL182" s="18" t="s">
        <v>127</v>
      </c>
      <c r="BM182" s="212" t="s">
        <v>327</v>
      </c>
    </row>
    <row r="183" s="14" customFormat="1">
      <c r="A183" s="14"/>
      <c r="B183" s="225"/>
      <c r="C183" s="226"/>
      <c r="D183" s="216" t="s">
        <v>129</v>
      </c>
      <c r="E183" s="227" t="s">
        <v>30</v>
      </c>
      <c r="F183" s="228" t="s">
        <v>328</v>
      </c>
      <c r="G183" s="226"/>
      <c r="H183" s="229">
        <v>46.069000000000003</v>
      </c>
      <c r="I183" s="230"/>
      <c r="J183" s="226"/>
      <c r="K183" s="226"/>
      <c r="L183" s="231"/>
      <c r="M183" s="232"/>
      <c r="N183" s="233"/>
      <c r="O183" s="233"/>
      <c r="P183" s="233"/>
      <c r="Q183" s="233"/>
      <c r="R183" s="233"/>
      <c r="S183" s="233"/>
      <c r="T183" s="23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35" t="s">
        <v>129</v>
      </c>
      <c r="AU183" s="235" t="s">
        <v>83</v>
      </c>
      <c r="AV183" s="14" t="s">
        <v>83</v>
      </c>
      <c r="AW183" s="14" t="s">
        <v>37</v>
      </c>
      <c r="AX183" s="14" t="s">
        <v>81</v>
      </c>
      <c r="AY183" s="235" t="s">
        <v>120</v>
      </c>
    </row>
    <row r="184" s="2" customFormat="1" ht="37.8" customHeight="1">
      <c r="A184" s="40"/>
      <c r="B184" s="41"/>
      <c r="C184" s="201" t="s">
        <v>329</v>
      </c>
      <c r="D184" s="201" t="s">
        <v>122</v>
      </c>
      <c r="E184" s="202" t="s">
        <v>330</v>
      </c>
      <c r="F184" s="203" t="s">
        <v>331</v>
      </c>
      <c r="G184" s="204" t="s">
        <v>220</v>
      </c>
      <c r="H184" s="205">
        <v>32.789000000000001</v>
      </c>
      <c r="I184" s="206"/>
      <c r="J184" s="207">
        <f>ROUND(I184*H184,2)</f>
        <v>0</v>
      </c>
      <c r="K184" s="203" t="s">
        <v>126</v>
      </c>
      <c r="L184" s="46"/>
      <c r="M184" s="208" t="s">
        <v>30</v>
      </c>
      <c r="N184" s="209" t="s">
        <v>47</v>
      </c>
      <c r="O184" s="86"/>
      <c r="P184" s="210">
        <f>O184*H184</f>
        <v>0</v>
      </c>
      <c r="Q184" s="210">
        <v>0.078159999999999993</v>
      </c>
      <c r="R184" s="210">
        <f>Q184*H184</f>
        <v>2.5627882399999997</v>
      </c>
      <c r="S184" s="210">
        <v>0</v>
      </c>
      <c r="T184" s="211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12" t="s">
        <v>127</v>
      </c>
      <c r="AT184" s="212" t="s">
        <v>122</v>
      </c>
      <c r="AU184" s="212" t="s">
        <v>83</v>
      </c>
      <c r="AY184" s="18" t="s">
        <v>120</v>
      </c>
      <c r="BE184" s="213">
        <f>IF(N184="základní",J184,0)</f>
        <v>0</v>
      </c>
      <c r="BF184" s="213">
        <f>IF(N184="snížená",J184,0)</f>
        <v>0</v>
      </c>
      <c r="BG184" s="213">
        <f>IF(N184="zákl. přenesená",J184,0)</f>
        <v>0</v>
      </c>
      <c r="BH184" s="213">
        <f>IF(N184="sníž. přenesená",J184,0)</f>
        <v>0</v>
      </c>
      <c r="BI184" s="213">
        <f>IF(N184="nulová",J184,0)</f>
        <v>0</v>
      </c>
      <c r="BJ184" s="18" t="s">
        <v>81</v>
      </c>
      <c r="BK184" s="213">
        <f>ROUND(I184*H184,2)</f>
        <v>0</v>
      </c>
      <c r="BL184" s="18" t="s">
        <v>127</v>
      </c>
      <c r="BM184" s="212" t="s">
        <v>332</v>
      </c>
    </row>
    <row r="185" s="13" customFormat="1">
      <c r="A185" s="13"/>
      <c r="B185" s="214"/>
      <c r="C185" s="215"/>
      <c r="D185" s="216" t="s">
        <v>129</v>
      </c>
      <c r="E185" s="217" t="s">
        <v>30</v>
      </c>
      <c r="F185" s="218" t="s">
        <v>231</v>
      </c>
      <c r="G185" s="215"/>
      <c r="H185" s="217" t="s">
        <v>30</v>
      </c>
      <c r="I185" s="219"/>
      <c r="J185" s="215"/>
      <c r="K185" s="215"/>
      <c r="L185" s="220"/>
      <c r="M185" s="221"/>
      <c r="N185" s="222"/>
      <c r="O185" s="222"/>
      <c r="P185" s="222"/>
      <c r="Q185" s="222"/>
      <c r="R185" s="222"/>
      <c r="S185" s="222"/>
      <c r="T185" s="22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24" t="s">
        <v>129</v>
      </c>
      <c r="AU185" s="224" t="s">
        <v>83</v>
      </c>
      <c r="AV185" s="13" t="s">
        <v>81</v>
      </c>
      <c r="AW185" s="13" t="s">
        <v>37</v>
      </c>
      <c r="AX185" s="13" t="s">
        <v>76</v>
      </c>
      <c r="AY185" s="224" t="s">
        <v>120</v>
      </c>
    </row>
    <row r="186" s="14" customFormat="1">
      <c r="A186" s="14"/>
      <c r="B186" s="225"/>
      <c r="C186" s="226"/>
      <c r="D186" s="216" t="s">
        <v>129</v>
      </c>
      <c r="E186" s="227" t="s">
        <v>30</v>
      </c>
      <c r="F186" s="228" t="s">
        <v>232</v>
      </c>
      <c r="G186" s="226"/>
      <c r="H186" s="229">
        <v>8.4900000000000002</v>
      </c>
      <c r="I186" s="230"/>
      <c r="J186" s="226"/>
      <c r="K186" s="226"/>
      <c r="L186" s="231"/>
      <c r="M186" s="232"/>
      <c r="N186" s="233"/>
      <c r="O186" s="233"/>
      <c r="P186" s="233"/>
      <c r="Q186" s="233"/>
      <c r="R186" s="233"/>
      <c r="S186" s="233"/>
      <c r="T186" s="23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35" t="s">
        <v>129</v>
      </c>
      <c r="AU186" s="235" t="s">
        <v>83</v>
      </c>
      <c r="AV186" s="14" t="s">
        <v>83</v>
      </c>
      <c r="AW186" s="14" t="s">
        <v>37</v>
      </c>
      <c r="AX186" s="14" t="s">
        <v>76</v>
      </c>
      <c r="AY186" s="235" t="s">
        <v>120</v>
      </c>
    </row>
    <row r="187" s="13" customFormat="1">
      <c r="A187" s="13"/>
      <c r="B187" s="214"/>
      <c r="C187" s="215"/>
      <c r="D187" s="216" t="s">
        <v>129</v>
      </c>
      <c r="E187" s="217" t="s">
        <v>30</v>
      </c>
      <c r="F187" s="218" t="s">
        <v>233</v>
      </c>
      <c r="G187" s="215"/>
      <c r="H187" s="217" t="s">
        <v>30</v>
      </c>
      <c r="I187" s="219"/>
      <c r="J187" s="215"/>
      <c r="K187" s="215"/>
      <c r="L187" s="220"/>
      <c r="M187" s="221"/>
      <c r="N187" s="222"/>
      <c r="O187" s="222"/>
      <c r="P187" s="222"/>
      <c r="Q187" s="222"/>
      <c r="R187" s="222"/>
      <c r="S187" s="222"/>
      <c r="T187" s="22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24" t="s">
        <v>129</v>
      </c>
      <c r="AU187" s="224" t="s">
        <v>83</v>
      </c>
      <c r="AV187" s="13" t="s">
        <v>81</v>
      </c>
      <c r="AW187" s="13" t="s">
        <v>37</v>
      </c>
      <c r="AX187" s="13" t="s">
        <v>76</v>
      </c>
      <c r="AY187" s="224" t="s">
        <v>120</v>
      </c>
    </row>
    <row r="188" s="14" customFormat="1">
      <c r="A188" s="14"/>
      <c r="B188" s="225"/>
      <c r="C188" s="226"/>
      <c r="D188" s="216" t="s">
        <v>129</v>
      </c>
      <c r="E188" s="227" t="s">
        <v>30</v>
      </c>
      <c r="F188" s="228" t="s">
        <v>234</v>
      </c>
      <c r="G188" s="226"/>
      <c r="H188" s="229">
        <v>18.044</v>
      </c>
      <c r="I188" s="230"/>
      <c r="J188" s="226"/>
      <c r="K188" s="226"/>
      <c r="L188" s="231"/>
      <c r="M188" s="232"/>
      <c r="N188" s="233"/>
      <c r="O188" s="233"/>
      <c r="P188" s="233"/>
      <c r="Q188" s="233"/>
      <c r="R188" s="233"/>
      <c r="S188" s="233"/>
      <c r="T188" s="23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35" t="s">
        <v>129</v>
      </c>
      <c r="AU188" s="235" t="s">
        <v>83</v>
      </c>
      <c r="AV188" s="14" t="s">
        <v>83</v>
      </c>
      <c r="AW188" s="14" t="s">
        <v>37</v>
      </c>
      <c r="AX188" s="14" t="s">
        <v>76</v>
      </c>
      <c r="AY188" s="235" t="s">
        <v>120</v>
      </c>
    </row>
    <row r="189" s="13" customFormat="1">
      <c r="A189" s="13"/>
      <c r="B189" s="214"/>
      <c r="C189" s="215"/>
      <c r="D189" s="216" t="s">
        <v>129</v>
      </c>
      <c r="E189" s="217" t="s">
        <v>30</v>
      </c>
      <c r="F189" s="218" t="s">
        <v>235</v>
      </c>
      <c r="G189" s="215"/>
      <c r="H189" s="217" t="s">
        <v>30</v>
      </c>
      <c r="I189" s="219"/>
      <c r="J189" s="215"/>
      <c r="K189" s="215"/>
      <c r="L189" s="220"/>
      <c r="M189" s="221"/>
      <c r="N189" s="222"/>
      <c r="O189" s="222"/>
      <c r="P189" s="222"/>
      <c r="Q189" s="222"/>
      <c r="R189" s="222"/>
      <c r="S189" s="222"/>
      <c r="T189" s="22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24" t="s">
        <v>129</v>
      </c>
      <c r="AU189" s="224" t="s">
        <v>83</v>
      </c>
      <c r="AV189" s="13" t="s">
        <v>81</v>
      </c>
      <c r="AW189" s="13" t="s">
        <v>37</v>
      </c>
      <c r="AX189" s="13" t="s">
        <v>76</v>
      </c>
      <c r="AY189" s="224" t="s">
        <v>120</v>
      </c>
    </row>
    <row r="190" s="14" customFormat="1">
      <c r="A190" s="14"/>
      <c r="B190" s="225"/>
      <c r="C190" s="226"/>
      <c r="D190" s="216" t="s">
        <v>129</v>
      </c>
      <c r="E190" s="227" t="s">
        <v>30</v>
      </c>
      <c r="F190" s="228" t="s">
        <v>236</v>
      </c>
      <c r="G190" s="226"/>
      <c r="H190" s="229">
        <v>6.2549999999999999</v>
      </c>
      <c r="I190" s="230"/>
      <c r="J190" s="226"/>
      <c r="K190" s="226"/>
      <c r="L190" s="231"/>
      <c r="M190" s="232"/>
      <c r="N190" s="233"/>
      <c r="O190" s="233"/>
      <c r="P190" s="233"/>
      <c r="Q190" s="233"/>
      <c r="R190" s="233"/>
      <c r="S190" s="233"/>
      <c r="T190" s="23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35" t="s">
        <v>129</v>
      </c>
      <c r="AU190" s="235" t="s">
        <v>83</v>
      </c>
      <c r="AV190" s="14" t="s">
        <v>83</v>
      </c>
      <c r="AW190" s="14" t="s">
        <v>37</v>
      </c>
      <c r="AX190" s="14" t="s">
        <v>76</v>
      </c>
      <c r="AY190" s="235" t="s">
        <v>120</v>
      </c>
    </row>
    <row r="191" s="15" customFormat="1">
      <c r="A191" s="15"/>
      <c r="B191" s="236"/>
      <c r="C191" s="237"/>
      <c r="D191" s="216" t="s">
        <v>129</v>
      </c>
      <c r="E191" s="238" t="s">
        <v>30</v>
      </c>
      <c r="F191" s="239" t="s">
        <v>139</v>
      </c>
      <c r="G191" s="237"/>
      <c r="H191" s="240">
        <v>32.789000000000001</v>
      </c>
      <c r="I191" s="241"/>
      <c r="J191" s="237"/>
      <c r="K191" s="237"/>
      <c r="L191" s="242"/>
      <c r="M191" s="243"/>
      <c r="N191" s="244"/>
      <c r="O191" s="244"/>
      <c r="P191" s="244"/>
      <c r="Q191" s="244"/>
      <c r="R191" s="244"/>
      <c r="S191" s="244"/>
      <c r="T191" s="24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46" t="s">
        <v>129</v>
      </c>
      <c r="AU191" s="246" t="s">
        <v>83</v>
      </c>
      <c r="AV191" s="15" t="s">
        <v>127</v>
      </c>
      <c r="AW191" s="15" t="s">
        <v>37</v>
      </c>
      <c r="AX191" s="15" t="s">
        <v>81</v>
      </c>
      <c r="AY191" s="246" t="s">
        <v>120</v>
      </c>
    </row>
    <row r="192" s="2" customFormat="1" ht="14.4" customHeight="1">
      <c r="A192" s="40"/>
      <c r="B192" s="41"/>
      <c r="C192" s="201" t="s">
        <v>333</v>
      </c>
      <c r="D192" s="201" t="s">
        <v>122</v>
      </c>
      <c r="E192" s="202" t="s">
        <v>334</v>
      </c>
      <c r="F192" s="203" t="s">
        <v>335</v>
      </c>
      <c r="G192" s="204" t="s">
        <v>220</v>
      </c>
      <c r="H192" s="205">
        <v>46.069000000000003</v>
      </c>
      <c r="I192" s="206"/>
      <c r="J192" s="207">
        <f>ROUND(I192*H192,2)</f>
        <v>0</v>
      </c>
      <c r="K192" s="203" t="s">
        <v>155</v>
      </c>
      <c r="L192" s="46"/>
      <c r="M192" s="208" t="s">
        <v>30</v>
      </c>
      <c r="N192" s="209" t="s">
        <v>47</v>
      </c>
      <c r="O192" s="86"/>
      <c r="P192" s="210">
        <f>O192*H192</f>
        <v>0</v>
      </c>
      <c r="Q192" s="210">
        <v>0</v>
      </c>
      <c r="R192" s="210">
        <f>Q192*H192</f>
        <v>0</v>
      </c>
      <c r="S192" s="210">
        <v>0.01</v>
      </c>
      <c r="T192" s="211">
        <f>S192*H192</f>
        <v>0.46069000000000004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12" t="s">
        <v>127</v>
      </c>
      <c r="AT192" s="212" t="s">
        <v>122</v>
      </c>
      <c r="AU192" s="212" t="s">
        <v>83</v>
      </c>
      <c r="AY192" s="18" t="s">
        <v>120</v>
      </c>
      <c r="BE192" s="213">
        <f>IF(N192="základní",J192,0)</f>
        <v>0</v>
      </c>
      <c r="BF192" s="213">
        <f>IF(N192="snížená",J192,0)</f>
        <v>0</v>
      </c>
      <c r="BG192" s="213">
        <f>IF(N192="zákl. přenesená",J192,0)</f>
        <v>0</v>
      </c>
      <c r="BH192" s="213">
        <f>IF(N192="sníž. přenesená",J192,0)</f>
        <v>0</v>
      </c>
      <c r="BI192" s="213">
        <f>IF(N192="nulová",J192,0)</f>
        <v>0</v>
      </c>
      <c r="BJ192" s="18" t="s">
        <v>81</v>
      </c>
      <c r="BK192" s="213">
        <f>ROUND(I192*H192,2)</f>
        <v>0</v>
      </c>
      <c r="BL192" s="18" t="s">
        <v>127</v>
      </c>
      <c r="BM192" s="212" t="s">
        <v>336</v>
      </c>
    </row>
    <row r="193" s="14" customFormat="1">
      <c r="A193" s="14"/>
      <c r="B193" s="225"/>
      <c r="C193" s="226"/>
      <c r="D193" s="216" t="s">
        <v>129</v>
      </c>
      <c r="E193" s="227" t="s">
        <v>30</v>
      </c>
      <c r="F193" s="228" t="s">
        <v>328</v>
      </c>
      <c r="G193" s="226"/>
      <c r="H193" s="229">
        <v>46.069000000000003</v>
      </c>
      <c r="I193" s="230"/>
      <c r="J193" s="226"/>
      <c r="K193" s="226"/>
      <c r="L193" s="231"/>
      <c r="M193" s="232"/>
      <c r="N193" s="233"/>
      <c r="O193" s="233"/>
      <c r="P193" s="233"/>
      <c r="Q193" s="233"/>
      <c r="R193" s="233"/>
      <c r="S193" s="233"/>
      <c r="T193" s="23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35" t="s">
        <v>129</v>
      </c>
      <c r="AU193" s="235" t="s">
        <v>83</v>
      </c>
      <c r="AV193" s="14" t="s">
        <v>83</v>
      </c>
      <c r="AW193" s="14" t="s">
        <v>37</v>
      </c>
      <c r="AX193" s="14" t="s">
        <v>81</v>
      </c>
      <c r="AY193" s="235" t="s">
        <v>120</v>
      </c>
    </row>
    <row r="194" s="2" customFormat="1" ht="24.15" customHeight="1">
      <c r="A194" s="40"/>
      <c r="B194" s="41"/>
      <c r="C194" s="201" t="s">
        <v>337</v>
      </c>
      <c r="D194" s="201" t="s">
        <v>122</v>
      </c>
      <c r="E194" s="202" t="s">
        <v>338</v>
      </c>
      <c r="F194" s="203" t="s">
        <v>339</v>
      </c>
      <c r="G194" s="204" t="s">
        <v>150</v>
      </c>
      <c r="H194" s="205">
        <v>10</v>
      </c>
      <c r="I194" s="206"/>
      <c r="J194" s="207">
        <f>ROUND(I194*H194,2)</f>
        <v>0</v>
      </c>
      <c r="K194" s="203" t="s">
        <v>155</v>
      </c>
      <c r="L194" s="46"/>
      <c r="M194" s="208" t="s">
        <v>30</v>
      </c>
      <c r="N194" s="209" t="s">
        <v>47</v>
      </c>
      <c r="O194" s="86"/>
      <c r="P194" s="210">
        <f>O194*H194</f>
        <v>0</v>
      </c>
      <c r="Q194" s="210">
        <v>0</v>
      </c>
      <c r="R194" s="210">
        <f>Q194*H194</f>
        <v>0</v>
      </c>
      <c r="S194" s="210">
        <v>0.01</v>
      </c>
      <c r="T194" s="211">
        <f>S194*H194</f>
        <v>0.10000000000000001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12" t="s">
        <v>127</v>
      </c>
      <c r="AT194" s="212" t="s">
        <v>122</v>
      </c>
      <c r="AU194" s="212" t="s">
        <v>83</v>
      </c>
      <c r="AY194" s="18" t="s">
        <v>120</v>
      </c>
      <c r="BE194" s="213">
        <f>IF(N194="základní",J194,0)</f>
        <v>0</v>
      </c>
      <c r="BF194" s="213">
        <f>IF(N194="snížená",J194,0)</f>
        <v>0</v>
      </c>
      <c r="BG194" s="213">
        <f>IF(N194="zákl. přenesená",J194,0)</f>
        <v>0</v>
      </c>
      <c r="BH194" s="213">
        <f>IF(N194="sníž. přenesená",J194,0)</f>
        <v>0</v>
      </c>
      <c r="BI194" s="213">
        <f>IF(N194="nulová",J194,0)</f>
        <v>0</v>
      </c>
      <c r="BJ194" s="18" t="s">
        <v>81</v>
      </c>
      <c r="BK194" s="213">
        <f>ROUND(I194*H194,2)</f>
        <v>0</v>
      </c>
      <c r="BL194" s="18" t="s">
        <v>127</v>
      </c>
      <c r="BM194" s="212" t="s">
        <v>340</v>
      </c>
    </row>
    <row r="195" s="12" customFormat="1" ht="22.8" customHeight="1">
      <c r="A195" s="12"/>
      <c r="B195" s="185"/>
      <c r="C195" s="186"/>
      <c r="D195" s="187" t="s">
        <v>75</v>
      </c>
      <c r="E195" s="199" t="s">
        <v>341</v>
      </c>
      <c r="F195" s="199" t="s">
        <v>342</v>
      </c>
      <c r="G195" s="186"/>
      <c r="H195" s="186"/>
      <c r="I195" s="189"/>
      <c r="J195" s="200">
        <f>BK195</f>
        <v>0</v>
      </c>
      <c r="K195" s="186"/>
      <c r="L195" s="191"/>
      <c r="M195" s="192"/>
      <c r="N195" s="193"/>
      <c r="O195" s="193"/>
      <c r="P195" s="194">
        <f>SUM(P196:P201)</f>
        <v>0</v>
      </c>
      <c r="Q195" s="193"/>
      <c r="R195" s="194">
        <f>SUM(R196:R201)</f>
        <v>0</v>
      </c>
      <c r="S195" s="193"/>
      <c r="T195" s="195">
        <f>SUM(T196:T201)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196" t="s">
        <v>81</v>
      </c>
      <c r="AT195" s="197" t="s">
        <v>75</v>
      </c>
      <c r="AU195" s="197" t="s">
        <v>81</v>
      </c>
      <c r="AY195" s="196" t="s">
        <v>120</v>
      </c>
      <c r="BK195" s="198">
        <f>SUM(BK196:BK201)</f>
        <v>0</v>
      </c>
    </row>
    <row r="196" s="2" customFormat="1" ht="37.8" customHeight="1">
      <c r="A196" s="40"/>
      <c r="B196" s="41"/>
      <c r="C196" s="201" t="s">
        <v>343</v>
      </c>
      <c r="D196" s="201" t="s">
        <v>122</v>
      </c>
      <c r="E196" s="202" t="s">
        <v>344</v>
      </c>
      <c r="F196" s="203" t="s">
        <v>345</v>
      </c>
      <c r="G196" s="204" t="s">
        <v>144</v>
      </c>
      <c r="H196" s="205">
        <v>6.6399999999999997</v>
      </c>
      <c r="I196" s="206"/>
      <c r="J196" s="207">
        <f>ROUND(I196*H196,2)</f>
        <v>0</v>
      </c>
      <c r="K196" s="203" t="s">
        <v>126</v>
      </c>
      <c r="L196" s="46"/>
      <c r="M196" s="208" t="s">
        <v>30</v>
      </c>
      <c r="N196" s="209" t="s">
        <v>47</v>
      </c>
      <c r="O196" s="86"/>
      <c r="P196" s="210">
        <f>O196*H196</f>
        <v>0</v>
      </c>
      <c r="Q196" s="210">
        <v>0</v>
      </c>
      <c r="R196" s="210">
        <f>Q196*H196</f>
        <v>0</v>
      </c>
      <c r="S196" s="210">
        <v>0</v>
      </c>
      <c r="T196" s="211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12" t="s">
        <v>127</v>
      </c>
      <c r="AT196" s="212" t="s">
        <v>122</v>
      </c>
      <c r="AU196" s="212" t="s">
        <v>83</v>
      </c>
      <c r="AY196" s="18" t="s">
        <v>120</v>
      </c>
      <c r="BE196" s="213">
        <f>IF(N196="základní",J196,0)</f>
        <v>0</v>
      </c>
      <c r="BF196" s="213">
        <f>IF(N196="snížená",J196,0)</f>
        <v>0</v>
      </c>
      <c r="BG196" s="213">
        <f>IF(N196="zákl. přenesená",J196,0)</f>
        <v>0</v>
      </c>
      <c r="BH196" s="213">
        <f>IF(N196="sníž. přenesená",J196,0)</f>
        <v>0</v>
      </c>
      <c r="BI196" s="213">
        <f>IF(N196="nulová",J196,0)</f>
        <v>0</v>
      </c>
      <c r="BJ196" s="18" t="s">
        <v>81</v>
      </c>
      <c r="BK196" s="213">
        <f>ROUND(I196*H196,2)</f>
        <v>0</v>
      </c>
      <c r="BL196" s="18" t="s">
        <v>127</v>
      </c>
      <c r="BM196" s="212" t="s">
        <v>346</v>
      </c>
    </row>
    <row r="197" s="2" customFormat="1" ht="24.15" customHeight="1">
      <c r="A197" s="40"/>
      <c r="B197" s="41"/>
      <c r="C197" s="201" t="s">
        <v>347</v>
      </c>
      <c r="D197" s="201" t="s">
        <v>122</v>
      </c>
      <c r="E197" s="202" t="s">
        <v>348</v>
      </c>
      <c r="F197" s="203" t="s">
        <v>349</v>
      </c>
      <c r="G197" s="204" t="s">
        <v>144</v>
      </c>
      <c r="H197" s="205">
        <v>6.6399999999999997</v>
      </c>
      <c r="I197" s="206"/>
      <c r="J197" s="207">
        <f>ROUND(I197*H197,2)</f>
        <v>0</v>
      </c>
      <c r="K197" s="203" t="s">
        <v>126</v>
      </c>
      <c r="L197" s="46"/>
      <c r="M197" s="208" t="s">
        <v>30</v>
      </c>
      <c r="N197" s="209" t="s">
        <v>47</v>
      </c>
      <c r="O197" s="86"/>
      <c r="P197" s="210">
        <f>O197*H197</f>
        <v>0</v>
      </c>
      <c r="Q197" s="210">
        <v>0</v>
      </c>
      <c r="R197" s="210">
        <f>Q197*H197</f>
        <v>0</v>
      </c>
      <c r="S197" s="210">
        <v>0</v>
      </c>
      <c r="T197" s="211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12" t="s">
        <v>127</v>
      </c>
      <c r="AT197" s="212" t="s">
        <v>122</v>
      </c>
      <c r="AU197" s="212" t="s">
        <v>83</v>
      </c>
      <c r="AY197" s="18" t="s">
        <v>120</v>
      </c>
      <c r="BE197" s="213">
        <f>IF(N197="základní",J197,0)</f>
        <v>0</v>
      </c>
      <c r="BF197" s="213">
        <f>IF(N197="snížená",J197,0)</f>
        <v>0</v>
      </c>
      <c r="BG197" s="213">
        <f>IF(N197="zákl. přenesená",J197,0)</f>
        <v>0</v>
      </c>
      <c r="BH197" s="213">
        <f>IF(N197="sníž. přenesená",J197,0)</f>
        <v>0</v>
      </c>
      <c r="BI197" s="213">
        <f>IF(N197="nulová",J197,0)</f>
        <v>0</v>
      </c>
      <c r="BJ197" s="18" t="s">
        <v>81</v>
      </c>
      <c r="BK197" s="213">
        <f>ROUND(I197*H197,2)</f>
        <v>0</v>
      </c>
      <c r="BL197" s="18" t="s">
        <v>127</v>
      </c>
      <c r="BM197" s="212" t="s">
        <v>350</v>
      </c>
    </row>
    <row r="198" s="2" customFormat="1" ht="37.8" customHeight="1">
      <c r="A198" s="40"/>
      <c r="B198" s="41"/>
      <c r="C198" s="201" t="s">
        <v>351</v>
      </c>
      <c r="D198" s="201" t="s">
        <v>122</v>
      </c>
      <c r="E198" s="202" t="s">
        <v>352</v>
      </c>
      <c r="F198" s="203" t="s">
        <v>353</v>
      </c>
      <c r="G198" s="204" t="s">
        <v>144</v>
      </c>
      <c r="H198" s="205">
        <v>192.56</v>
      </c>
      <c r="I198" s="206"/>
      <c r="J198" s="207">
        <f>ROUND(I198*H198,2)</f>
        <v>0</v>
      </c>
      <c r="K198" s="203" t="s">
        <v>126</v>
      </c>
      <c r="L198" s="46"/>
      <c r="M198" s="208" t="s">
        <v>30</v>
      </c>
      <c r="N198" s="209" t="s">
        <v>47</v>
      </c>
      <c r="O198" s="86"/>
      <c r="P198" s="210">
        <f>O198*H198</f>
        <v>0</v>
      </c>
      <c r="Q198" s="210">
        <v>0</v>
      </c>
      <c r="R198" s="210">
        <f>Q198*H198</f>
        <v>0</v>
      </c>
      <c r="S198" s="210">
        <v>0</v>
      </c>
      <c r="T198" s="211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12" t="s">
        <v>127</v>
      </c>
      <c r="AT198" s="212" t="s">
        <v>122</v>
      </c>
      <c r="AU198" s="212" t="s">
        <v>83</v>
      </c>
      <c r="AY198" s="18" t="s">
        <v>120</v>
      </c>
      <c r="BE198" s="213">
        <f>IF(N198="základní",J198,0)</f>
        <v>0</v>
      </c>
      <c r="BF198" s="213">
        <f>IF(N198="snížená",J198,0)</f>
        <v>0</v>
      </c>
      <c r="BG198" s="213">
        <f>IF(N198="zákl. přenesená",J198,0)</f>
        <v>0</v>
      </c>
      <c r="BH198" s="213">
        <f>IF(N198="sníž. přenesená",J198,0)</f>
        <v>0</v>
      </c>
      <c r="BI198" s="213">
        <f>IF(N198="nulová",J198,0)</f>
        <v>0</v>
      </c>
      <c r="BJ198" s="18" t="s">
        <v>81</v>
      </c>
      <c r="BK198" s="213">
        <f>ROUND(I198*H198,2)</f>
        <v>0</v>
      </c>
      <c r="BL198" s="18" t="s">
        <v>127</v>
      </c>
      <c r="BM198" s="212" t="s">
        <v>354</v>
      </c>
    </row>
    <row r="199" s="14" customFormat="1">
      <c r="A199" s="14"/>
      <c r="B199" s="225"/>
      <c r="C199" s="226"/>
      <c r="D199" s="216" t="s">
        <v>129</v>
      </c>
      <c r="E199" s="226"/>
      <c r="F199" s="228" t="s">
        <v>355</v>
      </c>
      <c r="G199" s="226"/>
      <c r="H199" s="229">
        <v>192.56</v>
      </c>
      <c r="I199" s="230"/>
      <c r="J199" s="226"/>
      <c r="K199" s="226"/>
      <c r="L199" s="231"/>
      <c r="M199" s="232"/>
      <c r="N199" s="233"/>
      <c r="O199" s="233"/>
      <c r="P199" s="233"/>
      <c r="Q199" s="233"/>
      <c r="R199" s="233"/>
      <c r="S199" s="233"/>
      <c r="T199" s="23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35" t="s">
        <v>129</v>
      </c>
      <c r="AU199" s="235" t="s">
        <v>83</v>
      </c>
      <c r="AV199" s="14" t="s">
        <v>83</v>
      </c>
      <c r="AW199" s="14" t="s">
        <v>4</v>
      </c>
      <c r="AX199" s="14" t="s">
        <v>81</v>
      </c>
      <c r="AY199" s="235" t="s">
        <v>120</v>
      </c>
    </row>
    <row r="200" s="2" customFormat="1" ht="37.8" customHeight="1">
      <c r="A200" s="40"/>
      <c r="B200" s="41"/>
      <c r="C200" s="201" t="s">
        <v>356</v>
      </c>
      <c r="D200" s="201" t="s">
        <v>122</v>
      </c>
      <c r="E200" s="202" t="s">
        <v>357</v>
      </c>
      <c r="F200" s="203" t="s">
        <v>358</v>
      </c>
      <c r="G200" s="204" t="s">
        <v>144</v>
      </c>
      <c r="H200" s="205">
        <v>0.81499999999999995</v>
      </c>
      <c r="I200" s="206"/>
      <c r="J200" s="207">
        <f>ROUND(I200*H200,2)</f>
        <v>0</v>
      </c>
      <c r="K200" s="203" t="s">
        <v>126</v>
      </c>
      <c r="L200" s="46"/>
      <c r="M200" s="208" t="s">
        <v>30</v>
      </c>
      <c r="N200" s="209" t="s">
        <v>47</v>
      </c>
      <c r="O200" s="86"/>
      <c r="P200" s="210">
        <f>O200*H200</f>
        <v>0</v>
      </c>
      <c r="Q200" s="210">
        <v>0</v>
      </c>
      <c r="R200" s="210">
        <f>Q200*H200</f>
        <v>0</v>
      </c>
      <c r="S200" s="210">
        <v>0</v>
      </c>
      <c r="T200" s="211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12" t="s">
        <v>127</v>
      </c>
      <c r="AT200" s="212" t="s">
        <v>122</v>
      </c>
      <c r="AU200" s="212" t="s">
        <v>83</v>
      </c>
      <c r="AY200" s="18" t="s">
        <v>120</v>
      </c>
      <c r="BE200" s="213">
        <f>IF(N200="základní",J200,0)</f>
        <v>0</v>
      </c>
      <c r="BF200" s="213">
        <f>IF(N200="snížená",J200,0)</f>
        <v>0</v>
      </c>
      <c r="BG200" s="213">
        <f>IF(N200="zákl. přenesená",J200,0)</f>
        <v>0</v>
      </c>
      <c r="BH200" s="213">
        <f>IF(N200="sníž. přenesená",J200,0)</f>
        <v>0</v>
      </c>
      <c r="BI200" s="213">
        <f>IF(N200="nulová",J200,0)</f>
        <v>0</v>
      </c>
      <c r="BJ200" s="18" t="s">
        <v>81</v>
      </c>
      <c r="BK200" s="213">
        <f>ROUND(I200*H200,2)</f>
        <v>0</v>
      </c>
      <c r="BL200" s="18" t="s">
        <v>127</v>
      </c>
      <c r="BM200" s="212" t="s">
        <v>359</v>
      </c>
    </row>
    <row r="201" s="2" customFormat="1" ht="49.05" customHeight="1">
      <c r="A201" s="40"/>
      <c r="B201" s="41"/>
      <c r="C201" s="201" t="s">
        <v>321</v>
      </c>
      <c r="D201" s="201" t="s">
        <v>122</v>
      </c>
      <c r="E201" s="202" t="s">
        <v>360</v>
      </c>
      <c r="F201" s="203" t="s">
        <v>361</v>
      </c>
      <c r="G201" s="204" t="s">
        <v>144</v>
      </c>
      <c r="H201" s="205">
        <v>2.238</v>
      </c>
      <c r="I201" s="206"/>
      <c r="J201" s="207">
        <f>ROUND(I201*H201,2)</f>
        <v>0</v>
      </c>
      <c r="K201" s="203" t="s">
        <v>126</v>
      </c>
      <c r="L201" s="46"/>
      <c r="M201" s="208" t="s">
        <v>30</v>
      </c>
      <c r="N201" s="209" t="s">
        <v>47</v>
      </c>
      <c r="O201" s="86"/>
      <c r="P201" s="210">
        <f>O201*H201</f>
        <v>0</v>
      </c>
      <c r="Q201" s="210">
        <v>0</v>
      </c>
      <c r="R201" s="210">
        <f>Q201*H201</f>
        <v>0</v>
      </c>
      <c r="S201" s="210">
        <v>0</v>
      </c>
      <c r="T201" s="211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12" t="s">
        <v>127</v>
      </c>
      <c r="AT201" s="212" t="s">
        <v>122</v>
      </c>
      <c r="AU201" s="212" t="s">
        <v>83</v>
      </c>
      <c r="AY201" s="18" t="s">
        <v>120</v>
      </c>
      <c r="BE201" s="213">
        <f>IF(N201="základní",J201,0)</f>
        <v>0</v>
      </c>
      <c r="BF201" s="213">
        <f>IF(N201="snížená",J201,0)</f>
        <v>0</v>
      </c>
      <c r="BG201" s="213">
        <f>IF(N201="zákl. přenesená",J201,0)</f>
        <v>0</v>
      </c>
      <c r="BH201" s="213">
        <f>IF(N201="sníž. přenesená",J201,0)</f>
        <v>0</v>
      </c>
      <c r="BI201" s="213">
        <f>IF(N201="nulová",J201,0)</f>
        <v>0</v>
      </c>
      <c r="BJ201" s="18" t="s">
        <v>81</v>
      </c>
      <c r="BK201" s="213">
        <f>ROUND(I201*H201,2)</f>
        <v>0</v>
      </c>
      <c r="BL201" s="18" t="s">
        <v>127</v>
      </c>
      <c r="BM201" s="212" t="s">
        <v>362</v>
      </c>
    </row>
    <row r="202" s="12" customFormat="1" ht="22.8" customHeight="1">
      <c r="A202" s="12"/>
      <c r="B202" s="185"/>
      <c r="C202" s="186"/>
      <c r="D202" s="187" t="s">
        <v>75</v>
      </c>
      <c r="E202" s="199" t="s">
        <v>363</v>
      </c>
      <c r="F202" s="199" t="s">
        <v>364</v>
      </c>
      <c r="G202" s="186"/>
      <c r="H202" s="186"/>
      <c r="I202" s="189"/>
      <c r="J202" s="200">
        <f>BK202</f>
        <v>0</v>
      </c>
      <c r="K202" s="186"/>
      <c r="L202" s="191"/>
      <c r="M202" s="192"/>
      <c r="N202" s="193"/>
      <c r="O202" s="193"/>
      <c r="P202" s="194">
        <f>P203</f>
        <v>0</v>
      </c>
      <c r="Q202" s="193"/>
      <c r="R202" s="194">
        <f>R203</f>
        <v>0</v>
      </c>
      <c r="S202" s="193"/>
      <c r="T202" s="195">
        <f>T203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196" t="s">
        <v>81</v>
      </c>
      <c r="AT202" s="197" t="s">
        <v>75</v>
      </c>
      <c r="AU202" s="197" t="s">
        <v>81</v>
      </c>
      <c r="AY202" s="196" t="s">
        <v>120</v>
      </c>
      <c r="BK202" s="198">
        <f>BK203</f>
        <v>0</v>
      </c>
    </row>
    <row r="203" s="2" customFormat="1" ht="49.05" customHeight="1">
      <c r="A203" s="40"/>
      <c r="B203" s="41"/>
      <c r="C203" s="201" t="s">
        <v>365</v>
      </c>
      <c r="D203" s="201" t="s">
        <v>122</v>
      </c>
      <c r="E203" s="202" t="s">
        <v>366</v>
      </c>
      <c r="F203" s="203" t="s">
        <v>367</v>
      </c>
      <c r="G203" s="204" t="s">
        <v>144</v>
      </c>
      <c r="H203" s="205">
        <v>55.579999999999998</v>
      </c>
      <c r="I203" s="206"/>
      <c r="J203" s="207">
        <f>ROUND(I203*H203,2)</f>
        <v>0</v>
      </c>
      <c r="K203" s="203" t="s">
        <v>126</v>
      </c>
      <c r="L203" s="46"/>
      <c r="M203" s="208" t="s">
        <v>30</v>
      </c>
      <c r="N203" s="209" t="s">
        <v>47</v>
      </c>
      <c r="O203" s="86"/>
      <c r="P203" s="210">
        <f>O203*H203</f>
        <v>0</v>
      </c>
      <c r="Q203" s="210">
        <v>0</v>
      </c>
      <c r="R203" s="210">
        <f>Q203*H203</f>
        <v>0</v>
      </c>
      <c r="S203" s="210">
        <v>0</v>
      </c>
      <c r="T203" s="211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12" t="s">
        <v>127</v>
      </c>
      <c r="AT203" s="212" t="s">
        <v>122</v>
      </c>
      <c r="AU203" s="212" t="s">
        <v>83</v>
      </c>
      <c r="AY203" s="18" t="s">
        <v>120</v>
      </c>
      <c r="BE203" s="213">
        <f>IF(N203="základní",J203,0)</f>
        <v>0</v>
      </c>
      <c r="BF203" s="213">
        <f>IF(N203="snížená",J203,0)</f>
        <v>0</v>
      </c>
      <c r="BG203" s="213">
        <f>IF(N203="zákl. přenesená",J203,0)</f>
        <v>0</v>
      </c>
      <c r="BH203" s="213">
        <f>IF(N203="sníž. přenesená",J203,0)</f>
        <v>0</v>
      </c>
      <c r="BI203" s="213">
        <f>IF(N203="nulová",J203,0)</f>
        <v>0</v>
      </c>
      <c r="BJ203" s="18" t="s">
        <v>81</v>
      </c>
      <c r="BK203" s="213">
        <f>ROUND(I203*H203,2)</f>
        <v>0</v>
      </c>
      <c r="BL203" s="18" t="s">
        <v>127</v>
      </c>
      <c r="BM203" s="212" t="s">
        <v>368</v>
      </c>
    </row>
    <row r="204" s="12" customFormat="1" ht="25.92" customHeight="1">
      <c r="A204" s="12"/>
      <c r="B204" s="185"/>
      <c r="C204" s="186"/>
      <c r="D204" s="187" t="s">
        <v>75</v>
      </c>
      <c r="E204" s="188" t="s">
        <v>369</v>
      </c>
      <c r="F204" s="188" t="s">
        <v>370</v>
      </c>
      <c r="G204" s="186"/>
      <c r="H204" s="186"/>
      <c r="I204" s="189"/>
      <c r="J204" s="190">
        <f>BK204</f>
        <v>0</v>
      </c>
      <c r="K204" s="186"/>
      <c r="L204" s="191"/>
      <c r="M204" s="192"/>
      <c r="N204" s="193"/>
      <c r="O204" s="193"/>
      <c r="P204" s="194">
        <f>P205+P210</f>
        <v>0</v>
      </c>
      <c r="Q204" s="193"/>
      <c r="R204" s="194">
        <f>R205+R210</f>
        <v>0.2946066</v>
      </c>
      <c r="S204" s="193"/>
      <c r="T204" s="195">
        <f>T205+T210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196" t="s">
        <v>83</v>
      </c>
      <c r="AT204" s="197" t="s">
        <v>75</v>
      </c>
      <c r="AU204" s="197" t="s">
        <v>76</v>
      </c>
      <c r="AY204" s="196" t="s">
        <v>120</v>
      </c>
      <c r="BK204" s="198">
        <f>BK205+BK210</f>
        <v>0</v>
      </c>
    </row>
    <row r="205" s="12" customFormat="1" ht="22.8" customHeight="1">
      <c r="A205" s="12"/>
      <c r="B205" s="185"/>
      <c r="C205" s="186"/>
      <c r="D205" s="187" t="s">
        <v>75</v>
      </c>
      <c r="E205" s="199" t="s">
        <v>371</v>
      </c>
      <c r="F205" s="199" t="s">
        <v>372</v>
      </c>
      <c r="G205" s="186"/>
      <c r="H205" s="186"/>
      <c r="I205" s="189"/>
      <c r="J205" s="200">
        <f>BK205</f>
        <v>0</v>
      </c>
      <c r="K205" s="186"/>
      <c r="L205" s="191"/>
      <c r="M205" s="192"/>
      <c r="N205" s="193"/>
      <c r="O205" s="193"/>
      <c r="P205" s="194">
        <f>SUM(P206:P209)</f>
        <v>0</v>
      </c>
      <c r="Q205" s="193"/>
      <c r="R205" s="194">
        <f>SUM(R206:R209)</f>
        <v>0.017318400000000001</v>
      </c>
      <c r="S205" s="193"/>
      <c r="T205" s="195">
        <f>SUM(T206:T209)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196" t="s">
        <v>83</v>
      </c>
      <c r="AT205" s="197" t="s">
        <v>75</v>
      </c>
      <c r="AU205" s="197" t="s">
        <v>81</v>
      </c>
      <c r="AY205" s="196" t="s">
        <v>120</v>
      </c>
      <c r="BK205" s="198">
        <f>SUM(BK206:BK209)</f>
        <v>0</v>
      </c>
    </row>
    <row r="206" s="2" customFormat="1" ht="24.15" customHeight="1">
      <c r="A206" s="40"/>
      <c r="B206" s="41"/>
      <c r="C206" s="201" t="s">
        <v>373</v>
      </c>
      <c r="D206" s="201" t="s">
        <v>122</v>
      </c>
      <c r="E206" s="202" t="s">
        <v>374</v>
      </c>
      <c r="F206" s="203" t="s">
        <v>375</v>
      </c>
      <c r="G206" s="204" t="s">
        <v>220</v>
      </c>
      <c r="H206" s="205">
        <v>3.8399999999999999</v>
      </c>
      <c r="I206" s="206"/>
      <c r="J206" s="207">
        <f>ROUND(I206*H206,2)</f>
        <v>0</v>
      </c>
      <c r="K206" s="203" t="s">
        <v>126</v>
      </c>
      <c r="L206" s="46"/>
      <c r="M206" s="208" t="s">
        <v>30</v>
      </c>
      <c r="N206" s="209" t="s">
        <v>47</v>
      </c>
      <c r="O206" s="86"/>
      <c r="P206" s="210">
        <f>O206*H206</f>
        <v>0</v>
      </c>
      <c r="Q206" s="210">
        <v>0.0045100000000000001</v>
      </c>
      <c r="R206" s="210">
        <f>Q206*H206</f>
        <v>0.017318400000000001</v>
      </c>
      <c r="S206" s="210">
        <v>0</v>
      </c>
      <c r="T206" s="211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12" t="s">
        <v>203</v>
      </c>
      <c r="AT206" s="212" t="s">
        <v>122</v>
      </c>
      <c r="AU206" s="212" t="s">
        <v>83</v>
      </c>
      <c r="AY206" s="18" t="s">
        <v>120</v>
      </c>
      <c r="BE206" s="213">
        <f>IF(N206="základní",J206,0)</f>
        <v>0</v>
      </c>
      <c r="BF206" s="213">
        <f>IF(N206="snížená",J206,0)</f>
        <v>0</v>
      </c>
      <c r="BG206" s="213">
        <f>IF(N206="zákl. přenesená",J206,0)</f>
        <v>0</v>
      </c>
      <c r="BH206" s="213">
        <f>IF(N206="sníž. přenesená",J206,0)</f>
        <v>0</v>
      </c>
      <c r="BI206" s="213">
        <f>IF(N206="nulová",J206,0)</f>
        <v>0</v>
      </c>
      <c r="BJ206" s="18" t="s">
        <v>81</v>
      </c>
      <c r="BK206" s="213">
        <f>ROUND(I206*H206,2)</f>
        <v>0</v>
      </c>
      <c r="BL206" s="18" t="s">
        <v>203</v>
      </c>
      <c r="BM206" s="212" t="s">
        <v>376</v>
      </c>
    </row>
    <row r="207" s="14" customFormat="1">
      <c r="A207" s="14"/>
      <c r="B207" s="225"/>
      <c r="C207" s="226"/>
      <c r="D207" s="216" t="s">
        <v>129</v>
      </c>
      <c r="E207" s="227" t="s">
        <v>30</v>
      </c>
      <c r="F207" s="228" t="s">
        <v>377</v>
      </c>
      <c r="G207" s="226"/>
      <c r="H207" s="229">
        <v>3.8399999999999999</v>
      </c>
      <c r="I207" s="230"/>
      <c r="J207" s="226"/>
      <c r="K207" s="226"/>
      <c r="L207" s="231"/>
      <c r="M207" s="232"/>
      <c r="N207" s="233"/>
      <c r="O207" s="233"/>
      <c r="P207" s="233"/>
      <c r="Q207" s="233"/>
      <c r="R207" s="233"/>
      <c r="S207" s="233"/>
      <c r="T207" s="23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35" t="s">
        <v>129</v>
      </c>
      <c r="AU207" s="235" t="s">
        <v>83</v>
      </c>
      <c r="AV207" s="14" t="s">
        <v>83</v>
      </c>
      <c r="AW207" s="14" t="s">
        <v>37</v>
      </c>
      <c r="AX207" s="14" t="s">
        <v>81</v>
      </c>
      <c r="AY207" s="235" t="s">
        <v>120</v>
      </c>
    </row>
    <row r="208" s="2" customFormat="1" ht="49.05" customHeight="1">
      <c r="A208" s="40"/>
      <c r="B208" s="41"/>
      <c r="C208" s="201" t="s">
        <v>378</v>
      </c>
      <c r="D208" s="201" t="s">
        <v>122</v>
      </c>
      <c r="E208" s="202" t="s">
        <v>379</v>
      </c>
      <c r="F208" s="203" t="s">
        <v>380</v>
      </c>
      <c r="G208" s="204" t="s">
        <v>144</v>
      </c>
      <c r="H208" s="205">
        <v>0.017000000000000001</v>
      </c>
      <c r="I208" s="206"/>
      <c r="J208" s="207">
        <f>ROUND(I208*H208,2)</f>
        <v>0</v>
      </c>
      <c r="K208" s="203" t="s">
        <v>126</v>
      </c>
      <c r="L208" s="46"/>
      <c r="M208" s="208" t="s">
        <v>30</v>
      </c>
      <c r="N208" s="209" t="s">
        <v>47</v>
      </c>
      <c r="O208" s="86"/>
      <c r="P208" s="210">
        <f>O208*H208</f>
        <v>0</v>
      </c>
      <c r="Q208" s="210">
        <v>0</v>
      </c>
      <c r="R208" s="210">
        <f>Q208*H208</f>
        <v>0</v>
      </c>
      <c r="S208" s="210">
        <v>0</v>
      </c>
      <c r="T208" s="211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12" t="s">
        <v>203</v>
      </c>
      <c r="AT208" s="212" t="s">
        <v>122</v>
      </c>
      <c r="AU208" s="212" t="s">
        <v>83</v>
      </c>
      <c r="AY208" s="18" t="s">
        <v>120</v>
      </c>
      <c r="BE208" s="213">
        <f>IF(N208="základní",J208,0)</f>
        <v>0</v>
      </c>
      <c r="BF208" s="213">
        <f>IF(N208="snížená",J208,0)</f>
        <v>0</v>
      </c>
      <c r="BG208" s="213">
        <f>IF(N208="zákl. přenesená",J208,0)</f>
        <v>0</v>
      </c>
      <c r="BH208" s="213">
        <f>IF(N208="sníž. přenesená",J208,0)</f>
        <v>0</v>
      </c>
      <c r="BI208" s="213">
        <f>IF(N208="nulová",J208,0)</f>
        <v>0</v>
      </c>
      <c r="BJ208" s="18" t="s">
        <v>81</v>
      </c>
      <c r="BK208" s="213">
        <f>ROUND(I208*H208,2)</f>
        <v>0</v>
      </c>
      <c r="BL208" s="18" t="s">
        <v>203</v>
      </c>
      <c r="BM208" s="212" t="s">
        <v>381</v>
      </c>
    </row>
    <row r="209" s="2" customFormat="1" ht="49.05" customHeight="1">
      <c r="A209" s="40"/>
      <c r="B209" s="41"/>
      <c r="C209" s="201" t="s">
        <v>382</v>
      </c>
      <c r="D209" s="201" t="s">
        <v>122</v>
      </c>
      <c r="E209" s="202" t="s">
        <v>383</v>
      </c>
      <c r="F209" s="203" t="s">
        <v>384</v>
      </c>
      <c r="G209" s="204" t="s">
        <v>144</v>
      </c>
      <c r="H209" s="205">
        <v>0.017000000000000001</v>
      </c>
      <c r="I209" s="206"/>
      <c r="J209" s="207">
        <f>ROUND(I209*H209,2)</f>
        <v>0</v>
      </c>
      <c r="K209" s="203" t="s">
        <v>126</v>
      </c>
      <c r="L209" s="46"/>
      <c r="M209" s="208" t="s">
        <v>30</v>
      </c>
      <c r="N209" s="209" t="s">
        <v>47</v>
      </c>
      <c r="O209" s="86"/>
      <c r="P209" s="210">
        <f>O209*H209</f>
        <v>0</v>
      </c>
      <c r="Q209" s="210">
        <v>0</v>
      </c>
      <c r="R209" s="210">
        <f>Q209*H209</f>
        <v>0</v>
      </c>
      <c r="S209" s="210">
        <v>0</v>
      </c>
      <c r="T209" s="211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12" t="s">
        <v>203</v>
      </c>
      <c r="AT209" s="212" t="s">
        <v>122</v>
      </c>
      <c r="AU209" s="212" t="s">
        <v>83</v>
      </c>
      <c r="AY209" s="18" t="s">
        <v>120</v>
      </c>
      <c r="BE209" s="213">
        <f>IF(N209="základní",J209,0)</f>
        <v>0</v>
      </c>
      <c r="BF209" s="213">
        <f>IF(N209="snížená",J209,0)</f>
        <v>0</v>
      </c>
      <c r="BG209" s="213">
        <f>IF(N209="zákl. přenesená",J209,0)</f>
        <v>0</v>
      </c>
      <c r="BH209" s="213">
        <f>IF(N209="sníž. přenesená",J209,0)</f>
        <v>0</v>
      </c>
      <c r="BI209" s="213">
        <f>IF(N209="nulová",J209,0)</f>
        <v>0</v>
      </c>
      <c r="BJ209" s="18" t="s">
        <v>81</v>
      </c>
      <c r="BK209" s="213">
        <f>ROUND(I209*H209,2)</f>
        <v>0</v>
      </c>
      <c r="BL209" s="18" t="s">
        <v>203</v>
      </c>
      <c r="BM209" s="212" t="s">
        <v>385</v>
      </c>
    </row>
    <row r="210" s="12" customFormat="1" ht="22.8" customHeight="1">
      <c r="A210" s="12"/>
      <c r="B210" s="185"/>
      <c r="C210" s="186"/>
      <c r="D210" s="187" t="s">
        <v>75</v>
      </c>
      <c r="E210" s="199" t="s">
        <v>386</v>
      </c>
      <c r="F210" s="199" t="s">
        <v>387</v>
      </c>
      <c r="G210" s="186"/>
      <c r="H210" s="186"/>
      <c r="I210" s="189"/>
      <c r="J210" s="200">
        <f>BK210</f>
        <v>0</v>
      </c>
      <c r="K210" s="186"/>
      <c r="L210" s="191"/>
      <c r="M210" s="192"/>
      <c r="N210" s="193"/>
      <c r="O210" s="193"/>
      <c r="P210" s="194">
        <f>SUM(P211:P217)</f>
        <v>0</v>
      </c>
      <c r="Q210" s="193"/>
      <c r="R210" s="194">
        <f>SUM(R211:R217)</f>
        <v>0.27728819999999998</v>
      </c>
      <c r="S210" s="193"/>
      <c r="T210" s="195">
        <f>SUM(T211:T217)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196" t="s">
        <v>83</v>
      </c>
      <c r="AT210" s="197" t="s">
        <v>75</v>
      </c>
      <c r="AU210" s="197" t="s">
        <v>81</v>
      </c>
      <c r="AY210" s="196" t="s">
        <v>120</v>
      </c>
      <c r="BK210" s="198">
        <f>SUM(BK211:BK217)</f>
        <v>0</v>
      </c>
    </row>
    <row r="211" s="2" customFormat="1" ht="37.8" customHeight="1">
      <c r="A211" s="40"/>
      <c r="B211" s="41"/>
      <c r="C211" s="201" t="s">
        <v>388</v>
      </c>
      <c r="D211" s="201" t="s">
        <v>122</v>
      </c>
      <c r="E211" s="202" t="s">
        <v>389</v>
      </c>
      <c r="F211" s="203" t="s">
        <v>390</v>
      </c>
      <c r="G211" s="204" t="s">
        <v>150</v>
      </c>
      <c r="H211" s="205">
        <v>7.46</v>
      </c>
      <c r="I211" s="206"/>
      <c r="J211" s="207">
        <f>ROUND(I211*H211,2)</f>
        <v>0</v>
      </c>
      <c r="K211" s="203" t="s">
        <v>126</v>
      </c>
      <c r="L211" s="46"/>
      <c r="M211" s="208" t="s">
        <v>30</v>
      </c>
      <c r="N211" s="209" t="s">
        <v>47</v>
      </c>
      <c r="O211" s="86"/>
      <c r="P211" s="210">
        <f>O211*H211</f>
        <v>0</v>
      </c>
      <c r="Q211" s="210">
        <v>0.01847</v>
      </c>
      <c r="R211" s="210">
        <f>Q211*H211</f>
        <v>0.1377862</v>
      </c>
      <c r="S211" s="210">
        <v>0</v>
      </c>
      <c r="T211" s="211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12" t="s">
        <v>203</v>
      </c>
      <c r="AT211" s="212" t="s">
        <v>122</v>
      </c>
      <c r="AU211" s="212" t="s">
        <v>83</v>
      </c>
      <c r="AY211" s="18" t="s">
        <v>120</v>
      </c>
      <c r="BE211" s="213">
        <f>IF(N211="základní",J211,0)</f>
        <v>0</v>
      </c>
      <c r="BF211" s="213">
        <f>IF(N211="snížená",J211,0)</f>
        <v>0</v>
      </c>
      <c r="BG211" s="213">
        <f>IF(N211="zákl. přenesená",J211,0)</f>
        <v>0</v>
      </c>
      <c r="BH211" s="213">
        <f>IF(N211="sníž. přenesená",J211,0)</f>
        <v>0</v>
      </c>
      <c r="BI211" s="213">
        <f>IF(N211="nulová",J211,0)</f>
        <v>0</v>
      </c>
      <c r="BJ211" s="18" t="s">
        <v>81</v>
      </c>
      <c r="BK211" s="213">
        <f>ROUND(I211*H211,2)</f>
        <v>0</v>
      </c>
      <c r="BL211" s="18" t="s">
        <v>203</v>
      </c>
      <c r="BM211" s="212" t="s">
        <v>391</v>
      </c>
    </row>
    <row r="212" s="14" customFormat="1">
      <c r="A212" s="14"/>
      <c r="B212" s="225"/>
      <c r="C212" s="226"/>
      <c r="D212" s="216" t="s">
        <v>129</v>
      </c>
      <c r="E212" s="227" t="s">
        <v>30</v>
      </c>
      <c r="F212" s="228" t="s">
        <v>392</v>
      </c>
      <c r="G212" s="226"/>
      <c r="H212" s="229">
        <v>7.46</v>
      </c>
      <c r="I212" s="230"/>
      <c r="J212" s="226"/>
      <c r="K212" s="226"/>
      <c r="L212" s="231"/>
      <c r="M212" s="232"/>
      <c r="N212" s="233"/>
      <c r="O212" s="233"/>
      <c r="P212" s="233"/>
      <c r="Q212" s="233"/>
      <c r="R212" s="233"/>
      <c r="S212" s="233"/>
      <c r="T212" s="23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35" t="s">
        <v>129</v>
      </c>
      <c r="AU212" s="235" t="s">
        <v>83</v>
      </c>
      <c r="AV212" s="14" t="s">
        <v>83</v>
      </c>
      <c r="AW212" s="14" t="s">
        <v>37</v>
      </c>
      <c r="AX212" s="14" t="s">
        <v>81</v>
      </c>
      <c r="AY212" s="235" t="s">
        <v>120</v>
      </c>
    </row>
    <row r="213" s="2" customFormat="1" ht="14.4" customHeight="1">
      <c r="A213" s="40"/>
      <c r="B213" s="41"/>
      <c r="C213" s="247" t="s">
        <v>393</v>
      </c>
      <c r="D213" s="247" t="s">
        <v>141</v>
      </c>
      <c r="E213" s="248" t="s">
        <v>394</v>
      </c>
      <c r="F213" s="249" t="s">
        <v>395</v>
      </c>
      <c r="G213" s="250" t="s">
        <v>300</v>
      </c>
      <c r="H213" s="251">
        <v>82.060000000000002</v>
      </c>
      <c r="I213" s="252"/>
      <c r="J213" s="253">
        <f>ROUND(I213*H213,2)</f>
        <v>0</v>
      </c>
      <c r="K213" s="249" t="s">
        <v>126</v>
      </c>
      <c r="L213" s="254"/>
      <c r="M213" s="255" t="s">
        <v>30</v>
      </c>
      <c r="N213" s="256" t="s">
        <v>47</v>
      </c>
      <c r="O213" s="86"/>
      <c r="P213" s="210">
        <f>O213*H213</f>
        <v>0</v>
      </c>
      <c r="Q213" s="210">
        <v>0.0016999999999999999</v>
      </c>
      <c r="R213" s="210">
        <f>Q213*H213</f>
        <v>0.13950199999999999</v>
      </c>
      <c r="S213" s="210">
        <v>0</v>
      </c>
      <c r="T213" s="211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12" t="s">
        <v>291</v>
      </c>
      <c r="AT213" s="212" t="s">
        <v>141</v>
      </c>
      <c r="AU213" s="212" t="s">
        <v>83</v>
      </c>
      <c r="AY213" s="18" t="s">
        <v>120</v>
      </c>
      <c r="BE213" s="213">
        <f>IF(N213="základní",J213,0)</f>
        <v>0</v>
      </c>
      <c r="BF213" s="213">
        <f>IF(N213="snížená",J213,0)</f>
        <v>0</v>
      </c>
      <c r="BG213" s="213">
        <f>IF(N213="zákl. přenesená",J213,0)</f>
        <v>0</v>
      </c>
      <c r="BH213" s="213">
        <f>IF(N213="sníž. přenesená",J213,0)</f>
        <v>0</v>
      </c>
      <c r="BI213" s="213">
        <f>IF(N213="nulová",J213,0)</f>
        <v>0</v>
      </c>
      <c r="BJ213" s="18" t="s">
        <v>81</v>
      </c>
      <c r="BK213" s="213">
        <f>ROUND(I213*H213,2)</f>
        <v>0</v>
      </c>
      <c r="BL213" s="18" t="s">
        <v>203</v>
      </c>
      <c r="BM213" s="212" t="s">
        <v>396</v>
      </c>
    </row>
    <row r="214" s="14" customFormat="1">
      <c r="A214" s="14"/>
      <c r="B214" s="225"/>
      <c r="C214" s="226"/>
      <c r="D214" s="216" t="s">
        <v>129</v>
      </c>
      <c r="E214" s="227" t="s">
        <v>30</v>
      </c>
      <c r="F214" s="228" t="s">
        <v>397</v>
      </c>
      <c r="G214" s="226"/>
      <c r="H214" s="229">
        <v>74.599999999999994</v>
      </c>
      <c r="I214" s="230"/>
      <c r="J214" s="226"/>
      <c r="K214" s="226"/>
      <c r="L214" s="231"/>
      <c r="M214" s="232"/>
      <c r="N214" s="233"/>
      <c r="O214" s="233"/>
      <c r="P214" s="233"/>
      <c r="Q214" s="233"/>
      <c r="R214" s="233"/>
      <c r="S214" s="233"/>
      <c r="T214" s="23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35" t="s">
        <v>129</v>
      </c>
      <c r="AU214" s="235" t="s">
        <v>83</v>
      </c>
      <c r="AV214" s="14" t="s">
        <v>83</v>
      </c>
      <c r="AW214" s="14" t="s">
        <v>37</v>
      </c>
      <c r="AX214" s="14" t="s">
        <v>81</v>
      </c>
      <c r="AY214" s="235" t="s">
        <v>120</v>
      </c>
    </row>
    <row r="215" s="14" customFormat="1">
      <c r="A215" s="14"/>
      <c r="B215" s="225"/>
      <c r="C215" s="226"/>
      <c r="D215" s="216" t="s">
        <v>129</v>
      </c>
      <c r="E215" s="226"/>
      <c r="F215" s="228" t="s">
        <v>398</v>
      </c>
      <c r="G215" s="226"/>
      <c r="H215" s="229">
        <v>82.060000000000002</v>
      </c>
      <c r="I215" s="230"/>
      <c r="J215" s="226"/>
      <c r="K215" s="226"/>
      <c r="L215" s="231"/>
      <c r="M215" s="232"/>
      <c r="N215" s="233"/>
      <c r="O215" s="233"/>
      <c r="P215" s="233"/>
      <c r="Q215" s="233"/>
      <c r="R215" s="233"/>
      <c r="S215" s="233"/>
      <c r="T215" s="23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35" t="s">
        <v>129</v>
      </c>
      <c r="AU215" s="235" t="s">
        <v>83</v>
      </c>
      <c r="AV215" s="14" t="s">
        <v>83</v>
      </c>
      <c r="AW215" s="14" t="s">
        <v>4</v>
      </c>
      <c r="AX215" s="14" t="s">
        <v>81</v>
      </c>
      <c r="AY215" s="235" t="s">
        <v>120</v>
      </c>
    </row>
    <row r="216" s="2" customFormat="1" ht="37.8" customHeight="1">
      <c r="A216" s="40"/>
      <c r="B216" s="41"/>
      <c r="C216" s="201" t="s">
        <v>399</v>
      </c>
      <c r="D216" s="201" t="s">
        <v>122</v>
      </c>
      <c r="E216" s="202" t="s">
        <v>400</v>
      </c>
      <c r="F216" s="203" t="s">
        <v>401</v>
      </c>
      <c r="G216" s="204" t="s">
        <v>144</v>
      </c>
      <c r="H216" s="205">
        <v>0.27700000000000002</v>
      </c>
      <c r="I216" s="206"/>
      <c r="J216" s="207">
        <f>ROUND(I216*H216,2)</f>
        <v>0</v>
      </c>
      <c r="K216" s="203" t="s">
        <v>126</v>
      </c>
      <c r="L216" s="46"/>
      <c r="M216" s="208" t="s">
        <v>30</v>
      </c>
      <c r="N216" s="209" t="s">
        <v>47</v>
      </c>
      <c r="O216" s="86"/>
      <c r="P216" s="210">
        <f>O216*H216</f>
        <v>0</v>
      </c>
      <c r="Q216" s="210">
        <v>0</v>
      </c>
      <c r="R216" s="210">
        <f>Q216*H216</f>
        <v>0</v>
      </c>
      <c r="S216" s="210">
        <v>0</v>
      </c>
      <c r="T216" s="211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12" t="s">
        <v>203</v>
      </c>
      <c r="AT216" s="212" t="s">
        <v>122</v>
      </c>
      <c r="AU216" s="212" t="s">
        <v>83</v>
      </c>
      <c r="AY216" s="18" t="s">
        <v>120</v>
      </c>
      <c r="BE216" s="213">
        <f>IF(N216="základní",J216,0)</f>
        <v>0</v>
      </c>
      <c r="BF216" s="213">
        <f>IF(N216="snížená",J216,0)</f>
        <v>0</v>
      </c>
      <c r="BG216" s="213">
        <f>IF(N216="zákl. přenesená",J216,0)</f>
        <v>0</v>
      </c>
      <c r="BH216" s="213">
        <f>IF(N216="sníž. přenesená",J216,0)</f>
        <v>0</v>
      </c>
      <c r="BI216" s="213">
        <f>IF(N216="nulová",J216,0)</f>
        <v>0</v>
      </c>
      <c r="BJ216" s="18" t="s">
        <v>81</v>
      </c>
      <c r="BK216" s="213">
        <f>ROUND(I216*H216,2)</f>
        <v>0</v>
      </c>
      <c r="BL216" s="18" t="s">
        <v>203</v>
      </c>
      <c r="BM216" s="212" t="s">
        <v>402</v>
      </c>
    </row>
    <row r="217" s="2" customFormat="1" ht="49.05" customHeight="1">
      <c r="A217" s="40"/>
      <c r="B217" s="41"/>
      <c r="C217" s="201" t="s">
        <v>403</v>
      </c>
      <c r="D217" s="201" t="s">
        <v>122</v>
      </c>
      <c r="E217" s="202" t="s">
        <v>404</v>
      </c>
      <c r="F217" s="203" t="s">
        <v>405</v>
      </c>
      <c r="G217" s="204" t="s">
        <v>144</v>
      </c>
      <c r="H217" s="205">
        <v>0.27700000000000002</v>
      </c>
      <c r="I217" s="206"/>
      <c r="J217" s="207">
        <f>ROUND(I217*H217,2)</f>
        <v>0</v>
      </c>
      <c r="K217" s="203" t="s">
        <v>126</v>
      </c>
      <c r="L217" s="46"/>
      <c r="M217" s="208" t="s">
        <v>30</v>
      </c>
      <c r="N217" s="209" t="s">
        <v>47</v>
      </c>
      <c r="O217" s="86"/>
      <c r="P217" s="210">
        <f>O217*H217</f>
        <v>0</v>
      </c>
      <c r="Q217" s="210">
        <v>0</v>
      </c>
      <c r="R217" s="210">
        <f>Q217*H217</f>
        <v>0</v>
      </c>
      <c r="S217" s="210">
        <v>0</v>
      </c>
      <c r="T217" s="211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12" t="s">
        <v>203</v>
      </c>
      <c r="AT217" s="212" t="s">
        <v>122</v>
      </c>
      <c r="AU217" s="212" t="s">
        <v>83</v>
      </c>
      <c r="AY217" s="18" t="s">
        <v>120</v>
      </c>
      <c r="BE217" s="213">
        <f>IF(N217="základní",J217,0)</f>
        <v>0</v>
      </c>
      <c r="BF217" s="213">
        <f>IF(N217="snížená",J217,0)</f>
        <v>0</v>
      </c>
      <c r="BG217" s="213">
        <f>IF(N217="zákl. přenesená",J217,0)</f>
        <v>0</v>
      </c>
      <c r="BH217" s="213">
        <f>IF(N217="sníž. přenesená",J217,0)</f>
        <v>0</v>
      </c>
      <c r="BI217" s="213">
        <f>IF(N217="nulová",J217,0)</f>
        <v>0</v>
      </c>
      <c r="BJ217" s="18" t="s">
        <v>81</v>
      </c>
      <c r="BK217" s="213">
        <f>ROUND(I217*H217,2)</f>
        <v>0</v>
      </c>
      <c r="BL217" s="18" t="s">
        <v>203</v>
      </c>
      <c r="BM217" s="212" t="s">
        <v>406</v>
      </c>
    </row>
    <row r="218" s="12" customFormat="1" ht="25.92" customHeight="1">
      <c r="A218" s="12"/>
      <c r="B218" s="185"/>
      <c r="C218" s="186"/>
      <c r="D218" s="187" t="s">
        <v>75</v>
      </c>
      <c r="E218" s="188" t="s">
        <v>407</v>
      </c>
      <c r="F218" s="188" t="s">
        <v>408</v>
      </c>
      <c r="G218" s="186"/>
      <c r="H218" s="186"/>
      <c r="I218" s="189"/>
      <c r="J218" s="190">
        <f>BK218</f>
        <v>0</v>
      </c>
      <c r="K218" s="186"/>
      <c r="L218" s="191"/>
      <c r="M218" s="192"/>
      <c r="N218" s="193"/>
      <c r="O218" s="193"/>
      <c r="P218" s="194">
        <f>P219+P221+P223</f>
        <v>0</v>
      </c>
      <c r="Q218" s="193"/>
      <c r="R218" s="194">
        <f>R219+R221+R223</f>
        <v>0</v>
      </c>
      <c r="S218" s="193"/>
      <c r="T218" s="195">
        <f>T219+T221+T223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196" t="s">
        <v>152</v>
      </c>
      <c r="AT218" s="197" t="s">
        <v>75</v>
      </c>
      <c r="AU218" s="197" t="s">
        <v>76</v>
      </c>
      <c r="AY218" s="196" t="s">
        <v>120</v>
      </c>
      <c r="BK218" s="198">
        <f>BK219+BK221+BK223</f>
        <v>0</v>
      </c>
    </row>
    <row r="219" s="12" customFormat="1" ht="22.8" customHeight="1">
      <c r="A219" s="12"/>
      <c r="B219" s="185"/>
      <c r="C219" s="186"/>
      <c r="D219" s="187" t="s">
        <v>75</v>
      </c>
      <c r="E219" s="199" t="s">
        <v>409</v>
      </c>
      <c r="F219" s="199" t="s">
        <v>410</v>
      </c>
      <c r="G219" s="186"/>
      <c r="H219" s="186"/>
      <c r="I219" s="189"/>
      <c r="J219" s="200">
        <f>BK219</f>
        <v>0</v>
      </c>
      <c r="K219" s="186"/>
      <c r="L219" s="191"/>
      <c r="M219" s="192"/>
      <c r="N219" s="193"/>
      <c r="O219" s="193"/>
      <c r="P219" s="194">
        <f>P220</f>
        <v>0</v>
      </c>
      <c r="Q219" s="193"/>
      <c r="R219" s="194">
        <f>R220</f>
        <v>0</v>
      </c>
      <c r="S219" s="193"/>
      <c r="T219" s="195">
        <f>T220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196" t="s">
        <v>152</v>
      </c>
      <c r="AT219" s="197" t="s">
        <v>75</v>
      </c>
      <c r="AU219" s="197" t="s">
        <v>81</v>
      </c>
      <c r="AY219" s="196" t="s">
        <v>120</v>
      </c>
      <c r="BK219" s="198">
        <f>BK220</f>
        <v>0</v>
      </c>
    </row>
    <row r="220" s="2" customFormat="1" ht="14.4" customHeight="1">
      <c r="A220" s="40"/>
      <c r="B220" s="41"/>
      <c r="C220" s="201" t="s">
        <v>411</v>
      </c>
      <c r="D220" s="201" t="s">
        <v>122</v>
      </c>
      <c r="E220" s="202" t="s">
        <v>412</v>
      </c>
      <c r="F220" s="203" t="s">
        <v>413</v>
      </c>
      <c r="G220" s="204" t="s">
        <v>414</v>
      </c>
      <c r="H220" s="205">
        <v>1</v>
      </c>
      <c r="I220" s="206"/>
      <c r="J220" s="207">
        <f>ROUND(I220*H220,2)</f>
        <v>0</v>
      </c>
      <c r="K220" s="203" t="s">
        <v>126</v>
      </c>
      <c r="L220" s="46"/>
      <c r="M220" s="208" t="s">
        <v>30</v>
      </c>
      <c r="N220" s="209" t="s">
        <v>47</v>
      </c>
      <c r="O220" s="86"/>
      <c r="P220" s="210">
        <f>O220*H220</f>
        <v>0</v>
      </c>
      <c r="Q220" s="210">
        <v>0</v>
      </c>
      <c r="R220" s="210">
        <f>Q220*H220</f>
        <v>0</v>
      </c>
      <c r="S220" s="210">
        <v>0</v>
      </c>
      <c r="T220" s="211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12" t="s">
        <v>415</v>
      </c>
      <c r="AT220" s="212" t="s">
        <v>122</v>
      </c>
      <c r="AU220" s="212" t="s">
        <v>83</v>
      </c>
      <c r="AY220" s="18" t="s">
        <v>120</v>
      </c>
      <c r="BE220" s="213">
        <f>IF(N220="základní",J220,0)</f>
        <v>0</v>
      </c>
      <c r="BF220" s="213">
        <f>IF(N220="snížená",J220,0)</f>
        <v>0</v>
      </c>
      <c r="BG220" s="213">
        <f>IF(N220="zákl. přenesená",J220,0)</f>
        <v>0</v>
      </c>
      <c r="BH220" s="213">
        <f>IF(N220="sníž. přenesená",J220,0)</f>
        <v>0</v>
      </c>
      <c r="BI220" s="213">
        <f>IF(N220="nulová",J220,0)</f>
        <v>0</v>
      </c>
      <c r="BJ220" s="18" t="s">
        <v>81</v>
      </c>
      <c r="BK220" s="213">
        <f>ROUND(I220*H220,2)</f>
        <v>0</v>
      </c>
      <c r="BL220" s="18" t="s">
        <v>415</v>
      </c>
      <c r="BM220" s="212" t="s">
        <v>416</v>
      </c>
    </row>
    <row r="221" s="12" customFormat="1" ht="22.8" customHeight="1">
      <c r="A221" s="12"/>
      <c r="B221" s="185"/>
      <c r="C221" s="186"/>
      <c r="D221" s="187" t="s">
        <v>75</v>
      </c>
      <c r="E221" s="199" t="s">
        <v>417</v>
      </c>
      <c r="F221" s="199" t="s">
        <v>418</v>
      </c>
      <c r="G221" s="186"/>
      <c r="H221" s="186"/>
      <c r="I221" s="189"/>
      <c r="J221" s="200">
        <f>BK221</f>
        <v>0</v>
      </c>
      <c r="K221" s="186"/>
      <c r="L221" s="191"/>
      <c r="M221" s="192"/>
      <c r="N221" s="193"/>
      <c r="O221" s="193"/>
      <c r="P221" s="194">
        <f>P222</f>
        <v>0</v>
      </c>
      <c r="Q221" s="193"/>
      <c r="R221" s="194">
        <f>R222</f>
        <v>0</v>
      </c>
      <c r="S221" s="193"/>
      <c r="T221" s="195">
        <f>T222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196" t="s">
        <v>152</v>
      </c>
      <c r="AT221" s="197" t="s">
        <v>75</v>
      </c>
      <c r="AU221" s="197" t="s">
        <v>81</v>
      </c>
      <c r="AY221" s="196" t="s">
        <v>120</v>
      </c>
      <c r="BK221" s="198">
        <f>BK222</f>
        <v>0</v>
      </c>
    </row>
    <row r="222" s="2" customFormat="1" ht="14.4" customHeight="1">
      <c r="A222" s="40"/>
      <c r="B222" s="41"/>
      <c r="C222" s="201" t="s">
        <v>419</v>
      </c>
      <c r="D222" s="201" t="s">
        <v>122</v>
      </c>
      <c r="E222" s="202" t="s">
        <v>420</v>
      </c>
      <c r="F222" s="203" t="s">
        <v>421</v>
      </c>
      <c r="G222" s="204" t="s">
        <v>414</v>
      </c>
      <c r="H222" s="205">
        <v>1</v>
      </c>
      <c r="I222" s="206"/>
      <c r="J222" s="207">
        <f>ROUND(I222*H222,2)</f>
        <v>0</v>
      </c>
      <c r="K222" s="203" t="s">
        <v>126</v>
      </c>
      <c r="L222" s="46"/>
      <c r="M222" s="208" t="s">
        <v>30</v>
      </c>
      <c r="N222" s="209" t="s">
        <v>47</v>
      </c>
      <c r="O222" s="86"/>
      <c r="P222" s="210">
        <f>O222*H222</f>
        <v>0</v>
      </c>
      <c r="Q222" s="210">
        <v>0</v>
      </c>
      <c r="R222" s="210">
        <f>Q222*H222</f>
        <v>0</v>
      </c>
      <c r="S222" s="210">
        <v>0</v>
      </c>
      <c r="T222" s="211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12" t="s">
        <v>415</v>
      </c>
      <c r="AT222" s="212" t="s">
        <v>122</v>
      </c>
      <c r="AU222" s="212" t="s">
        <v>83</v>
      </c>
      <c r="AY222" s="18" t="s">
        <v>120</v>
      </c>
      <c r="BE222" s="213">
        <f>IF(N222="základní",J222,0)</f>
        <v>0</v>
      </c>
      <c r="BF222" s="213">
        <f>IF(N222="snížená",J222,0)</f>
        <v>0</v>
      </c>
      <c r="BG222" s="213">
        <f>IF(N222="zákl. přenesená",J222,0)</f>
        <v>0</v>
      </c>
      <c r="BH222" s="213">
        <f>IF(N222="sníž. přenesená",J222,0)</f>
        <v>0</v>
      </c>
      <c r="BI222" s="213">
        <f>IF(N222="nulová",J222,0)</f>
        <v>0</v>
      </c>
      <c r="BJ222" s="18" t="s">
        <v>81</v>
      </c>
      <c r="BK222" s="213">
        <f>ROUND(I222*H222,2)</f>
        <v>0</v>
      </c>
      <c r="BL222" s="18" t="s">
        <v>415</v>
      </c>
      <c r="BM222" s="212" t="s">
        <v>422</v>
      </c>
    </row>
    <row r="223" s="12" customFormat="1" ht="22.8" customHeight="1">
      <c r="A223" s="12"/>
      <c r="B223" s="185"/>
      <c r="C223" s="186"/>
      <c r="D223" s="187" t="s">
        <v>75</v>
      </c>
      <c r="E223" s="199" t="s">
        <v>423</v>
      </c>
      <c r="F223" s="199" t="s">
        <v>424</v>
      </c>
      <c r="G223" s="186"/>
      <c r="H223" s="186"/>
      <c r="I223" s="189"/>
      <c r="J223" s="200">
        <f>BK223</f>
        <v>0</v>
      </c>
      <c r="K223" s="186"/>
      <c r="L223" s="191"/>
      <c r="M223" s="192"/>
      <c r="N223" s="193"/>
      <c r="O223" s="193"/>
      <c r="P223" s="194">
        <f>P224</f>
        <v>0</v>
      </c>
      <c r="Q223" s="193"/>
      <c r="R223" s="194">
        <f>R224</f>
        <v>0</v>
      </c>
      <c r="S223" s="193"/>
      <c r="T223" s="195">
        <f>T224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196" t="s">
        <v>152</v>
      </c>
      <c r="AT223" s="197" t="s">
        <v>75</v>
      </c>
      <c r="AU223" s="197" t="s">
        <v>81</v>
      </c>
      <c r="AY223" s="196" t="s">
        <v>120</v>
      </c>
      <c r="BK223" s="198">
        <f>BK224</f>
        <v>0</v>
      </c>
    </row>
    <row r="224" s="2" customFormat="1" ht="14.4" customHeight="1">
      <c r="A224" s="40"/>
      <c r="B224" s="41"/>
      <c r="C224" s="201" t="s">
        <v>425</v>
      </c>
      <c r="D224" s="201" t="s">
        <v>122</v>
      </c>
      <c r="E224" s="202" t="s">
        <v>426</v>
      </c>
      <c r="F224" s="203" t="s">
        <v>427</v>
      </c>
      <c r="G224" s="204" t="s">
        <v>414</v>
      </c>
      <c r="H224" s="205">
        <v>1</v>
      </c>
      <c r="I224" s="206"/>
      <c r="J224" s="207">
        <f>ROUND(I224*H224,2)</f>
        <v>0</v>
      </c>
      <c r="K224" s="203" t="s">
        <v>126</v>
      </c>
      <c r="L224" s="46"/>
      <c r="M224" s="257" t="s">
        <v>30</v>
      </c>
      <c r="N224" s="258" t="s">
        <v>47</v>
      </c>
      <c r="O224" s="259"/>
      <c r="P224" s="260">
        <f>O224*H224</f>
        <v>0</v>
      </c>
      <c r="Q224" s="260">
        <v>0</v>
      </c>
      <c r="R224" s="260">
        <f>Q224*H224</f>
        <v>0</v>
      </c>
      <c r="S224" s="260">
        <v>0</v>
      </c>
      <c r="T224" s="261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12" t="s">
        <v>415</v>
      </c>
      <c r="AT224" s="212" t="s">
        <v>122</v>
      </c>
      <c r="AU224" s="212" t="s">
        <v>83</v>
      </c>
      <c r="AY224" s="18" t="s">
        <v>120</v>
      </c>
      <c r="BE224" s="213">
        <f>IF(N224="základní",J224,0)</f>
        <v>0</v>
      </c>
      <c r="BF224" s="213">
        <f>IF(N224="snížená",J224,0)</f>
        <v>0</v>
      </c>
      <c r="BG224" s="213">
        <f>IF(N224="zákl. přenesená",J224,0)</f>
        <v>0</v>
      </c>
      <c r="BH224" s="213">
        <f>IF(N224="sníž. přenesená",J224,0)</f>
        <v>0</v>
      </c>
      <c r="BI224" s="213">
        <f>IF(N224="nulová",J224,0)</f>
        <v>0</v>
      </c>
      <c r="BJ224" s="18" t="s">
        <v>81</v>
      </c>
      <c r="BK224" s="213">
        <f>ROUND(I224*H224,2)</f>
        <v>0</v>
      </c>
      <c r="BL224" s="18" t="s">
        <v>415</v>
      </c>
      <c r="BM224" s="212" t="s">
        <v>428</v>
      </c>
    </row>
    <row r="225" s="2" customFormat="1" ht="6.96" customHeight="1">
      <c r="A225" s="40"/>
      <c r="B225" s="61"/>
      <c r="C225" s="62"/>
      <c r="D225" s="62"/>
      <c r="E225" s="62"/>
      <c r="F225" s="62"/>
      <c r="G225" s="62"/>
      <c r="H225" s="62"/>
      <c r="I225" s="62"/>
      <c r="J225" s="62"/>
      <c r="K225" s="62"/>
      <c r="L225" s="46"/>
      <c r="M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</row>
  </sheetData>
  <sheetProtection sheet="1" autoFilter="0" formatColumns="0" formatRows="0" objects="1" scenarios="1" spinCount="100000" saltValue="XrvtaJfJD+z5FSWy6Aie83AhPa1wKyO3+3owiHymE6NFcnMCQc5KYasnhMDt+v5+dctLdlwpl3g20KwSgXwEBQ==" hashValue="c8g1tDsv+STBNYV+UnNZKhfFxbBjyynrLc4BwX21DABcWKjul7vnf9njq1mZHhaN7qxxa1UsxRCF8cyyMlnzKQ==" algorithmName="SHA-512" password="CC35"/>
  <autoFilter ref="C87:K224"/>
  <mergeCells count="6">
    <mergeCell ref="E7:H7"/>
    <mergeCell ref="E16:H16"/>
    <mergeCell ref="E25:H25"/>
    <mergeCell ref="E46:H46"/>
    <mergeCell ref="E80:H8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62" customWidth="1"/>
    <col min="2" max="2" width="1.667969" style="262" customWidth="1"/>
    <col min="3" max="4" width="5" style="262" customWidth="1"/>
    <col min="5" max="5" width="11.66016" style="262" customWidth="1"/>
    <col min="6" max="6" width="9.160156" style="262" customWidth="1"/>
    <col min="7" max="7" width="5" style="262" customWidth="1"/>
    <col min="8" max="8" width="77.83203" style="262" customWidth="1"/>
    <col min="9" max="10" width="20" style="262" customWidth="1"/>
    <col min="11" max="11" width="1.667969" style="262" customWidth="1"/>
  </cols>
  <sheetData>
    <row r="1" s="1" customFormat="1" ht="37.5" customHeight="1"/>
    <row r="2" s="1" customFormat="1" ht="7.5" customHeight="1">
      <c r="B2" s="263"/>
      <c r="C2" s="264"/>
      <c r="D2" s="264"/>
      <c r="E2" s="264"/>
      <c r="F2" s="264"/>
      <c r="G2" s="264"/>
      <c r="H2" s="264"/>
      <c r="I2" s="264"/>
      <c r="J2" s="264"/>
      <c r="K2" s="265"/>
    </row>
    <row r="3" s="16" customFormat="1" ht="45" customHeight="1">
      <c r="B3" s="266"/>
      <c r="C3" s="267" t="s">
        <v>429</v>
      </c>
      <c r="D3" s="267"/>
      <c r="E3" s="267"/>
      <c r="F3" s="267"/>
      <c r="G3" s="267"/>
      <c r="H3" s="267"/>
      <c r="I3" s="267"/>
      <c r="J3" s="267"/>
      <c r="K3" s="268"/>
    </row>
    <row r="4" s="1" customFormat="1" ht="25.5" customHeight="1">
      <c r="B4" s="269"/>
      <c r="C4" s="270" t="s">
        <v>430</v>
      </c>
      <c r="D4" s="270"/>
      <c r="E4" s="270"/>
      <c r="F4" s="270"/>
      <c r="G4" s="270"/>
      <c r="H4" s="270"/>
      <c r="I4" s="270"/>
      <c r="J4" s="270"/>
      <c r="K4" s="271"/>
    </row>
    <row r="5" s="1" customFormat="1" ht="5.25" customHeight="1">
      <c r="B5" s="269"/>
      <c r="C5" s="272"/>
      <c r="D5" s="272"/>
      <c r="E5" s="272"/>
      <c r="F5" s="272"/>
      <c r="G5" s="272"/>
      <c r="H5" s="272"/>
      <c r="I5" s="272"/>
      <c r="J5" s="272"/>
      <c r="K5" s="271"/>
    </row>
    <row r="6" s="1" customFormat="1" ht="15" customHeight="1">
      <c r="B6" s="269"/>
      <c r="C6" s="273" t="s">
        <v>431</v>
      </c>
      <c r="D6" s="273"/>
      <c r="E6" s="273"/>
      <c r="F6" s="273"/>
      <c r="G6" s="273"/>
      <c r="H6" s="273"/>
      <c r="I6" s="273"/>
      <c r="J6" s="273"/>
      <c r="K6" s="271"/>
    </row>
    <row r="7" s="1" customFormat="1" ht="15" customHeight="1">
      <c r="B7" s="274"/>
      <c r="C7" s="273" t="s">
        <v>432</v>
      </c>
      <c r="D7" s="273"/>
      <c r="E7" s="273"/>
      <c r="F7" s="273"/>
      <c r="G7" s="273"/>
      <c r="H7" s="273"/>
      <c r="I7" s="273"/>
      <c r="J7" s="273"/>
      <c r="K7" s="271"/>
    </row>
    <row r="8" s="1" customFormat="1" ht="12.75" customHeight="1">
      <c r="B8" s="274"/>
      <c r="C8" s="273"/>
      <c r="D8" s="273"/>
      <c r="E8" s="273"/>
      <c r="F8" s="273"/>
      <c r="G8" s="273"/>
      <c r="H8" s="273"/>
      <c r="I8" s="273"/>
      <c r="J8" s="273"/>
      <c r="K8" s="271"/>
    </row>
    <row r="9" s="1" customFormat="1" ht="15" customHeight="1">
      <c r="B9" s="274"/>
      <c r="C9" s="273" t="s">
        <v>433</v>
      </c>
      <c r="D9" s="273"/>
      <c r="E9" s="273"/>
      <c r="F9" s="273"/>
      <c r="G9" s="273"/>
      <c r="H9" s="273"/>
      <c r="I9" s="273"/>
      <c r="J9" s="273"/>
      <c r="K9" s="271"/>
    </row>
    <row r="10" s="1" customFormat="1" ht="15" customHeight="1">
      <c r="B10" s="274"/>
      <c r="C10" s="273"/>
      <c r="D10" s="273" t="s">
        <v>434</v>
      </c>
      <c r="E10" s="273"/>
      <c r="F10" s="273"/>
      <c r="G10" s="273"/>
      <c r="H10" s="273"/>
      <c r="I10" s="273"/>
      <c r="J10" s="273"/>
      <c r="K10" s="271"/>
    </row>
    <row r="11" s="1" customFormat="1" ht="15" customHeight="1">
      <c r="B11" s="274"/>
      <c r="C11" s="275"/>
      <c r="D11" s="273" t="s">
        <v>435</v>
      </c>
      <c r="E11" s="273"/>
      <c r="F11" s="273"/>
      <c r="G11" s="273"/>
      <c r="H11" s="273"/>
      <c r="I11" s="273"/>
      <c r="J11" s="273"/>
      <c r="K11" s="271"/>
    </row>
    <row r="12" s="1" customFormat="1" ht="15" customHeight="1">
      <c r="B12" s="274"/>
      <c r="C12" s="275"/>
      <c r="D12" s="273"/>
      <c r="E12" s="273"/>
      <c r="F12" s="273"/>
      <c r="G12" s="273"/>
      <c r="H12" s="273"/>
      <c r="I12" s="273"/>
      <c r="J12" s="273"/>
      <c r="K12" s="271"/>
    </row>
    <row r="13" s="1" customFormat="1" ht="15" customHeight="1">
      <c r="B13" s="274"/>
      <c r="C13" s="275"/>
      <c r="D13" s="276" t="s">
        <v>436</v>
      </c>
      <c r="E13" s="273"/>
      <c r="F13" s="273"/>
      <c r="G13" s="273"/>
      <c r="H13" s="273"/>
      <c r="I13" s="273"/>
      <c r="J13" s="273"/>
      <c r="K13" s="271"/>
    </row>
    <row r="14" s="1" customFormat="1" ht="12.75" customHeight="1">
      <c r="B14" s="274"/>
      <c r="C14" s="275"/>
      <c r="D14" s="275"/>
      <c r="E14" s="275"/>
      <c r="F14" s="275"/>
      <c r="G14" s="275"/>
      <c r="H14" s="275"/>
      <c r="I14" s="275"/>
      <c r="J14" s="275"/>
      <c r="K14" s="271"/>
    </row>
    <row r="15" s="1" customFormat="1" ht="15" customHeight="1">
      <c r="B15" s="274"/>
      <c r="C15" s="275"/>
      <c r="D15" s="273" t="s">
        <v>437</v>
      </c>
      <c r="E15" s="273"/>
      <c r="F15" s="273"/>
      <c r="G15" s="273"/>
      <c r="H15" s="273"/>
      <c r="I15" s="273"/>
      <c r="J15" s="273"/>
      <c r="K15" s="271"/>
    </row>
    <row r="16" s="1" customFormat="1" ht="15" customHeight="1">
      <c r="B16" s="274"/>
      <c r="C16" s="275"/>
      <c r="D16" s="273" t="s">
        <v>438</v>
      </c>
      <c r="E16" s="273"/>
      <c r="F16" s="273"/>
      <c r="G16" s="273"/>
      <c r="H16" s="273"/>
      <c r="I16" s="273"/>
      <c r="J16" s="273"/>
      <c r="K16" s="271"/>
    </row>
    <row r="17" s="1" customFormat="1" ht="15" customHeight="1">
      <c r="B17" s="274"/>
      <c r="C17" s="275"/>
      <c r="D17" s="273" t="s">
        <v>439</v>
      </c>
      <c r="E17" s="273"/>
      <c r="F17" s="273"/>
      <c r="G17" s="273"/>
      <c r="H17" s="273"/>
      <c r="I17" s="273"/>
      <c r="J17" s="273"/>
      <c r="K17" s="271"/>
    </row>
    <row r="18" s="1" customFormat="1" ht="15" customHeight="1">
      <c r="B18" s="274"/>
      <c r="C18" s="275"/>
      <c r="D18" s="275"/>
      <c r="E18" s="277" t="s">
        <v>80</v>
      </c>
      <c r="F18" s="273" t="s">
        <v>440</v>
      </c>
      <c r="G18" s="273"/>
      <c r="H18" s="273"/>
      <c r="I18" s="273"/>
      <c r="J18" s="273"/>
      <c r="K18" s="271"/>
    </row>
    <row r="19" s="1" customFormat="1" ht="15" customHeight="1">
      <c r="B19" s="274"/>
      <c r="C19" s="275"/>
      <c r="D19" s="275"/>
      <c r="E19" s="277" t="s">
        <v>441</v>
      </c>
      <c r="F19" s="273" t="s">
        <v>442</v>
      </c>
      <c r="G19" s="273"/>
      <c r="H19" s="273"/>
      <c r="I19" s="273"/>
      <c r="J19" s="273"/>
      <c r="K19" s="271"/>
    </row>
    <row r="20" s="1" customFormat="1" ht="15" customHeight="1">
      <c r="B20" s="274"/>
      <c r="C20" s="275"/>
      <c r="D20" s="275"/>
      <c r="E20" s="277" t="s">
        <v>443</v>
      </c>
      <c r="F20" s="273" t="s">
        <v>444</v>
      </c>
      <c r="G20" s="273"/>
      <c r="H20" s="273"/>
      <c r="I20" s="273"/>
      <c r="J20" s="273"/>
      <c r="K20" s="271"/>
    </row>
    <row r="21" s="1" customFormat="1" ht="15" customHeight="1">
      <c r="B21" s="274"/>
      <c r="C21" s="275"/>
      <c r="D21" s="275"/>
      <c r="E21" s="277" t="s">
        <v>445</v>
      </c>
      <c r="F21" s="273" t="s">
        <v>446</v>
      </c>
      <c r="G21" s="273"/>
      <c r="H21" s="273"/>
      <c r="I21" s="273"/>
      <c r="J21" s="273"/>
      <c r="K21" s="271"/>
    </row>
    <row r="22" s="1" customFormat="1" ht="15" customHeight="1">
      <c r="B22" s="274"/>
      <c r="C22" s="275"/>
      <c r="D22" s="275"/>
      <c r="E22" s="277" t="s">
        <v>447</v>
      </c>
      <c r="F22" s="273" t="s">
        <v>448</v>
      </c>
      <c r="G22" s="273"/>
      <c r="H22" s="273"/>
      <c r="I22" s="273"/>
      <c r="J22" s="273"/>
      <c r="K22" s="271"/>
    </row>
    <row r="23" s="1" customFormat="1" ht="15" customHeight="1">
      <c r="B23" s="274"/>
      <c r="C23" s="275"/>
      <c r="D23" s="275"/>
      <c r="E23" s="277" t="s">
        <v>449</v>
      </c>
      <c r="F23" s="273" t="s">
        <v>450</v>
      </c>
      <c r="G23" s="273"/>
      <c r="H23" s="273"/>
      <c r="I23" s="273"/>
      <c r="J23" s="273"/>
      <c r="K23" s="271"/>
    </row>
    <row r="24" s="1" customFormat="1" ht="12.75" customHeight="1">
      <c r="B24" s="274"/>
      <c r="C24" s="275"/>
      <c r="D24" s="275"/>
      <c r="E24" s="275"/>
      <c r="F24" s="275"/>
      <c r="G24" s="275"/>
      <c r="H24" s="275"/>
      <c r="I24" s="275"/>
      <c r="J24" s="275"/>
      <c r="K24" s="271"/>
    </row>
    <row r="25" s="1" customFormat="1" ht="15" customHeight="1">
      <c r="B25" s="274"/>
      <c r="C25" s="273" t="s">
        <v>451</v>
      </c>
      <c r="D25" s="273"/>
      <c r="E25" s="273"/>
      <c r="F25" s="273"/>
      <c r="G25" s="273"/>
      <c r="H25" s="273"/>
      <c r="I25" s="273"/>
      <c r="J25" s="273"/>
      <c r="K25" s="271"/>
    </row>
    <row r="26" s="1" customFormat="1" ht="15" customHeight="1">
      <c r="B26" s="274"/>
      <c r="C26" s="273" t="s">
        <v>452</v>
      </c>
      <c r="D26" s="273"/>
      <c r="E26" s="273"/>
      <c r="F26" s="273"/>
      <c r="G26" s="273"/>
      <c r="H26" s="273"/>
      <c r="I26" s="273"/>
      <c r="J26" s="273"/>
      <c r="K26" s="271"/>
    </row>
    <row r="27" s="1" customFormat="1" ht="15" customHeight="1">
      <c r="B27" s="274"/>
      <c r="C27" s="273"/>
      <c r="D27" s="273" t="s">
        <v>453</v>
      </c>
      <c r="E27" s="273"/>
      <c r="F27" s="273"/>
      <c r="G27" s="273"/>
      <c r="H27" s="273"/>
      <c r="I27" s="273"/>
      <c r="J27" s="273"/>
      <c r="K27" s="271"/>
    </row>
    <row r="28" s="1" customFormat="1" ht="15" customHeight="1">
      <c r="B28" s="274"/>
      <c r="C28" s="275"/>
      <c r="D28" s="273" t="s">
        <v>454</v>
      </c>
      <c r="E28" s="273"/>
      <c r="F28" s="273"/>
      <c r="G28" s="273"/>
      <c r="H28" s="273"/>
      <c r="I28" s="273"/>
      <c r="J28" s="273"/>
      <c r="K28" s="271"/>
    </row>
    <row r="29" s="1" customFormat="1" ht="12.75" customHeight="1">
      <c r="B29" s="274"/>
      <c r="C29" s="275"/>
      <c r="D29" s="275"/>
      <c r="E29" s="275"/>
      <c r="F29" s="275"/>
      <c r="G29" s="275"/>
      <c r="H29" s="275"/>
      <c r="I29" s="275"/>
      <c r="J29" s="275"/>
      <c r="K29" s="271"/>
    </row>
    <row r="30" s="1" customFormat="1" ht="15" customHeight="1">
      <c r="B30" s="274"/>
      <c r="C30" s="275"/>
      <c r="D30" s="273" t="s">
        <v>455</v>
      </c>
      <c r="E30" s="273"/>
      <c r="F30" s="273"/>
      <c r="G30" s="273"/>
      <c r="H30" s="273"/>
      <c r="I30" s="273"/>
      <c r="J30" s="273"/>
      <c r="K30" s="271"/>
    </row>
    <row r="31" s="1" customFormat="1" ht="15" customHeight="1">
      <c r="B31" s="274"/>
      <c r="C31" s="275"/>
      <c r="D31" s="273" t="s">
        <v>456</v>
      </c>
      <c r="E31" s="273"/>
      <c r="F31" s="273"/>
      <c r="G31" s="273"/>
      <c r="H31" s="273"/>
      <c r="I31" s="273"/>
      <c r="J31" s="273"/>
      <c r="K31" s="271"/>
    </row>
    <row r="32" s="1" customFormat="1" ht="12.75" customHeight="1">
      <c r="B32" s="274"/>
      <c r="C32" s="275"/>
      <c r="D32" s="275"/>
      <c r="E32" s="275"/>
      <c r="F32" s="275"/>
      <c r="G32" s="275"/>
      <c r="H32" s="275"/>
      <c r="I32" s="275"/>
      <c r="J32" s="275"/>
      <c r="K32" s="271"/>
    </row>
    <row r="33" s="1" customFormat="1" ht="15" customHeight="1">
      <c r="B33" s="274"/>
      <c r="C33" s="275"/>
      <c r="D33" s="273" t="s">
        <v>457</v>
      </c>
      <c r="E33" s="273"/>
      <c r="F33" s="273"/>
      <c r="G33" s="273"/>
      <c r="H33" s="273"/>
      <c r="I33" s="273"/>
      <c r="J33" s="273"/>
      <c r="K33" s="271"/>
    </row>
    <row r="34" s="1" customFormat="1" ht="15" customHeight="1">
      <c r="B34" s="274"/>
      <c r="C34" s="275"/>
      <c r="D34" s="273" t="s">
        <v>458</v>
      </c>
      <c r="E34" s="273"/>
      <c r="F34" s="273"/>
      <c r="G34" s="273"/>
      <c r="H34" s="273"/>
      <c r="I34" s="273"/>
      <c r="J34" s="273"/>
      <c r="K34" s="271"/>
    </row>
    <row r="35" s="1" customFormat="1" ht="15" customHeight="1">
      <c r="B35" s="274"/>
      <c r="C35" s="275"/>
      <c r="D35" s="273" t="s">
        <v>459</v>
      </c>
      <c r="E35" s="273"/>
      <c r="F35" s="273"/>
      <c r="G35" s="273"/>
      <c r="H35" s="273"/>
      <c r="I35" s="273"/>
      <c r="J35" s="273"/>
      <c r="K35" s="271"/>
    </row>
    <row r="36" s="1" customFormat="1" ht="15" customHeight="1">
      <c r="B36" s="274"/>
      <c r="C36" s="275"/>
      <c r="D36" s="273"/>
      <c r="E36" s="276" t="s">
        <v>106</v>
      </c>
      <c r="F36" s="273"/>
      <c r="G36" s="273" t="s">
        <v>460</v>
      </c>
      <c r="H36" s="273"/>
      <c r="I36" s="273"/>
      <c r="J36" s="273"/>
      <c r="K36" s="271"/>
    </row>
    <row r="37" s="1" customFormat="1" ht="30.75" customHeight="1">
      <c r="B37" s="274"/>
      <c r="C37" s="275"/>
      <c r="D37" s="273"/>
      <c r="E37" s="276" t="s">
        <v>461</v>
      </c>
      <c r="F37" s="273"/>
      <c r="G37" s="273" t="s">
        <v>462</v>
      </c>
      <c r="H37" s="273"/>
      <c r="I37" s="273"/>
      <c r="J37" s="273"/>
      <c r="K37" s="271"/>
    </row>
    <row r="38" s="1" customFormat="1" ht="15" customHeight="1">
      <c r="B38" s="274"/>
      <c r="C38" s="275"/>
      <c r="D38" s="273"/>
      <c r="E38" s="276" t="s">
        <v>57</v>
      </c>
      <c r="F38" s="273"/>
      <c r="G38" s="273" t="s">
        <v>463</v>
      </c>
      <c r="H38" s="273"/>
      <c r="I38" s="273"/>
      <c r="J38" s="273"/>
      <c r="K38" s="271"/>
    </row>
    <row r="39" s="1" customFormat="1" ht="15" customHeight="1">
      <c r="B39" s="274"/>
      <c r="C39" s="275"/>
      <c r="D39" s="273"/>
      <c r="E39" s="276" t="s">
        <v>58</v>
      </c>
      <c r="F39" s="273"/>
      <c r="G39" s="273" t="s">
        <v>464</v>
      </c>
      <c r="H39" s="273"/>
      <c r="I39" s="273"/>
      <c r="J39" s="273"/>
      <c r="K39" s="271"/>
    </row>
    <row r="40" s="1" customFormat="1" ht="15" customHeight="1">
      <c r="B40" s="274"/>
      <c r="C40" s="275"/>
      <c r="D40" s="273"/>
      <c r="E40" s="276" t="s">
        <v>107</v>
      </c>
      <c r="F40" s="273"/>
      <c r="G40" s="273" t="s">
        <v>465</v>
      </c>
      <c r="H40" s="273"/>
      <c r="I40" s="273"/>
      <c r="J40" s="273"/>
      <c r="K40" s="271"/>
    </row>
    <row r="41" s="1" customFormat="1" ht="15" customHeight="1">
      <c r="B41" s="274"/>
      <c r="C41" s="275"/>
      <c r="D41" s="273"/>
      <c r="E41" s="276" t="s">
        <v>108</v>
      </c>
      <c r="F41" s="273"/>
      <c r="G41" s="273" t="s">
        <v>466</v>
      </c>
      <c r="H41" s="273"/>
      <c r="I41" s="273"/>
      <c r="J41" s="273"/>
      <c r="K41" s="271"/>
    </row>
    <row r="42" s="1" customFormat="1" ht="15" customHeight="1">
      <c r="B42" s="274"/>
      <c r="C42" s="275"/>
      <c r="D42" s="273"/>
      <c r="E42" s="276" t="s">
        <v>467</v>
      </c>
      <c r="F42" s="273"/>
      <c r="G42" s="273" t="s">
        <v>468</v>
      </c>
      <c r="H42" s="273"/>
      <c r="I42" s="273"/>
      <c r="J42" s="273"/>
      <c r="K42" s="271"/>
    </row>
    <row r="43" s="1" customFormat="1" ht="15" customHeight="1">
      <c r="B43" s="274"/>
      <c r="C43" s="275"/>
      <c r="D43" s="273"/>
      <c r="E43" s="276"/>
      <c r="F43" s="273"/>
      <c r="G43" s="273" t="s">
        <v>469</v>
      </c>
      <c r="H43" s="273"/>
      <c r="I43" s="273"/>
      <c r="J43" s="273"/>
      <c r="K43" s="271"/>
    </row>
    <row r="44" s="1" customFormat="1" ht="15" customHeight="1">
      <c r="B44" s="274"/>
      <c r="C44" s="275"/>
      <c r="D44" s="273"/>
      <c r="E44" s="276" t="s">
        <v>470</v>
      </c>
      <c r="F44" s="273"/>
      <c r="G44" s="273" t="s">
        <v>471</v>
      </c>
      <c r="H44" s="273"/>
      <c r="I44" s="273"/>
      <c r="J44" s="273"/>
      <c r="K44" s="271"/>
    </row>
    <row r="45" s="1" customFormat="1" ht="15" customHeight="1">
      <c r="B45" s="274"/>
      <c r="C45" s="275"/>
      <c r="D45" s="273"/>
      <c r="E45" s="276" t="s">
        <v>110</v>
      </c>
      <c r="F45" s="273"/>
      <c r="G45" s="273" t="s">
        <v>472</v>
      </c>
      <c r="H45" s="273"/>
      <c r="I45" s="273"/>
      <c r="J45" s="273"/>
      <c r="K45" s="271"/>
    </row>
    <row r="46" s="1" customFormat="1" ht="12.75" customHeight="1">
      <c r="B46" s="274"/>
      <c r="C46" s="275"/>
      <c r="D46" s="273"/>
      <c r="E46" s="273"/>
      <c r="F46" s="273"/>
      <c r="G46" s="273"/>
      <c r="H46" s="273"/>
      <c r="I46" s="273"/>
      <c r="J46" s="273"/>
      <c r="K46" s="271"/>
    </row>
    <row r="47" s="1" customFormat="1" ht="15" customHeight="1">
      <c r="B47" s="274"/>
      <c r="C47" s="275"/>
      <c r="D47" s="273" t="s">
        <v>473</v>
      </c>
      <c r="E47" s="273"/>
      <c r="F47" s="273"/>
      <c r="G47" s="273"/>
      <c r="H47" s="273"/>
      <c r="I47" s="273"/>
      <c r="J47" s="273"/>
      <c r="K47" s="271"/>
    </row>
    <row r="48" s="1" customFormat="1" ht="15" customHeight="1">
      <c r="B48" s="274"/>
      <c r="C48" s="275"/>
      <c r="D48" s="275"/>
      <c r="E48" s="273" t="s">
        <v>474</v>
      </c>
      <c r="F48" s="273"/>
      <c r="G48" s="273"/>
      <c r="H48" s="273"/>
      <c r="I48" s="273"/>
      <c r="J48" s="273"/>
      <c r="K48" s="271"/>
    </row>
    <row r="49" s="1" customFormat="1" ht="15" customHeight="1">
      <c r="B49" s="274"/>
      <c r="C49" s="275"/>
      <c r="D49" s="275"/>
      <c r="E49" s="273" t="s">
        <v>475</v>
      </c>
      <c r="F49" s="273"/>
      <c r="G49" s="273"/>
      <c r="H49" s="273"/>
      <c r="I49" s="273"/>
      <c r="J49" s="273"/>
      <c r="K49" s="271"/>
    </row>
    <row r="50" s="1" customFormat="1" ht="15" customHeight="1">
      <c r="B50" s="274"/>
      <c r="C50" s="275"/>
      <c r="D50" s="275"/>
      <c r="E50" s="273" t="s">
        <v>476</v>
      </c>
      <c r="F50" s="273"/>
      <c r="G50" s="273"/>
      <c r="H50" s="273"/>
      <c r="I50" s="273"/>
      <c r="J50" s="273"/>
      <c r="K50" s="271"/>
    </row>
    <row r="51" s="1" customFormat="1" ht="15" customHeight="1">
      <c r="B51" s="274"/>
      <c r="C51" s="275"/>
      <c r="D51" s="273" t="s">
        <v>477</v>
      </c>
      <c r="E51" s="273"/>
      <c r="F51" s="273"/>
      <c r="G51" s="273"/>
      <c r="H51" s="273"/>
      <c r="I51" s="273"/>
      <c r="J51" s="273"/>
      <c r="K51" s="271"/>
    </row>
    <row r="52" s="1" customFormat="1" ht="25.5" customHeight="1">
      <c r="B52" s="269"/>
      <c r="C52" s="270" t="s">
        <v>478</v>
      </c>
      <c r="D52" s="270"/>
      <c r="E52" s="270"/>
      <c r="F52" s="270"/>
      <c r="G52" s="270"/>
      <c r="H52" s="270"/>
      <c r="I52" s="270"/>
      <c r="J52" s="270"/>
      <c r="K52" s="271"/>
    </row>
    <row r="53" s="1" customFormat="1" ht="5.25" customHeight="1">
      <c r="B53" s="269"/>
      <c r="C53" s="272"/>
      <c r="D53" s="272"/>
      <c r="E53" s="272"/>
      <c r="F53" s="272"/>
      <c r="G53" s="272"/>
      <c r="H53" s="272"/>
      <c r="I53" s="272"/>
      <c r="J53" s="272"/>
      <c r="K53" s="271"/>
    </row>
    <row r="54" s="1" customFormat="1" ht="15" customHeight="1">
      <c r="B54" s="269"/>
      <c r="C54" s="273" t="s">
        <v>479</v>
      </c>
      <c r="D54" s="273"/>
      <c r="E54" s="273"/>
      <c r="F54" s="273"/>
      <c r="G54" s="273"/>
      <c r="H54" s="273"/>
      <c r="I54" s="273"/>
      <c r="J54" s="273"/>
      <c r="K54" s="271"/>
    </row>
    <row r="55" s="1" customFormat="1" ht="15" customHeight="1">
      <c r="B55" s="269"/>
      <c r="C55" s="273" t="s">
        <v>480</v>
      </c>
      <c r="D55" s="273"/>
      <c r="E55" s="273"/>
      <c r="F55" s="273"/>
      <c r="G55" s="273"/>
      <c r="H55" s="273"/>
      <c r="I55" s="273"/>
      <c r="J55" s="273"/>
      <c r="K55" s="271"/>
    </row>
    <row r="56" s="1" customFormat="1" ht="12.75" customHeight="1">
      <c r="B56" s="269"/>
      <c r="C56" s="273"/>
      <c r="D56" s="273"/>
      <c r="E56" s="273"/>
      <c r="F56" s="273"/>
      <c r="G56" s="273"/>
      <c r="H56" s="273"/>
      <c r="I56" s="273"/>
      <c r="J56" s="273"/>
      <c r="K56" s="271"/>
    </row>
    <row r="57" s="1" customFormat="1" ht="15" customHeight="1">
      <c r="B57" s="269"/>
      <c r="C57" s="273" t="s">
        <v>481</v>
      </c>
      <c r="D57" s="273"/>
      <c r="E57" s="273"/>
      <c r="F57" s="273"/>
      <c r="G57" s="273"/>
      <c r="H57" s="273"/>
      <c r="I57" s="273"/>
      <c r="J57" s="273"/>
      <c r="K57" s="271"/>
    </row>
    <row r="58" s="1" customFormat="1" ht="15" customHeight="1">
      <c r="B58" s="269"/>
      <c r="C58" s="275"/>
      <c r="D58" s="273" t="s">
        <v>482</v>
      </c>
      <c r="E58" s="273"/>
      <c r="F58" s="273"/>
      <c r="G58" s="273"/>
      <c r="H58" s="273"/>
      <c r="I58" s="273"/>
      <c r="J58" s="273"/>
      <c r="K58" s="271"/>
    </row>
    <row r="59" s="1" customFormat="1" ht="15" customHeight="1">
      <c r="B59" s="269"/>
      <c r="C59" s="275"/>
      <c r="D59" s="273" t="s">
        <v>483</v>
      </c>
      <c r="E59" s="273"/>
      <c r="F59" s="273"/>
      <c r="G59" s="273"/>
      <c r="H59" s="273"/>
      <c r="I59" s="273"/>
      <c r="J59" s="273"/>
      <c r="K59" s="271"/>
    </row>
    <row r="60" s="1" customFormat="1" ht="15" customHeight="1">
      <c r="B60" s="269"/>
      <c r="C60" s="275"/>
      <c r="D60" s="273" t="s">
        <v>484</v>
      </c>
      <c r="E60" s="273"/>
      <c r="F60" s="273"/>
      <c r="G60" s="273"/>
      <c r="H60" s="273"/>
      <c r="I60" s="273"/>
      <c r="J60" s="273"/>
      <c r="K60" s="271"/>
    </row>
    <row r="61" s="1" customFormat="1" ht="15" customHeight="1">
      <c r="B61" s="269"/>
      <c r="C61" s="275"/>
      <c r="D61" s="273" t="s">
        <v>485</v>
      </c>
      <c r="E61" s="273"/>
      <c r="F61" s="273"/>
      <c r="G61" s="273"/>
      <c r="H61" s="273"/>
      <c r="I61" s="273"/>
      <c r="J61" s="273"/>
      <c r="K61" s="271"/>
    </row>
    <row r="62" s="1" customFormat="1" ht="15" customHeight="1">
      <c r="B62" s="269"/>
      <c r="C62" s="275"/>
      <c r="D62" s="278" t="s">
        <v>486</v>
      </c>
      <c r="E62" s="278"/>
      <c r="F62" s="278"/>
      <c r="G62" s="278"/>
      <c r="H62" s="278"/>
      <c r="I62" s="278"/>
      <c r="J62" s="278"/>
      <c r="K62" s="271"/>
    </row>
    <row r="63" s="1" customFormat="1" ht="15" customHeight="1">
      <c r="B63" s="269"/>
      <c r="C63" s="275"/>
      <c r="D63" s="273" t="s">
        <v>487</v>
      </c>
      <c r="E63" s="273"/>
      <c r="F63" s="273"/>
      <c r="G63" s="273"/>
      <c r="H63" s="273"/>
      <c r="I63" s="273"/>
      <c r="J63" s="273"/>
      <c r="K63" s="271"/>
    </row>
    <row r="64" s="1" customFormat="1" ht="12.75" customHeight="1">
      <c r="B64" s="269"/>
      <c r="C64" s="275"/>
      <c r="D64" s="275"/>
      <c r="E64" s="279"/>
      <c r="F64" s="275"/>
      <c r="G64" s="275"/>
      <c r="H64" s="275"/>
      <c r="I64" s="275"/>
      <c r="J64" s="275"/>
      <c r="K64" s="271"/>
    </row>
    <row r="65" s="1" customFormat="1" ht="15" customHeight="1">
      <c r="B65" s="269"/>
      <c r="C65" s="275"/>
      <c r="D65" s="273" t="s">
        <v>488</v>
      </c>
      <c r="E65" s="273"/>
      <c r="F65" s="273"/>
      <c r="G65" s="273"/>
      <c r="H65" s="273"/>
      <c r="I65" s="273"/>
      <c r="J65" s="273"/>
      <c r="K65" s="271"/>
    </row>
    <row r="66" s="1" customFormat="1" ht="15" customHeight="1">
      <c r="B66" s="269"/>
      <c r="C66" s="275"/>
      <c r="D66" s="278" t="s">
        <v>489</v>
      </c>
      <c r="E66" s="278"/>
      <c r="F66" s="278"/>
      <c r="G66" s="278"/>
      <c r="H66" s="278"/>
      <c r="I66" s="278"/>
      <c r="J66" s="278"/>
      <c r="K66" s="271"/>
    </row>
    <row r="67" s="1" customFormat="1" ht="15" customHeight="1">
      <c r="B67" s="269"/>
      <c r="C67" s="275"/>
      <c r="D67" s="273" t="s">
        <v>490</v>
      </c>
      <c r="E67" s="273"/>
      <c r="F67" s="273"/>
      <c r="G67" s="273"/>
      <c r="H67" s="273"/>
      <c r="I67" s="273"/>
      <c r="J67" s="273"/>
      <c r="K67" s="271"/>
    </row>
    <row r="68" s="1" customFormat="1" ht="15" customHeight="1">
      <c r="B68" s="269"/>
      <c r="C68" s="275"/>
      <c r="D68" s="273" t="s">
        <v>491</v>
      </c>
      <c r="E68" s="273"/>
      <c r="F68" s="273"/>
      <c r="G68" s="273"/>
      <c r="H68" s="273"/>
      <c r="I68" s="273"/>
      <c r="J68" s="273"/>
      <c r="K68" s="271"/>
    </row>
    <row r="69" s="1" customFormat="1" ht="15" customHeight="1">
      <c r="B69" s="269"/>
      <c r="C69" s="275"/>
      <c r="D69" s="273" t="s">
        <v>492</v>
      </c>
      <c r="E69" s="273"/>
      <c r="F69" s="273"/>
      <c r="G69" s="273"/>
      <c r="H69" s="273"/>
      <c r="I69" s="273"/>
      <c r="J69" s="273"/>
      <c r="K69" s="271"/>
    </row>
    <row r="70" s="1" customFormat="1" ht="15" customHeight="1">
      <c r="B70" s="269"/>
      <c r="C70" s="275"/>
      <c r="D70" s="273" t="s">
        <v>493</v>
      </c>
      <c r="E70" s="273"/>
      <c r="F70" s="273"/>
      <c r="G70" s="273"/>
      <c r="H70" s="273"/>
      <c r="I70" s="273"/>
      <c r="J70" s="273"/>
      <c r="K70" s="271"/>
    </row>
    <row r="71" s="1" customFormat="1" ht="12.75" customHeight="1">
      <c r="B71" s="280"/>
      <c r="C71" s="281"/>
      <c r="D71" s="281"/>
      <c r="E71" s="281"/>
      <c r="F71" s="281"/>
      <c r="G71" s="281"/>
      <c r="H71" s="281"/>
      <c r="I71" s="281"/>
      <c r="J71" s="281"/>
      <c r="K71" s="282"/>
    </row>
    <row r="72" s="1" customFormat="1" ht="18.75" customHeight="1">
      <c r="B72" s="283"/>
      <c r="C72" s="283"/>
      <c r="D72" s="283"/>
      <c r="E72" s="283"/>
      <c r="F72" s="283"/>
      <c r="G72" s="283"/>
      <c r="H72" s="283"/>
      <c r="I72" s="283"/>
      <c r="J72" s="283"/>
      <c r="K72" s="284"/>
    </row>
    <row r="73" s="1" customFormat="1" ht="18.75" customHeight="1">
      <c r="B73" s="284"/>
      <c r="C73" s="284"/>
      <c r="D73" s="284"/>
      <c r="E73" s="284"/>
      <c r="F73" s="284"/>
      <c r="G73" s="284"/>
      <c r="H73" s="284"/>
      <c r="I73" s="284"/>
      <c r="J73" s="284"/>
      <c r="K73" s="284"/>
    </row>
    <row r="74" s="1" customFormat="1" ht="7.5" customHeight="1">
      <c r="B74" s="285"/>
      <c r="C74" s="286"/>
      <c r="D74" s="286"/>
      <c r="E74" s="286"/>
      <c r="F74" s="286"/>
      <c r="G74" s="286"/>
      <c r="H74" s="286"/>
      <c r="I74" s="286"/>
      <c r="J74" s="286"/>
      <c r="K74" s="287"/>
    </row>
    <row r="75" s="1" customFormat="1" ht="45" customHeight="1">
      <c r="B75" s="288"/>
      <c r="C75" s="289" t="s">
        <v>494</v>
      </c>
      <c r="D75" s="289"/>
      <c r="E75" s="289"/>
      <c r="F75" s="289"/>
      <c r="G75" s="289"/>
      <c r="H75" s="289"/>
      <c r="I75" s="289"/>
      <c r="J75" s="289"/>
      <c r="K75" s="290"/>
    </row>
    <row r="76" s="1" customFormat="1" ht="17.25" customHeight="1">
      <c r="B76" s="288"/>
      <c r="C76" s="291" t="s">
        <v>495</v>
      </c>
      <c r="D76" s="291"/>
      <c r="E76" s="291"/>
      <c r="F76" s="291" t="s">
        <v>496</v>
      </c>
      <c r="G76" s="292"/>
      <c r="H76" s="291" t="s">
        <v>58</v>
      </c>
      <c r="I76" s="291" t="s">
        <v>61</v>
      </c>
      <c r="J76" s="291" t="s">
        <v>497</v>
      </c>
      <c r="K76" s="290"/>
    </row>
    <row r="77" s="1" customFormat="1" ht="17.25" customHeight="1">
      <c r="B77" s="288"/>
      <c r="C77" s="293" t="s">
        <v>498</v>
      </c>
      <c r="D77" s="293"/>
      <c r="E77" s="293"/>
      <c r="F77" s="294" t="s">
        <v>499</v>
      </c>
      <c r="G77" s="295"/>
      <c r="H77" s="293"/>
      <c r="I77" s="293"/>
      <c r="J77" s="293" t="s">
        <v>500</v>
      </c>
      <c r="K77" s="290"/>
    </row>
    <row r="78" s="1" customFormat="1" ht="5.25" customHeight="1">
      <c r="B78" s="288"/>
      <c r="C78" s="296"/>
      <c r="D78" s="296"/>
      <c r="E78" s="296"/>
      <c r="F78" s="296"/>
      <c r="G78" s="297"/>
      <c r="H78" s="296"/>
      <c r="I78" s="296"/>
      <c r="J78" s="296"/>
      <c r="K78" s="290"/>
    </row>
    <row r="79" s="1" customFormat="1" ht="15" customHeight="1">
      <c r="B79" s="288"/>
      <c r="C79" s="276" t="s">
        <v>57</v>
      </c>
      <c r="D79" s="298"/>
      <c r="E79" s="298"/>
      <c r="F79" s="299" t="s">
        <v>501</v>
      </c>
      <c r="G79" s="300"/>
      <c r="H79" s="276" t="s">
        <v>502</v>
      </c>
      <c r="I79" s="276" t="s">
        <v>503</v>
      </c>
      <c r="J79" s="276">
        <v>20</v>
      </c>
      <c r="K79" s="290"/>
    </row>
    <row r="80" s="1" customFormat="1" ht="15" customHeight="1">
      <c r="B80" s="288"/>
      <c r="C80" s="276" t="s">
        <v>504</v>
      </c>
      <c r="D80" s="276"/>
      <c r="E80" s="276"/>
      <c r="F80" s="299" t="s">
        <v>501</v>
      </c>
      <c r="G80" s="300"/>
      <c r="H80" s="276" t="s">
        <v>505</v>
      </c>
      <c r="I80" s="276" t="s">
        <v>503</v>
      </c>
      <c r="J80" s="276">
        <v>120</v>
      </c>
      <c r="K80" s="290"/>
    </row>
    <row r="81" s="1" customFormat="1" ht="15" customHeight="1">
      <c r="B81" s="301"/>
      <c r="C81" s="276" t="s">
        <v>506</v>
      </c>
      <c r="D81" s="276"/>
      <c r="E81" s="276"/>
      <c r="F81" s="299" t="s">
        <v>507</v>
      </c>
      <c r="G81" s="300"/>
      <c r="H81" s="276" t="s">
        <v>508</v>
      </c>
      <c r="I81" s="276" t="s">
        <v>503</v>
      </c>
      <c r="J81" s="276">
        <v>50</v>
      </c>
      <c r="K81" s="290"/>
    </row>
    <row r="82" s="1" customFormat="1" ht="15" customHeight="1">
      <c r="B82" s="301"/>
      <c r="C82" s="276" t="s">
        <v>509</v>
      </c>
      <c r="D82" s="276"/>
      <c r="E82" s="276"/>
      <c r="F82" s="299" t="s">
        <v>501</v>
      </c>
      <c r="G82" s="300"/>
      <c r="H82" s="276" t="s">
        <v>510</v>
      </c>
      <c r="I82" s="276" t="s">
        <v>511</v>
      </c>
      <c r="J82" s="276"/>
      <c r="K82" s="290"/>
    </row>
    <row r="83" s="1" customFormat="1" ht="15" customHeight="1">
      <c r="B83" s="301"/>
      <c r="C83" s="302" t="s">
        <v>512</v>
      </c>
      <c r="D83" s="302"/>
      <c r="E83" s="302"/>
      <c r="F83" s="303" t="s">
        <v>507</v>
      </c>
      <c r="G83" s="302"/>
      <c r="H83" s="302" t="s">
        <v>513</v>
      </c>
      <c r="I83" s="302" t="s">
        <v>503</v>
      </c>
      <c r="J83" s="302">
        <v>15</v>
      </c>
      <c r="K83" s="290"/>
    </row>
    <row r="84" s="1" customFormat="1" ht="15" customHeight="1">
      <c r="B84" s="301"/>
      <c r="C84" s="302" t="s">
        <v>514</v>
      </c>
      <c r="D84" s="302"/>
      <c r="E84" s="302"/>
      <c r="F84" s="303" t="s">
        <v>507</v>
      </c>
      <c r="G84" s="302"/>
      <c r="H84" s="302" t="s">
        <v>515</v>
      </c>
      <c r="I84" s="302" t="s">
        <v>503</v>
      </c>
      <c r="J84" s="302">
        <v>15</v>
      </c>
      <c r="K84" s="290"/>
    </row>
    <row r="85" s="1" customFormat="1" ht="15" customHeight="1">
      <c r="B85" s="301"/>
      <c r="C85" s="302" t="s">
        <v>516</v>
      </c>
      <c r="D85" s="302"/>
      <c r="E85" s="302"/>
      <c r="F85" s="303" t="s">
        <v>507</v>
      </c>
      <c r="G85" s="302"/>
      <c r="H85" s="302" t="s">
        <v>517</v>
      </c>
      <c r="I85" s="302" t="s">
        <v>503</v>
      </c>
      <c r="J85" s="302">
        <v>20</v>
      </c>
      <c r="K85" s="290"/>
    </row>
    <row r="86" s="1" customFormat="1" ht="15" customHeight="1">
      <c r="B86" s="301"/>
      <c r="C86" s="302" t="s">
        <v>518</v>
      </c>
      <c r="D86" s="302"/>
      <c r="E86" s="302"/>
      <c r="F86" s="303" t="s">
        <v>507</v>
      </c>
      <c r="G86" s="302"/>
      <c r="H86" s="302" t="s">
        <v>519</v>
      </c>
      <c r="I86" s="302" t="s">
        <v>503</v>
      </c>
      <c r="J86" s="302">
        <v>20</v>
      </c>
      <c r="K86" s="290"/>
    </row>
    <row r="87" s="1" customFormat="1" ht="15" customHeight="1">
      <c r="B87" s="301"/>
      <c r="C87" s="276" t="s">
        <v>520</v>
      </c>
      <c r="D87" s="276"/>
      <c r="E87" s="276"/>
      <c r="F87" s="299" t="s">
        <v>507</v>
      </c>
      <c r="G87" s="300"/>
      <c r="H87" s="276" t="s">
        <v>521</v>
      </c>
      <c r="I87" s="276" t="s">
        <v>503</v>
      </c>
      <c r="J87" s="276">
        <v>50</v>
      </c>
      <c r="K87" s="290"/>
    </row>
    <row r="88" s="1" customFormat="1" ht="15" customHeight="1">
      <c r="B88" s="301"/>
      <c r="C88" s="276" t="s">
        <v>522</v>
      </c>
      <c r="D88" s="276"/>
      <c r="E88" s="276"/>
      <c r="F88" s="299" t="s">
        <v>507</v>
      </c>
      <c r="G88" s="300"/>
      <c r="H88" s="276" t="s">
        <v>523</v>
      </c>
      <c r="I88" s="276" t="s">
        <v>503</v>
      </c>
      <c r="J88" s="276">
        <v>20</v>
      </c>
      <c r="K88" s="290"/>
    </row>
    <row r="89" s="1" customFormat="1" ht="15" customHeight="1">
      <c r="B89" s="301"/>
      <c r="C89" s="276" t="s">
        <v>524</v>
      </c>
      <c r="D89" s="276"/>
      <c r="E89" s="276"/>
      <c r="F89" s="299" t="s">
        <v>507</v>
      </c>
      <c r="G89" s="300"/>
      <c r="H89" s="276" t="s">
        <v>525</v>
      </c>
      <c r="I89" s="276" t="s">
        <v>503</v>
      </c>
      <c r="J89" s="276">
        <v>20</v>
      </c>
      <c r="K89" s="290"/>
    </row>
    <row r="90" s="1" customFormat="1" ht="15" customHeight="1">
      <c r="B90" s="301"/>
      <c r="C90" s="276" t="s">
        <v>526</v>
      </c>
      <c r="D90" s="276"/>
      <c r="E90" s="276"/>
      <c r="F90" s="299" t="s">
        <v>507</v>
      </c>
      <c r="G90" s="300"/>
      <c r="H90" s="276" t="s">
        <v>527</v>
      </c>
      <c r="I90" s="276" t="s">
        <v>503</v>
      </c>
      <c r="J90" s="276">
        <v>50</v>
      </c>
      <c r="K90" s="290"/>
    </row>
    <row r="91" s="1" customFormat="1" ht="15" customHeight="1">
      <c r="B91" s="301"/>
      <c r="C91" s="276" t="s">
        <v>528</v>
      </c>
      <c r="D91" s="276"/>
      <c r="E91" s="276"/>
      <c r="F91" s="299" t="s">
        <v>507</v>
      </c>
      <c r="G91" s="300"/>
      <c r="H91" s="276" t="s">
        <v>528</v>
      </c>
      <c r="I91" s="276" t="s">
        <v>503</v>
      </c>
      <c r="J91" s="276">
        <v>50</v>
      </c>
      <c r="K91" s="290"/>
    </row>
    <row r="92" s="1" customFormat="1" ht="15" customHeight="1">
      <c r="B92" s="301"/>
      <c r="C92" s="276" t="s">
        <v>529</v>
      </c>
      <c r="D92" s="276"/>
      <c r="E92" s="276"/>
      <c r="F92" s="299" t="s">
        <v>507</v>
      </c>
      <c r="G92" s="300"/>
      <c r="H92" s="276" t="s">
        <v>530</v>
      </c>
      <c r="I92" s="276" t="s">
        <v>503</v>
      </c>
      <c r="J92" s="276">
        <v>255</v>
      </c>
      <c r="K92" s="290"/>
    </row>
    <row r="93" s="1" customFormat="1" ht="15" customHeight="1">
      <c r="B93" s="301"/>
      <c r="C93" s="276" t="s">
        <v>531</v>
      </c>
      <c r="D93" s="276"/>
      <c r="E93" s="276"/>
      <c r="F93" s="299" t="s">
        <v>501</v>
      </c>
      <c r="G93" s="300"/>
      <c r="H93" s="276" t="s">
        <v>532</v>
      </c>
      <c r="I93" s="276" t="s">
        <v>533</v>
      </c>
      <c r="J93" s="276"/>
      <c r="K93" s="290"/>
    </row>
    <row r="94" s="1" customFormat="1" ht="15" customHeight="1">
      <c r="B94" s="301"/>
      <c r="C94" s="276" t="s">
        <v>534</v>
      </c>
      <c r="D94" s="276"/>
      <c r="E94" s="276"/>
      <c r="F94" s="299" t="s">
        <v>501</v>
      </c>
      <c r="G94" s="300"/>
      <c r="H94" s="276" t="s">
        <v>535</v>
      </c>
      <c r="I94" s="276" t="s">
        <v>536</v>
      </c>
      <c r="J94" s="276"/>
      <c r="K94" s="290"/>
    </row>
    <row r="95" s="1" customFormat="1" ht="15" customHeight="1">
      <c r="B95" s="301"/>
      <c r="C95" s="276" t="s">
        <v>537</v>
      </c>
      <c r="D95" s="276"/>
      <c r="E95" s="276"/>
      <c r="F95" s="299" t="s">
        <v>501</v>
      </c>
      <c r="G95" s="300"/>
      <c r="H95" s="276" t="s">
        <v>537</v>
      </c>
      <c r="I95" s="276" t="s">
        <v>536</v>
      </c>
      <c r="J95" s="276"/>
      <c r="K95" s="290"/>
    </row>
    <row r="96" s="1" customFormat="1" ht="15" customHeight="1">
      <c r="B96" s="301"/>
      <c r="C96" s="276" t="s">
        <v>42</v>
      </c>
      <c r="D96" s="276"/>
      <c r="E96" s="276"/>
      <c r="F96" s="299" t="s">
        <v>501</v>
      </c>
      <c r="G96" s="300"/>
      <c r="H96" s="276" t="s">
        <v>538</v>
      </c>
      <c r="I96" s="276" t="s">
        <v>536</v>
      </c>
      <c r="J96" s="276"/>
      <c r="K96" s="290"/>
    </row>
    <row r="97" s="1" customFormat="1" ht="15" customHeight="1">
      <c r="B97" s="301"/>
      <c r="C97" s="276" t="s">
        <v>52</v>
      </c>
      <c r="D97" s="276"/>
      <c r="E97" s="276"/>
      <c r="F97" s="299" t="s">
        <v>501</v>
      </c>
      <c r="G97" s="300"/>
      <c r="H97" s="276" t="s">
        <v>539</v>
      </c>
      <c r="I97" s="276" t="s">
        <v>536</v>
      </c>
      <c r="J97" s="276"/>
      <c r="K97" s="290"/>
    </row>
    <row r="98" s="1" customFormat="1" ht="15" customHeight="1">
      <c r="B98" s="304"/>
      <c r="C98" s="305"/>
      <c r="D98" s="305"/>
      <c r="E98" s="305"/>
      <c r="F98" s="305"/>
      <c r="G98" s="305"/>
      <c r="H98" s="305"/>
      <c r="I98" s="305"/>
      <c r="J98" s="305"/>
      <c r="K98" s="306"/>
    </row>
    <row r="99" s="1" customFormat="1" ht="18.75" customHeight="1">
      <c r="B99" s="307"/>
      <c r="C99" s="308"/>
      <c r="D99" s="308"/>
      <c r="E99" s="308"/>
      <c r="F99" s="308"/>
      <c r="G99" s="308"/>
      <c r="H99" s="308"/>
      <c r="I99" s="308"/>
      <c r="J99" s="308"/>
      <c r="K99" s="307"/>
    </row>
    <row r="100" s="1" customFormat="1" ht="18.75" customHeight="1">
      <c r="B100" s="284"/>
      <c r="C100" s="284"/>
      <c r="D100" s="284"/>
      <c r="E100" s="284"/>
      <c r="F100" s="284"/>
      <c r="G100" s="284"/>
      <c r="H100" s="284"/>
      <c r="I100" s="284"/>
      <c r="J100" s="284"/>
      <c r="K100" s="284"/>
    </row>
    <row r="101" s="1" customFormat="1" ht="7.5" customHeight="1">
      <c r="B101" s="285"/>
      <c r="C101" s="286"/>
      <c r="D101" s="286"/>
      <c r="E101" s="286"/>
      <c r="F101" s="286"/>
      <c r="G101" s="286"/>
      <c r="H101" s="286"/>
      <c r="I101" s="286"/>
      <c r="J101" s="286"/>
      <c r="K101" s="287"/>
    </row>
    <row r="102" s="1" customFormat="1" ht="45" customHeight="1">
      <c r="B102" s="288"/>
      <c r="C102" s="289" t="s">
        <v>540</v>
      </c>
      <c r="D102" s="289"/>
      <c r="E102" s="289"/>
      <c r="F102" s="289"/>
      <c r="G102" s="289"/>
      <c r="H102" s="289"/>
      <c r="I102" s="289"/>
      <c r="J102" s="289"/>
      <c r="K102" s="290"/>
    </row>
    <row r="103" s="1" customFormat="1" ht="17.25" customHeight="1">
      <c r="B103" s="288"/>
      <c r="C103" s="291" t="s">
        <v>495</v>
      </c>
      <c r="D103" s="291"/>
      <c r="E103" s="291"/>
      <c r="F103" s="291" t="s">
        <v>496</v>
      </c>
      <c r="G103" s="292"/>
      <c r="H103" s="291" t="s">
        <v>58</v>
      </c>
      <c r="I103" s="291" t="s">
        <v>61</v>
      </c>
      <c r="J103" s="291" t="s">
        <v>497</v>
      </c>
      <c r="K103" s="290"/>
    </row>
    <row r="104" s="1" customFormat="1" ht="17.25" customHeight="1">
      <c r="B104" s="288"/>
      <c r="C104" s="293" t="s">
        <v>498</v>
      </c>
      <c r="D104" s="293"/>
      <c r="E104" s="293"/>
      <c r="F104" s="294" t="s">
        <v>499</v>
      </c>
      <c r="G104" s="295"/>
      <c r="H104" s="293"/>
      <c r="I104" s="293"/>
      <c r="J104" s="293" t="s">
        <v>500</v>
      </c>
      <c r="K104" s="290"/>
    </row>
    <row r="105" s="1" customFormat="1" ht="5.25" customHeight="1">
      <c r="B105" s="288"/>
      <c r="C105" s="291"/>
      <c r="D105" s="291"/>
      <c r="E105" s="291"/>
      <c r="F105" s="291"/>
      <c r="G105" s="309"/>
      <c r="H105" s="291"/>
      <c r="I105" s="291"/>
      <c r="J105" s="291"/>
      <c r="K105" s="290"/>
    </row>
    <row r="106" s="1" customFormat="1" ht="15" customHeight="1">
      <c r="B106" s="288"/>
      <c r="C106" s="276" t="s">
        <v>57</v>
      </c>
      <c r="D106" s="298"/>
      <c r="E106" s="298"/>
      <c r="F106" s="299" t="s">
        <v>501</v>
      </c>
      <c r="G106" s="276"/>
      <c r="H106" s="276" t="s">
        <v>541</v>
      </c>
      <c r="I106" s="276" t="s">
        <v>503</v>
      </c>
      <c r="J106" s="276">
        <v>20</v>
      </c>
      <c r="K106" s="290"/>
    </row>
    <row r="107" s="1" customFormat="1" ht="15" customHeight="1">
      <c r="B107" s="288"/>
      <c r="C107" s="276" t="s">
        <v>504</v>
      </c>
      <c r="D107" s="276"/>
      <c r="E107" s="276"/>
      <c r="F107" s="299" t="s">
        <v>501</v>
      </c>
      <c r="G107" s="276"/>
      <c r="H107" s="276" t="s">
        <v>541</v>
      </c>
      <c r="I107" s="276" t="s">
        <v>503</v>
      </c>
      <c r="J107" s="276">
        <v>120</v>
      </c>
      <c r="K107" s="290"/>
    </row>
    <row r="108" s="1" customFormat="1" ht="15" customHeight="1">
      <c r="B108" s="301"/>
      <c r="C108" s="276" t="s">
        <v>506</v>
      </c>
      <c r="D108" s="276"/>
      <c r="E108" s="276"/>
      <c r="F108" s="299" t="s">
        <v>507</v>
      </c>
      <c r="G108" s="276"/>
      <c r="H108" s="276" t="s">
        <v>541</v>
      </c>
      <c r="I108" s="276" t="s">
        <v>503</v>
      </c>
      <c r="J108" s="276">
        <v>50</v>
      </c>
      <c r="K108" s="290"/>
    </row>
    <row r="109" s="1" customFormat="1" ht="15" customHeight="1">
      <c r="B109" s="301"/>
      <c r="C109" s="276" t="s">
        <v>509</v>
      </c>
      <c r="D109" s="276"/>
      <c r="E109" s="276"/>
      <c r="F109" s="299" t="s">
        <v>501</v>
      </c>
      <c r="G109" s="276"/>
      <c r="H109" s="276" t="s">
        <v>541</v>
      </c>
      <c r="I109" s="276" t="s">
        <v>511</v>
      </c>
      <c r="J109" s="276"/>
      <c r="K109" s="290"/>
    </row>
    <row r="110" s="1" customFormat="1" ht="15" customHeight="1">
      <c r="B110" s="301"/>
      <c r="C110" s="276" t="s">
        <v>520</v>
      </c>
      <c r="D110" s="276"/>
      <c r="E110" s="276"/>
      <c r="F110" s="299" t="s">
        <v>507</v>
      </c>
      <c r="G110" s="276"/>
      <c r="H110" s="276" t="s">
        <v>541</v>
      </c>
      <c r="I110" s="276" t="s">
        <v>503</v>
      </c>
      <c r="J110" s="276">
        <v>50</v>
      </c>
      <c r="K110" s="290"/>
    </row>
    <row r="111" s="1" customFormat="1" ht="15" customHeight="1">
      <c r="B111" s="301"/>
      <c r="C111" s="276" t="s">
        <v>528</v>
      </c>
      <c r="D111" s="276"/>
      <c r="E111" s="276"/>
      <c r="F111" s="299" t="s">
        <v>507</v>
      </c>
      <c r="G111" s="276"/>
      <c r="H111" s="276" t="s">
        <v>541</v>
      </c>
      <c r="I111" s="276" t="s">
        <v>503</v>
      </c>
      <c r="J111" s="276">
        <v>50</v>
      </c>
      <c r="K111" s="290"/>
    </row>
    <row r="112" s="1" customFormat="1" ht="15" customHeight="1">
      <c r="B112" s="301"/>
      <c r="C112" s="276" t="s">
        <v>526</v>
      </c>
      <c r="D112" s="276"/>
      <c r="E112" s="276"/>
      <c r="F112" s="299" t="s">
        <v>507</v>
      </c>
      <c r="G112" s="276"/>
      <c r="H112" s="276" t="s">
        <v>541</v>
      </c>
      <c r="I112" s="276" t="s">
        <v>503</v>
      </c>
      <c r="J112" s="276">
        <v>50</v>
      </c>
      <c r="K112" s="290"/>
    </row>
    <row r="113" s="1" customFormat="1" ht="15" customHeight="1">
      <c r="B113" s="301"/>
      <c r="C113" s="276" t="s">
        <v>57</v>
      </c>
      <c r="D113" s="276"/>
      <c r="E113" s="276"/>
      <c r="F113" s="299" t="s">
        <v>501</v>
      </c>
      <c r="G113" s="276"/>
      <c r="H113" s="276" t="s">
        <v>542</v>
      </c>
      <c r="I113" s="276" t="s">
        <v>503</v>
      </c>
      <c r="J113" s="276">
        <v>20</v>
      </c>
      <c r="K113" s="290"/>
    </row>
    <row r="114" s="1" customFormat="1" ht="15" customHeight="1">
      <c r="B114" s="301"/>
      <c r="C114" s="276" t="s">
        <v>543</v>
      </c>
      <c r="D114" s="276"/>
      <c r="E114" s="276"/>
      <c r="F114" s="299" t="s">
        <v>501</v>
      </c>
      <c r="G114" s="276"/>
      <c r="H114" s="276" t="s">
        <v>544</v>
      </c>
      <c r="I114" s="276" t="s">
        <v>503</v>
      </c>
      <c r="J114" s="276">
        <v>120</v>
      </c>
      <c r="K114" s="290"/>
    </row>
    <row r="115" s="1" customFormat="1" ht="15" customHeight="1">
      <c r="B115" s="301"/>
      <c r="C115" s="276" t="s">
        <v>42</v>
      </c>
      <c r="D115" s="276"/>
      <c r="E115" s="276"/>
      <c r="F115" s="299" t="s">
        <v>501</v>
      </c>
      <c r="G115" s="276"/>
      <c r="H115" s="276" t="s">
        <v>545</v>
      </c>
      <c r="I115" s="276" t="s">
        <v>536</v>
      </c>
      <c r="J115" s="276"/>
      <c r="K115" s="290"/>
    </row>
    <row r="116" s="1" customFormat="1" ht="15" customHeight="1">
      <c r="B116" s="301"/>
      <c r="C116" s="276" t="s">
        <v>52</v>
      </c>
      <c r="D116" s="276"/>
      <c r="E116" s="276"/>
      <c r="F116" s="299" t="s">
        <v>501</v>
      </c>
      <c r="G116" s="276"/>
      <c r="H116" s="276" t="s">
        <v>546</v>
      </c>
      <c r="I116" s="276" t="s">
        <v>536</v>
      </c>
      <c r="J116" s="276"/>
      <c r="K116" s="290"/>
    </row>
    <row r="117" s="1" customFormat="1" ht="15" customHeight="1">
      <c r="B117" s="301"/>
      <c r="C117" s="276" t="s">
        <v>61</v>
      </c>
      <c r="D117" s="276"/>
      <c r="E117" s="276"/>
      <c r="F117" s="299" t="s">
        <v>501</v>
      </c>
      <c r="G117" s="276"/>
      <c r="H117" s="276" t="s">
        <v>547</v>
      </c>
      <c r="I117" s="276" t="s">
        <v>548</v>
      </c>
      <c r="J117" s="276"/>
      <c r="K117" s="290"/>
    </row>
    <row r="118" s="1" customFormat="1" ht="15" customHeight="1">
      <c r="B118" s="304"/>
      <c r="C118" s="310"/>
      <c r="D118" s="310"/>
      <c r="E118" s="310"/>
      <c r="F118" s="310"/>
      <c r="G118" s="310"/>
      <c r="H118" s="310"/>
      <c r="I118" s="310"/>
      <c r="J118" s="310"/>
      <c r="K118" s="306"/>
    </row>
    <row r="119" s="1" customFormat="1" ht="18.75" customHeight="1">
      <c r="B119" s="311"/>
      <c r="C119" s="312"/>
      <c r="D119" s="312"/>
      <c r="E119" s="312"/>
      <c r="F119" s="313"/>
      <c r="G119" s="312"/>
      <c r="H119" s="312"/>
      <c r="I119" s="312"/>
      <c r="J119" s="312"/>
      <c r="K119" s="311"/>
    </row>
    <row r="120" s="1" customFormat="1" ht="18.75" customHeight="1">
      <c r="B120" s="284"/>
      <c r="C120" s="284"/>
      <c r="D120" s="284"/>
      <c r="E120" s="284"/>
      <c r="F120" s="284"/>
      <c r="G120" s="284"/>
      <c r="H120" s="284"/>
      <c r="I120" s="284"/>
      <c r="J120" s="284"/>
      <c r="K120" s="284"/>
    </row>
    <row r="121" s="1" customFormat="1" ht="7.5" customHeight="1">
      <c r="B121" s="314"/>
      <c r="C121" s="315"/>
      <c r="D121" s="315"/>
      <c r="E121" s="315"/>
      <c r="F121" s="315"/>
      <c r="G121" s="315"/>
      <c r="H121" s="315"/>
      <c r="I121" s="315"/>
      <c r="J121" s="315"/>
      <c r="K121" s="316"/>
    </row>
    <row r="122" s="1" customFormat="1" ht="45" customHeight="1">
      <c r="B122" s="317"/>
      <c r="C122" s="267" t="s">
        <v>549</v>
      </c>
      <c r="D122" s="267"/>
      <c r="E122" s="267"/>
      <c r="F122" s="267"/>
      <c r="G122" s="267"/>
      <c r="H122" s="267"/>
      <c r="I122" s="267"/>
      <c r="J122" s="267"/>
      <c r="K122" s="318"/>
    </row>
    <row r="123" s="1" customFormat="1" ht="17.25" customHeight="1">
      <c r="B123" s="319"/>
      <c r="C123" s="291" t="s">
        <v>495</v>
      </c>
      <c r="D123" s="291"/>
      <c r="E123" s="291"/>
      <c r="F123" s="291" t="s">
        <v>496</v>
      </c>
      <c r="G123" s="292"/>
      <c r="H123" s="291" t="s">
        <v>58</v>
      </c>
      <c r="I123" s="291" t="s">
        <v>61</v>
      </c>
      <c r="J123" s="291" t="s">
        <v>497</v>
      </c>
      <c r="K123" s="320"/>
    </row>
    <row r="124" s="1" customFormat="1" ht="17.25" customHeight="1">
      <c r="B124" s="319"/>
      <c r="C124" s="293" t="s">
        <v>498</v>
      </c>
      <c r="D124" s="293"/>
      <c r="E124" s="293"/>
      <c r="F124" s="294" t="s">
        <v>499</v>
      </c>
      <c r="G124" s="295"/>
      <c r="H124" s="293"/>
      <c r="I124" s="293"/>
      <c r="J124" s="293" t="s">
        <v>500</v>
      </c>
      <c r="K124" s="320"/>
    </row>
    <row r="125" s="1" customFormat="1" ht="5.25" customHeight="1">
      <c r="B125" s="321"/>
      <c r="C125" s="296"/>
      <c r="D125" s="296"/>
      <c r="E125" s="296"/>
      <c r="F125" s="296"/>
      <c r="G125" s="322"/>
      <c r="H125" s="296"/>
      <c r="I125" s="296"/>
      <c r="J125" s="296"/>
      <c r="K125" s="323"/>
    </row>
    <row r="126" s="1" customFormat="1" ht="15" customHeight="1">
      <c r="B126" s="321"/>
      <c r="C126" s="276" t="s">
        <v>504</v>
      </c>
      <c r="D126" s="298"/>
      <c r="E126" s="298"/>
      <c r="F126" s="299" t="s">
        <v>501</v>
      </c>
      <c r="G126" s="276"/>
      <c r="H126" s="276" t="s">
        <v>541</v>
      </c>
      <c r="I126" s="276" t="s">
        <v>503</v>
      </c>
      <c r="J126" s="276">
        <v>120</v>
      </c>
      <c r="K126" s="324"/>
    </row>
    <row r="127" s="1" customFormat="1" ht="15" customHeight="1">
      <c r="B127" s="321"/>
      <c r="C127" s="276" t="s">
        <v>550</v>
      </c>
      <c r="D127" s="276"/>
      <c r="E127" s="276"/>
      <c r="F127" s="299" t="s">
        <v>501</v>
      </c>
      <c r="G127" s="276"/>
      <c r="H127" s="276" t="s">
        <v>551</v>
      </c>
      <c r="I127" s="276" t="s">
        <v>503</v>
      </c>
      <c r="J127" s="276" t="s">
        <v>552</v>
      </c>
      <c r="K127" s="324"/>
    </row>
    <row r="128" s="1" customFormat="1" ht="15" customHeight="1">
      <c r="B128" s="321"/>
      <c r="C128" s="276" t="s">
        <v>449</v>
      </c>
      <c r="D128" s="276"/>
      <c r="E128" s="276"/>
      <c r="F128" s="299" t="s">
        <v>501</v>
      </c>
      <c r="G128" s="276"/>
      <c r="H128" s="276" t="s">
        <v>553</v>
      </c>
      <c r="I128" s="276" t="s">
        <v>503</v>
      </c>
      <c r="J128" s="276" t="s">
        <v>552</v>
      </c>
      <c r="K128" s="324"/>
    </row>
    <row r="129" s="1" customFormat="1" ht="15" customHeight="1">
      <c r="B129" s="321"/>
      <c r="C129" s="276" t="s">
        <v>512</v>
      </c>
      <c r="D129" s="276"/>
      <c r="E129" s="276"/>
      <c r="F129" s="299" t="s">
        <v>507</v>
      </c>
      <c r="G129" s="276"/>
      <c r="H129" s="276" t="s">
        <v>513</v>
      </c>
      <c r="I129" s="276" t="s">
        <v>503</v>
      </c>
      <c r="J129" s="276">
        <v>15</v>
      </c>
      <c r="K129" s="324"/>
    </row>
    <row r="130" s="1" customFormat="1" ht="15" customHeight="1">
      <c r="B130" s="321"/>
      <c r="C130" s="302" t="s">
        <v>514</v>
      </c>
      <c r="D130" s="302"/>
      <c r="E130" s="302"/>
      <c r="F130" s="303" t="s">
        <v>507</v>
      </c>
      <c r="G130" s="302"/>
      <c r="H130" s="302" t="s">
        <v>515</v>
      </c>
      <c r="I130" s="302" t="s">
        <v>503</v>
      </c>
      <c r="J130" s="302">
        <v>15</v>
      </c>
      <c r="K130" s="324"/>
    </row>
    <row r="131" s="1" customFormat="1" ht="15" customHeight="1">
      <c r="B131" s="321"/>
      <c r="C131" s="302" t="s">
        <v>516</v>
      </c>
      <c r="D131" s="302"/>
      <c r="E131" s="302"/>
      <c r="F131" s="303" t="s">
        <v>507</v>
      </c>
      <c r="G131" s="302"/>
      <c r="H131" s="302" t="s">
        <v>517</v>
      </c>
      <c r="I131" s="302" t="s">
        <v>503</v>
      </c>
      <c r="J131" s="302">
        <v>20</v>
      </c>
      <c r="K131" s="324"/>
    </row>
    <row r="132" s="1" customFormat="1" ht="15" customHeight="1">
      <c r="B132" s="321"/>
      <c r="C132" s="302" t="s">
        <v>518</v>
      </c>
      <c r="D132" s="302"/>
      <c r="E132" s="302"/>
      <c r="F132" s="303" t="s">
        <v>507</v>
      </c>
      <c r="G132" s="302"/>
      <c r="H132" s="302" t="s">
        <v>519</v>
      </c>
      <c r="I132" s="302" t="s">
        <v>503</v>
      </c>
      <c r="J132" s="302">
        <v>20</v>
      </c>
      <c r="K132" s="324"/>
    </row>
    <row r="133" s="1" customFormat="1" ht="15" customHeight="1">
      <c r="B133" s="321"/>
      <c r="C133" s="276" t="s">
        <v>506</v>
      </c>
      <c r="D133" s="276"/>
      <c r="E133" s="276"/>
      <c r="F133" s="299" t="s">
        <v>507</v>
      </c>
      <c r="G133" s="276"/>
      <c r="H133" s="276" t="s">
        <v>541</v>
      </c>
      <c r="I133" s="276" t="s">
        <v>503</v>
      </c>
      <c r="J133" s="276">
        <v>50</v>
      </c>
      <c r="K133" s="324"/>
    </row>
    <row r="134" s="1" customFormat="1" ht="15" customHeight="1">
      <c r="B134" s="321"/>
      <c r="C134" s="276" t="s">
        <v>520</v>
      </c>
      <c r="D134" s="276"/>
      <c r="E134" s="276"/>
      <c r="F134" s="299" t="s">
        <v>507</v>
      </c>
      <c r="G134" s="276"/>
      <c r="H134" s="276" t="s">
        <v>541</v>
      </c>
      <c r="I134" s="276" t="s">
        <v>503</v>
      </c>
      <c r="J134" s="276">
        <v>50</v>
      </c>
      <c r="K134" s="324"/>
    </row>
    <row r="135" s="1" customFormat="1" ht="15" customHeight="1">
      <c r="B135" s="321"/>
      <c r="C135" s="276" t="s">
        <v>526</v>
      </c>
      <c r="D135" s="276"/>
      <c r="E135" s="276"/>
      <c r="F135" s="299" t="s">
        <v>507</v>
      </c>
      <c r="G135" s="276"/>
      <c r="H135" s="276" t="s">
        <v>541</v>
      </c>
      <c r="I135" s="276" t="s">
        <v>503</v>
      </c>
      <c r="J135" s="276">
        <v>50</v>
      </c>
      <c r="K135" s="324"/>
    </row>
    <row r="136" s="1" customFormat="1" ht="15" customHeight="1">
      <c r="B136" s="321"/>
      <c r="C136" s="276" t="s">
        <v>528</v>
      </c>
      <c r="D136" s="276"/>
      <c r="E136" s="276"/>
      <c r="F136" s="299" t="s">
        <v>507</v>
      </c>
      <c r="G136" s="276"/>
      <c r="H136" s="276" t="s">
        <v>541</v>
      </c>
      <c r="I136" s="276" t="s">
        <v>503</v>
      </c>
      <c r="J136" s="276">
        <v>50</v>
      </c>
      <c r="K136" s="324"/>
    </row>
    <row r="137" s="1" customFormat="1" ht="15" customHeight="1">
      <c r="B137" s="321"/>
      <c r="C137" s="276" t="s">
        <v>529</v>
      </c>
      <c r="D137" s="276"/>
      <c r="E137" s="276"/>
      <c r="F137" s="299" t="s">
        <v>507</v>
      </c>
      <c r="G137" s="276"/>
      <c r="H137" s="276" t="s">
        <v>554</v>
      </c>
      <c r="I137" s="276" t="s">
        <v>503</v>
      </c>
      <c r="J137" s="276">
        <v>255</v>
      </c>
      <c r="K137" s="324"/>
    </row>
    <row r="138" s="1" customFormat="1" ht="15" customHeight="1">
      <c r="B138" s="321"/>
      <c r="C138" s="276" t="s">
        <v>531</v>
      </c>
      <c r="D138" s="276"/>
      <c r="E138" s="276"/>
      <c r="F138" s="299" t="s">
        <v>501</v>
      </c>
      <c r="G138" s="276"/>
      <c r="H138" s="276" t="s">
        <v>555</v>
      </c>
      <c r="I138" s="276" t="s">
        <v>533</v>
      </c>
      <c r="J138" s="276"/>
      <c r="K138" s="324"/>
    </row>
    <row r="139" s="1" customFormat="1" ht="15" customHeight="1">
      <c r="B139" s="321"/>
      <c r="C139" s="276" t="s">
        <v>534</v>
      </c>
      <c r="D139" s="276"/>
      <c r="E139" s="276"/>
      <c r="F139" s="299" t="s">
        <v>501</v>
      </c>
      <c r="G139" s="276"/>
      <c r="H139" s="276" t="s">
        <v>556</v>
      </c>
      <c r="I139" s="276" t="s">
        <v>536</v>
      </c>
      <c r="J139" s="276"/>
      <c r="K139" s="324"/>
    </row>
    <row r="140" s="1" customFormat="1" ht="15" customHeight="1">
      <c r="B140" s="321"/>
      <c r="C140" s="276" t="s">
        <v>537</v>
      </c>
      <c r="D140" s="276"/>
      <c r="E140" s="276"/>
      <c r="F140" s="299" t="s">
        <v>501</v>
      </c>
      <c r="G140" s="276"/>
      <c r="H140" s="276" t="s">
        <v>537</v>
      </c>
      <c r="I140" s="276" t="s">
        <v>536</v>
      </c>
      <c r="J140" s="276"/>
      <c r="K140" s="324"/>
    </row>
    <row r="141" s="1" customFormat="1" ht="15" customHeight="1">
      <c r="B141" s="321"/>
      <c r="C141" s="276" t="s">
        <v>42</v>
      </c>
      <c r="D141" s="276"/>
      <c r="E141" s="276"/>
      <c r="F141" s="299" t="s">
        <v>501</v>
      </c>
      <c r="G141" s="276"/>
      <c r="H141" s="276" t="s">
        <v>557</v>
      </c>
      <c r="I141" s="276" t="s">
        <v>536</v>
      </c>
      <c r="J141" s="276"/>
      <c r="K141" s="324"/>
    </row>
    <row r="142" s="1" customFormat="1" ht="15" customHeight="1">
      <c r="B142" s="321"/>
      <c r="C142" s="276" t="s">
        <v>558</v>
      </c>
      <c r="D142" s="276"/>
      <c r="E142" s="276"/>
      <c r="F142" s="299" t="s">
        <v>501</v>
      </c>
      <c r="G142" s="276"/>
      <c r="H142" s="276" t="s">
        <v>559</v>
      </c>
      <c r="I142" s="276" t="s">
        <v>536</v>
      </c>
      <c r="J142" s="276"/>
      <c r="K142" s="324"/>
    </row>
    <row r="143" s="1" customFormat="1" ht="15" customHeight="1">
      <c r="B143" s="325"/>
      <c r="C143" s="326"/>
      <c r="D143" s="326"/>
      <c r="E143" s="326"/>
      <c r="F143" s="326"/>
      <c r="G143" s="326"/>
      <c r="H143" s="326"/>
      <c r="I143" s="326"/>
      <c r="J143" s="326"/>
      <c r="K143" s="327"/>
    </row>
    <row r="144" s="1" customFormat="1" ht="18.75" customHeight="1">
      <c r="B144" s="312"/>
      <c r="C144" s="312"/>
      <c r="D144" s="312"/>
      <c r="E144" s="312"/>
      <c r="F144" s="313"/>
      <c r="G144" s="312"/>
      <c r="H144" s="312"/>
      <c r="I144" s="312"/>
      <c r="J144" s="312"/>
      <c r="K144" s="312"/>
    </row>
    <row r="145" s="1" customFormat="1" ht="18.75" customHeight="1">
      <c r="B145" s="284"/>
      <c r="C145" s="284"/>
      <c r="D145" s="284"/>
      <c r="E145" s="284"/>
      <c r="F145" s="284"/>
      <c r="G145" s="284"/>
      <c r="H145" s="284"/>
      <c r="I145" s="284"/>
      <c r="J145" s="284"/>
      <c r="K145" s="284"/>
    </row>
    <row r="146" s="1" customFormat="1" ht="7.5" customHeight="1">
      <c r="B146" s="285"/>
      <c r="C146" s="286"/>
      <c r="D146" s="286"/>
      <c r="E146" s="286"/>
      <c r="F146" s="286"/>
      <c r="G146" s="286"/>
      <c r="H146" s="286"/>
      <c r="I146" s="286"/>
      <c r="J146" s="286"/>
      <c r="K146" s="287"/>
    </row>
    <row r="147" s="1" customFormat="1" ht="45" customHeight="1">
      <c r="B147" s="288"/>
      <c r="C147" s="289" t="s">
        <v>560</v>
      </c>
      <c r="D147" s="289"/>
      <c r="E147" s="289"/>
      <c r="F147" s="289"/>
      <c r="G147" s="289"/>
      <c r="H147" s="289"/>
      <c r="I147" s="289"/>
      <c r="J147" s="289"/>
      <c r="K147" s="290"/>
    </row>
    <row r="148" s="1" customFormat="1" ht="17.25" customHeight="1">
      <c r="B148" s="288"/>
      <c r="C148" s="291" t="s">
        <v>495</v>
      </c>
      <c r="D148" s="291"/>
      <c r="E148" s="291"/>
      <c r="F148" s="291" t="s">
        <v>496</v>
      </c>
      <c r="G148" s="292"/>
      <c r="H148" s="291" t="s">
        <v>58</v>
      </c>
      <c r="I148" s="291" t="s">
        <v>61</v>
      </c>
      <c r="J148" s="291" t="s">
        <v>497</v>
      </c>
      <c r="K148" s="290"/>
    </row>
    <row r="149" s="1" customFormat="1" ht="17.25" customHeight="1">
      <c r="B149" s="288"/>
      <c r="C149" s="293" t="s">
        <v>498</v>
      </c>
      <c r="D149" s="293"/>
      <c r="E149" s="293"/>
      <c r="F149" s="294" t="s">
        <v>499</v>
      </c>
      <c r="G149" s="295"/>
      <c r="H149" s="293"/>
      <c r="I149" s="293"/>
      <c r="J149" s="293" t="s">
        <v>500</v>
      </c>
      <c r="K149" s="290"/>
    </row>
    <row r="150" s="1" customFormat="1" ht="5.25" customHeight="1">
      <c r="B150" s="301"/>
      <c r="C150" s="296"/>
      <c r="D150" s="296"/>
      <c r="E150" s="296"/>
      <c r="F150" s="296"/>
      <c r="G150" s="297"/>
      <c r="H150" s="296"/>
      <c r="I150" s="296"/>
      <c r="J150" s="296"/>
      <c r="K150" s="324"/>
    </row>
    <row r="151" s="1" customFormat="1" ht="15" customHeight="1">
      <c r="B151" s="301"/>
      <c r="C151" s="328" t="s">
        <v>504</v>
      </c>
      <c r="D151" s="276"/>
      <c r="E151" s="276"/>
      <c r="F151" s="329" t="s">
        <v>501</v>
      </c>
      <c r="G151" s="276"/>
      <c r="H151" s="328" t="s">
        <v>541</v>
      </c>
      <c r="I151" s="328" t="s">
        <v>503</v>
      </c>
      <c r="J151" s="328">
        <v>120</v>
      </c>
      <c r="K151" s="324"/>
    </row>
    <row r="152" s="1" customFormat="1" ht="15" customHeight="1">
      <c r="B152" s="301"/>
      <c r="C152" s="328" t="s">
        <v>550</v>
      </c>
      <c r="D152" s="276"/>
      <c r="E152" s="276"/>
      <c r="F152" s="329" t="s">
        <v>501</v>
      </c>
      <c r="G152" s="276"/>
      <c r="H152" s="328" t="s">
        <v>561</v>
      </c>
      <c r="I152" s="328" t="s">
        <v>503</v>
      </c>
      <c r="J152" s="328" t="s">
        <v>552</v>
      </c>
      <c r="K152" s="324"/>
    </row>
    <row r="153" s="1" customFormat="1" ht="15" customHeight="1">
      <c r="B153" s="301"/>
      <c r="C153" s="328" t="s">
        <v>449</v>
      </c>
      <c r="D153" s="276"/>
      <c r="E153" s="276"/>
      <c r="F153" s="329" t="s">
        <v>501</v>
      </c>
      <c r="G153" s="276"/>
      <c r="H153" s="328" t="s">
        <v>562</v>
      </c>
      <c r="I153" s="328" t="s">
        <v>503</v>
      </c>
      <c r="J153" s="328" t="s">
        <v>552</v>
      </c>
      <c r="K153" s="324"/>
    </row>
    <row r="154" s="1" customFormat="1" ht="15" customHeight="1">
      <c r="B154" s="301"/>
      <c r="C154" s="328" t="s">
        <v>506</v>
      </c>
      <c r="D154" s="276"/>
      <c r="E154" s="276"/>
      <c r="F154" s="329" t="s">
        <v>507</v>
      </c>
      <c r="G154" s="276"/>
      <c r="H154" s="328" t="s">
        <v>541</v>
      </c>
      <c r="I154" s="328" t="s">
        <v>503</v>
      </c>
      <c r="J154" s="328">
        <v>50</v>
      </c>
      <c r="K154" s="324"/>
    </row>
    <row r="155" s="1" customFormat="1" ht="15" customHeight="1">
      <c r="B155" s="301"/>
      <c r="C155" s="328" t="s">
        <v>509</v>
      </c>
      <c r="D155" s="276"/>
      <c r="E155" s="276"/>
      <c r="F155" s="329" t="s">
        <v>501</v>
      </c>
      <c r="G155" s="276"/>
      <c r="H155" s="328" t="s">
        <v>541</v>
      </c>
      <c r="I155" s="328" t="s">
        <v>511</v>
      </c>
      <c r="J155" s="328"/>
      <c r="K155" s="324"/>
    </row>
    <row r="156" s="1" customFormat="1" ht="15" customHeight="1">
      <c r="B156" s="301"/>
      <c r="C156" s="328" t="s">
        <v>520</v>
      </c>
      <c r="D156" s="276"/>
      <c r="E156" s="276"/>
      <c r="F156" s="329" t="s">
        <v>507</v>
      </c>
      <c r="G156" s="276"/>
      <c r="H156" s="328" t="s">
        <v>541</v>
      </c>
      <c r="I156" s="328" t="s">
        <v>503</v>
      </c>
      <c r="J156" s="328">
        <v>50</v>
      </c>
      <c r="K156" s="324"/>
    </row>
    <row r="157" s="1" customFormat="1" ht="15" customHeight="1">
      <c r="B157" s="301"/>
      <c r="C157" s="328" t="s">
        <v>528</v>
      </c>
      <c r="D157" s="276"/>
      <c r="E157" s="276"/>
      <c r="F157" s="329" t="s">
        <v>507</v>
      </c>
      <c r="G157" s="276"/>
      <c r="H157" s="328" t="s">
        <v>541</v>
      </c>
      <c r="I157" s="328" t="s">
        <v>503</v>
      </c>
      <c r="J157" s="328">
        <v>50</v>
      </c>
      <c r="K157" s="324"/>
    </row>
    <row r="158" s="1" customFormat="1" ht="15" customHeight="1">
      <c r="B158" s="301"/>
      <c r="C158" s="328" t="s">
        <v>526</v>
      </c>
      <c r="D158" s="276"/>
      <c r="E158" s="276"/>
      <c r="F158" s="329" t="s">
        <v>507</v>
      </c>
      <c r="G158" s="276"/>
      <c r="H158" s="328" t="s">
        <v>541</v>
      </c>
      <c r="I158" s="328" t="s">
        <v>503</v>
      </c>
      <c r="J158" s="328">
        <v>50</v>
      </c>
      <c r="K158" s="324"/>
    </row>
    <row r="159" s="1" customFormat="1" ht="15" customHeight="1">
      <c r="B159" s="301"/>
      <c r="C159" s="328" t="s">
        <v>87</v>
      </c>
      <c r="D159" s="276"/>
      <c r="E159" s="276"/>
      <c r="F159" s="329" t="s">
        <v>501</v>
      </c>
      <c r="G159" s="276"/>
      <c r="H159" s="328" t="s">
        <v>563</v>
      </c>
      <c r="I159" s="328" t="s">
        <v>503</v>
      </c>
      <c r="J159" s="328" t="s">
        <v>564</v>
      </c>
      <c r="K159" s="324"/>
    </row>
    <row r="160" s="1" customFormat="1" ht="15" customHeight="1">
      <c r="B160" s="301"/>
      <c r="C160" s="328" t="s">
        <v>565</v>
      </c>
      <c r="D160" s="276"/>
      <c r="E160" s="276"/>
      <c r="F160" s="329" t="s">
        <v>501</v>
      </c>
      <c r="G160" s="276"/>
      <c r="H160" s="328" t="s">
        <v>566</v>
      </c>
      <c r="I160" s="328" t="s">
        <v>536</v>
      </c>
      <c r="J160" s="328"/>
      <c r="K160" s="324"/>
    </row>
    <row r="161" s="1" customFormat="1" ht="15" customHeight="1">
      <c r="B161" s="330"/>
      <c r="C161" s="310"/>
      <c r="D161" s="310"/>
      <c r="E161" s="310"/>
      <c r="F161" s="310"/>
      <c r="G161" s="310"/>
      <c r="H161" s="310"/>
      <c r="I161" s="310"/>
      <c r="J161" s="310"/>
      <c r="K161" s="331"/>
    </row>
    <row r="162" s="1" customFormat="1" ht="18.75" customHeight="1">
      <c r="B162" s="312"/>
      <c r="C162" s="322"/>
      <c r="D162" s="322"/>
      <c r="E162" s="322"/>
      <c r="F162" s="332"/>
      <c r="G162" s="322"/>
      <c r="H162" s="322"/>
      <c r="I162" s="322"/>
      <c r="J162" s="322"/>
      <c r="K162" s="312"/>
    </row>
    <row r="163" s="1" customFormat="1" ht="18.75" customHeight="1">
      <c r="B163" s="284"/>
      <c r="C163" s="284"/>
      <c r="D163" s="284"/>
      <c r="E163" s="284"/>
      <c r="F163" s="284"/>
      <c r="G163" s="284"/>
      <c r="H163" s="284"/>
      <c r="I163" s="284"/>
      <c r="J163" s="284"/>
      <c r="K163" s="284"/>
    </row>
    <row r="164" s="1" customFormat="1" ht="7.5" customHeight="1">
      <c r="B164" s="263"/>
      <c r="C164" s="264"/>
      <c r="D164" s="264"/>
      <c r="E164" s="264"/>
      <c r="F164" s="264"/>
      <c r="G164" s="264"/>
      <c r="H164" s="264"/>
      <c r="I164" s="264"/>
      <c r="J164" s="264"/>
      <c r="K164" s="265"/>
    </row>
    <row r="165" s="1" customFormat="1" ht="45" customHeight="1">
      <c r="B165" s="266"/>
      <c r="C165" s="267" t="s">
        <v>567</v>
      </c>
      <c r="D165" s="267"/>
      <c r="E165" s="267"/>
      <c r="F165" s="267"/>
      <c r="G165" s="267"/>
      <c r="H165" s="267"/>
      <c r="I165" s="267"/>
      <c r="J165" s="267"/>
      <c r="K165" s="268"/>
    </row>
    <row r="166" s="1" customFormat="1" ht="17.25" customHeight="1">
      <c r="B166" s="266"/>
      <c r="C166" s="291" t="s">
        <v>495</v>
      </c>
      <c r="D166" s="291"/>
      <c r="E166" s="291"/>
      <c r="F166" s="291" t="s">
        <v>496</v>
      </c>
      <c r="G166" s="333"/>
      <c r="H166" s="334" t="s">
        <v>58</v>
      </c>
      <c r="I166" s="334" t="s">
        <v>61</v>
      </c>
      <c r="J166" s="291" t="s">
        <v>497</v>
      </c>
      <c r="K166" s="268"/>
    </row>
    <row r="167" s="1" customFormat="1" ht="17.25" customHeight="1">
      <c r="B167" s="269"/>
      <c r="C167" s="293" t="s">
        <v>498</v>
      </c>
      <c r="D167" s="293"/>
      <c r="E167" s="293"/>
      <c r="F167" s="294" t="s">
        <v>499</v>
      </c>
      <c r="G167" s="335"/>
      <c r="H167" s="336"/>
      <c r="I167" s="336"/>
      <c r="J167" s="293" t="s">
        <v>500</v>
      </c>
      <c r="K167" s="271"/>
    </row>
    <row r="168" s="1" customFormat="1" ht="5.25" customHeight="1">
      <c r="B168" s="301"/>
      <c r="C168" s="296"/>
      <c r="D168" s="296"/>
      <c r="E168" s="296"/>
      <c r="F168" s="296"/>
      <c r="G168" s="297"/>
      <c r="H168" s="296"/>
      <c r="I168" s="296"/>
      <c r="J168" s="296"/>
      <c r="K168" s="324"/>
    </row>
    <row r="169" s="1" customFormat="1" ht="15" customHeight="1">
      <c r="B169" s="301"/>
      <c r="C169" s="276" t="s">
        <v>504</v>
      </c>
      <c r="D169" s="276"/>
      <c r="E169" s="276"/>
      <c r="F169" s="299" t="s">
        <v>501</v>
      </c>
      <c r="G169" s="276"/>
      <c r="H169" s="276" t="s">
        <v>541</v>
      </c>
      <c r="I169" s="276" t="s">
        <v>503</v>
      </c>
      <c r="J169" s="276">
        <v>120</v>
      </c>
      <c r="K169" s="324"/>
    </row>
    <row r="170" s="1" customFormat="1" ht="15" customHeight="1">
      <c r="B170" s="301"/>
      <c r="C170" s="276" t="s">
        <v>550</v>
      </c>
      <c r="D170" s="276"/>
      <c r="E170" s="276"/>
      <c r="F170" s="299" t="s">
        <v>501</v>
      </c>
      <c r="G170" s="276"/>
      <c r="H170" s="276" t="s">
        <v>551</v>
      </c>
      <c r="I170" s="276" t="s">
        <v>503</v>
      </c>
      <c r="J170" s="276" t="s">
        <v>552</v>
      </c>
      <c r="K170" s="324"/>
    </row>
    <row r="171" s="1" customFormat="1" ht="15" customHeight="1">
      <c r="B171" s="301"/>
      <c r="C171" s="276" t="s">
        <v>449</v>
      </c>
      <c r="D171" s="276"/>
      <c r="E171" s="276"/>
      <c r="F171" s="299" t="s">
        <v>501</v>
      </c>
      <c r="G171" s="276"/>
      <c r="H171" s="276" t="s">
        <v>568</v>
      </c>
      <c r="I171" s="276" t="s">
        <v>503</v>
      </c>
      <c r="J171" s="276" t="s">
        <v>552</v>
      </c>
      <c r="K171" s="324"/>
    </row>
    <row r="172" s="1" customFormat="1" ht="15" customHeight="1">
      <c r="B172" s="301"/>
      <c r="C172" s="276" t="s">
        <v>506</v>
      </c>
      <c r="D172" s="276"/>
      <c r="E172" s="276"/>
      <c r="F172" s="299" t="s">
        <v>507</v>
      </c>
      <c r="G172" s="276"/>
      <c r="H172" s="276" t="s">
        <v>568</v>
      </c>
      <c r="I172" s="276" t="s">
        <v>503</v>
      </c>
      <c r="J172" s="276">
        <v>50</v>
      </c>
      <c r="K172" s="324"/>
    </row>
    <row r="173" s="1" customFormat="1" ht="15" customHeight="1">
      <c r="B173" s="301"/>
      <c r="C173" s="276" t="s">
        <v>509</v>
      </c>
      <c r="D173" s="276"/>
      <c r="E173" s="276"/>
      <c r="F173" s="299" t="s">
        <v>501</v>
      </c>
      <c r="G173" s="276"/>
      <c r="H173" s="276" t="s">
        <v>568</v>
      </c>
      <c r="I173" s="276" t="s">
        <v>511</v>
      </c>
      <c r="J173" s="276"/>
      <c r="K173" s="324"/>
    </row>
    <row r="174" s="1" customFormat="1" ht="15" customHeight="1">
      <c r="B174" s="301"/>
      <c r="C174" s="276" t="s">
        <v>520</v>
      </c>
      <c r="D174" s="276"/>
      <c r="E174" s="276"/>
      <c r="F174" s="299" t="s">
        <v>507</v>
      </c>
      <c r="G174" s="276"/>
      <c r="H174" s="276" t="s">
        <v>568</v>
      </c>
      <c r="I174" s="276" t="s">
        <v>503</v>
      </c>
      <c r="J174" s="276">
        <v>50</v>
      </c>
      <c r="K174" s="324"/>
    </row>
    <row r="175" s="1" customFormat="1" ht="15" customHeight="1">
      <c r="B175" s="301"/>
      <c r="C175" s="276" t="s">
        <v>528</v>
      </c>
      <c r="D175" s="276"/>
      <c r="E175" s="276"/>
      <c r="F175" s="299" t="s">
        <v>507</v>
      </c>
      <c r="G175" s="276"/>
      <c r="H175" s="276" t="s">
        <v>568</v>
      </c>
      <c r="I175" s="276" t="s">
        <v>503</v>
      </c>
      <c r="J175" s="276">
        <v>50</v>
      </c>
      <c r="K175" s="324"/>
    </row>
    <row r="176" s="1" customFormat="1" ht="15" customHeight="1">
      <c r="B176" s="301"/>
      <c r="C176" s="276" t="s">
        <v>526</v>
      </c>
      <c r="D176" s="276"/>
      <c r="E176" s="276"/>
      <c r="F176" s="299" t="s">
        <v>507</v>
      </c>
      <c r="G176" s="276"/>
      <c r="H176" s="276" t="s">
        <v>568</v>
      </c>
      <c r="I176" s="276" t="s">
        <v>503</v>
      </c>
      <c r="J176" s="276">
        <v>50</v>
      </c>
      <c r="K176" s="324"/>
    </row>
    <row r="177" s="1" customFormat="1" ht="15" customHeight="1">
      <c r="B177" s="301"/>
      <c r="C177" s="276" t="s">
        <v>106</v>
      </c>
      <c r="D177" s="276"/>
      <c r="E177" s="276"/>
      <c r="F177" s="299" t="s">
        <v>501</v>
      </c>
      <c r="G177" s="276"/>
      <c r="H177" s="276" t="s">
        <v>569</v>
      </c>
      <c r="I177" s="276" t="s">
        <v>570</v>
      </c>
      <c r="J177" s="276"/>
      <c r="K177" s="324"/>
    </row>
    <row r="178" s="1" customFormat="1" ht="15" customHeight="1">
      <c r="B178" s="301"/>
      <c r="C178" s="276" t="s">
        <v>61</v>
      </c>
      <c r="D178" s="276"/>
      <c r="E178" s="276"/>
      <c r="F178" s="299" t="s">
        <v>501</v>
      </c>
      <c r="G178" s="276"/>
      <c r="H178" s="276" t="s">
        <v>571</v>
      </c>
      <c r="I178" s="276" t="s">
        <v>572</v>
      </c>
      <c r="J178" s="276">
        <v>1</v>
      </c>
      <c r="K178" s="324"/>
    </row>
    <row r="179" s="1" customFormat="1" ht="15" customHeight="1">
      <c r="B179" s="301"/>
      <c r="C179" s="276" t="s">
        <v>57</v>
      </c>
      <c r="D179" s="276"/>
      <c r="E179" s="276"/>
      <c r="F179" s="299" t="s">
        <v>501</v>
      </c>
      <c r="G179" s="276"/>
      <c r="H179" s="276" t="s">
        <v>573</v>
      </c>
      <c r="I179" s="276" t="s">
        <v>503</v>
      </c>
      <c r="J179" s="276">
        <v>20</v>
      </c>
      <c r="K179" s="324"/>
    </row>
    <row r="180" s="1" customFormat="1" ht="15" customHeight="1">
      <c r="B180" s="301"/>
      <c r="C180" s="276" t="s">
        <v>58</v>
      </c>
      <c r="D180" s="276"/>
      <c r="E180" s="276"/>
      <c r="F180" s="299" t="s">
        <v>501</v>
      </c>
      <c r="G180" s="276"/>
      <c r="H180" s="276" t="s">
        <v>574</v>
      </c>
      <c r="I180" s="276" t="s">
        <v>503</v>
      </c>
      <c r="J180" s="276">
        <v>255</v>
      </c>
      <c r="K180" s="324"/>
    </row>
    <row r="181" s="1" customFormat="1" ht="15" customHeight="1">
      <c r="B181" s="301"/>
      <c r="C181" s="276" t="s">
        <v>107</v>
      </c>
      <c r="D181" s="276"/>
      <c r="E181" s="276"/>
      <c r="F181" s="299" t="s">
        <v>501</v>
      </c>
      <c r="G181" s="276"/>
      <c r="H181" s="276" t="s">
        <v>465</v>
      </c>
      <c r="I181" s="276" t="s">
        <v>503</v>
      </c>
      <c r="J181" s="276">
        <v>10</v>
      </c>
      <c r="K181" s="324"/>
    </row>
    <row r="182" s="1" customFormat="1" ht="15" customHeight="1">
      <c r="B182" s="301"/>
      <c r="C182" s="276" t="s">
        <v>108</v>
      </c>
      <c r="D182" s="276"/>
      <c r="E182" s="276"/>
      <c r="F182" s="299" t="s">
        <v>501</v>
      </c>
      <c r="G182" s="276"/>
      <c r="H182" s="276" t="s">
        <v>575</v>
      </c>
      <c r="I182" s="276" t="s">
        <v>536</v>
      </c>
      <c r="J182" s="276"/>
      <c r="K182" s="324"/>
    </row>
    <row r="183" s="1" customFormat="1" ht="15" customHeight="1">
      <c r="B183" s="301"/>
      <c r="C183" s="276" t="s">
        <v>576</v>
      </c>
      <c r="D183" s="276"/>
      <c r="E183" s="276"/>
      <c r="F183" s="299" t="s">
        <v>501</v>
      </c>
      <c r="G183" s="276"/>
      <c r="H183" s="276" t="s">
        <v>577</v>
      </c>
      <c r="I183" s="276" t="s">
        <v>536</v>
      </c>
      <c r="J183" s="276"/>
      <c r="K183" s="324"/>
    </row>
    <row r="184" s="1" customFormat="1" ht="15" customHeight="1">
      <c r="B184" s="301"/>
      <c r="C184" s="276" t="s">
        <v>565</v>
      </c>
      <c r="D184" s="276"/>
      <c r="E184" s="276"/>
      <c r="F184" s="299" t="s">
        <v>501</v>
      </c>
      <c r="G184" s="276"/>
      <c r="H184" s="276" t="s">
        <v>578</v>
      </c>
      <c r="I184" s="276" t="s">
        <v>536</v>
      </c>
      <c r="J184" s="276"/>
      <c r="K184" s="324"/>
    </row>
    <row r="185" s="1" customFormat="1" ht="15" customHeight="1">
      <c r="B185" s="301"/>
      <c r="C185" s="276" t="s">
        <v>110</v>
      </c>
      <c r="D185" s="276"/>
      <c r="E185" s="276"/>
      <c r="F185" s="299" t="s">
        <v>507</v>
      </c>
      <c r="G185" s="276"/>
      <c r="H185" s="276" t="s">
        <v>579</v>
      </c>
      <c r="I185" s="276" t="s">
        <v>503</v>
      </c>
      <c r="J185" s="276">
        <v>50</v>
      </c>
      <c r="K185" s="324"/>
    </row>
    <row r="186" s="1" customFormat="1" ht="15" customHeight="1">
      <c r="B186" s="301"/>
      <c r="C186" s="276" t="s">
        <v>580</v>
      </c>
      <c r="D186" s="276"/>
      <c r="E186" s="276"/>
      <c r="F186" s="299" t="s">
        <v>507</v>
      </c>
      <c r="G186" s="276"/>
      <c r="H186" s="276" t="s">
        <v>581</v>
      </c>
      <c r="I186" s="276" t="s">
        <v>582</v>
      </c>
      <c r="J186" s="276"/>
      <c r="K186" s="324"/>
    </row>
    <row r="187" s="1" customFormat="1" ht="15" customHeight="1">
      <c r="B187" s="301"/>
      <c r="C187" s="276" t="s">
        <v>583</v>
      </c>
      <c r="D187" s="276"/>
      <c r="E187" s="276"/>
      <c r="F187" s="299" t="s">
        <v>507</v>
      </c>
      <c r="G187" s="276"/>
      <c r="H187" s="276" t="s">
        <v>584</v>
      </c>
      <c r="I187" s="276" t="s">
        <v>582</v>
      </c>
      <c r="J187" s="276"/>
      <c r="K187" s="324"/>
    </row>
    <row r="188" s="1" customFormat="1" ht="15" customHeight="1">
      <c r="B188" s="301"/>
      <c r="C188" s="276" t="s">
        <v>585</v>
      </c>
      <c r="D188" s="276"/>
      <c r="E188" s="276"/>
      <c r="F188" s="299" t="s">
        <v>507</v>
      </c>
      <c r="G188" s="276"/>
      <c r="H188" s="276" t="s">
        <v>586</v>
      </c>
      <c r="I188" s="276" t="s">
        <v>582</v>
      </c>
      <c r="J188" s="276"/>
      <c r="K188" s="324"/>
    </row>
    <row r="189" s="1" customFormat="1" ht="15" customHeight="1">
      <c r="B189" s="301"/>
      <c r="C189" s="337" t="s">
        <v>587</v>
      </c>
      <c r="D189" s="276"/>
      <c r="E189" s="276"/>
      <c r="F189" s="299" t="s">
        <v>507</v>
      </c>
      <c r="G189" s="276"/>
      <c r="H189" s="276" t="s">
        <v>588</v>
      </c>
      <c r="I189" s="276" t="s">
        <v>589</v>
      </c>
      <c r="J189" s="338" t="s">
        <v>590</v>
      </c>
      <c r="K189" s="324"/>
    </row>
    <row r="190" s="1" customFormat="1" ht="15" customHeight="1">
      <c r="B190" s="301"/>
      <c r="C190" s="337" t="s">
        <v>46</v>
      </c>
      <c r="D190" s="276"/>
      <c r="E190" s="276"/>
      <c r="F190" s="299" t="s">
        <v>501</v>
      </c>
      <c r="G190" s="276"/>
      <c r="H190" s="273" t="s">
        <v>591</v>
      </c>
      <c r="I190" s="276" t="s">
        <v>592</v>
      </c>
      <c r="J190" s="276"/>
      <c r="K190" s="324"/>
    </row>
    <row r="191" s="1" customFormat="1" ht="15" customHeight="1">
      <c r="B191" s="301"/>
      <c r="C191" s="337" t="s">
        <v>593</v>
      </c>
      <c r="D191" s="276"/>
      <c r="E191" s="276"/>
      <c r="F191" s="299" t="s">
        <v>501</v>
      </c>
      <c r="G191" s="276"/>
      <c r="H191" s="276" t="s">
        <v>594</v>
      </c>
      <c r="I191" s="276" t="s">
        <v>536</v>
      </c>
      <c r="J191" s="276"/>
      <c r="K191" s="324"/>
    </row>
    <row r="192" s="1" customFormat="1" ht="15" customHeight="1">
      <c r="B192" s="301"/>
      <c r="C192" s="337" t="s">
        <v>595</v>
      </c>
      <c r="D192" s="276"/>
      <c r="E192" s="276"/>
      <c r="F192" s="299" t="s">
        <v>501</v>
      </c>
      <c r="G192" s="276"/>
      <c r="H192" s="276" t="s">
        <v>596</v>
      </c>
      <c r="I192" s="276" t="s">
        <v>536</v>
      </c>
      <c r="J192" s="276"/>
      <c r="K192" s="324"/>
    </row>
    <row r="193" s="1" customFormat="1" ht="15" customHeight="1">
      <c r="B193" s="301"/>
      <c r="C193" s="337" t="s">
        <v>597</v>
      </c>
      <c r="D193" s="276"/>
      <c r="E193" s="276"/>
      <c r="F193" s="299" t="s">
        <v>507</v>
      </c>
      <c r="G193" s="276"/>
      <c r="H193" s="276" t="s">
        <v>598</v>
      </c>
      <c r="I193" s="276" t="s">
        <v>536</v>
      </c>
      <c r="J193" s="276"/>
      <c r="K193" s="324"/>
    </row>
    <row r="194" s="1" customFormat="1" ht="15" customHeight="1">
      <c r="B194" s="330"/>
      <c r="C194" s="339"/>
      <c r="D194" s="310"/>
      <c r="E194" s="310"/>
      <c r="F194" s="310"/>
      <c r="G194" s="310"/>
      <c r="H194" s="310"/>
      <c r="I194" s="310"/>
      <c r="J194" s="310"/>
      <c r="K194" s="331"/>
    </row>
    <row r="195" s="1" customFormat="1" ht="18.75" customHeight="1">
      <c r="B195" s="312"/>
      <c r="C195" s="322"/>
      <c r="D195" s="322"/>
      <c r="E195" s="322"/>
      <c r="F195" s="332"/>
      <c r="G195" s="322"/>
      <c r="H195" s="322"/>
      <c r="I195" s="322"/>
      <c r="J195" s="322"/>
      <c r="K195" s="312"/>
    </row>
    <row r="196" s="1" customFormat="1" ht="18.75" customHeight="1">
      <c r="B196" s="312"/>
      <c r="C196" s="322"/>
      <c r="D196" s="322"/>
      <c r="E196" s="322"/>
      <c r="F196" s="332"/>
      <c r="G196" s="322"/>
      <c r="H196" s="322"/>
      <c r="I196" s="322"/>
      <c r="J196" s="322"/>
      <c r="K196" s="312"/>
    </row>
    <row r="197" s="1" customFormat="1" ht="18.75" customHeight="1">
      <c r="B197" s="284"/>
      <c r="C197" s="284"/>
      <c r="D197" s="284"/>
      <c r="E197" s="284"/>
      <c r="F197" s="284"/>
      <c r="G197" s="284"/>
      <c r="H197" s="284"/>
      <c r="I197" s="284"/>
      <c r="J197" s="284"/>
      <c r="K197" s="284"/>
    </row>
    <row r="198" s="1" customFormat="1" ht="13.5">
      <c r="B198" s="263"/>
      <c r="C198" s="264"/>
      <c r="D198" s="264"/>
      <c r="E198" s="264"/>
      <c r="F198" s="264"/>
      <c r="G198" s="264"/>
      <c r="H198" s="264"/>
      <c r="I198" s="264"/>
      <c r="J198" s="264"/>
      <c r="K198" s="265"/>
    </row>
    <row r="199" s="1" customFormat="1" ht="21">
      <c r="B199" s="266"/>
      <c r="C199" s="267" t="s">
        <v>599</v>
      </c>
      <c r="D199" s="267"/>
      <c r="E199" s="267"/>
      <c r="F199" s="267"/>
      <c r="G199" s="267"/>
      <c r="H199" s="267"/>
      <c r="I199" s="267"/>
      <c r="J199" s="267"/>
      <c r="K199" s="268"/>
    </row>
    <row r="200" s="1" customFormat="1" ht="25.5" customHeight="1">
      <c r="B200" s="266"/>
      <c r="C200" s="340" t="s">
        <v>600</v>
      </c>
      <c r="D200" s="340"/>
      <c r="E200" s="340"/>
      <c r="F200" s="340" t="s">
        <v>601</v>
      </c>
      <c r="G200" s="341"/>
      <c r="H200" s="340" t="s">
        <v>602</v>
      </c>
      <c r="I200" s="340"/>
      <c r="J200" s="340"/>
      <c r="K200" s="268"/>
    </row>
    <row r="201" s="1" customFormat="1" ht="5.25" customHeight="1">
      <c r="B201" s="301"/>
      <c r="C201" s="296"/>
      <c r="D201" s="296"/>
      <c r="E201" s="296"/>
      <c r="F201" s="296"/>
      <c r="G201" s="322"/>
      <c r="H201" s="296"/>
      <c r="I201" s="296"/>
      <c r="J201" s="296"/>
      <c r="K201" s="324"/>
    </row>
    <row r="202" s="1" customFormat="1" ht="15" customHeight="1">
      <c r="B202" s="301"/>
      <c r="C202" s="276" t="s">
        <v>592</v>
      </c>
      <c r="D202" s="276"/>
      <c r="E202" s="276"/>
      <c r="F202" s="299" t="s">
        <v>47</v>
      </c>
      <c r="G202" s="276"/>
      <c r="H202" s="276" t="s">
        <v>603</v>
      </c>
      <c r="I202" s="276"/>
      <c r="J202" s="276"/>
      <c r="K202" s="324"/>
    </row>
    <row r="203" s="1" customFormat="1" ht="15" customHeight="1">
      <c r="B203" s="301"/>
      <c r="C203" s="276"/>
      <c r="D203" s="276"/>
      <c r="E203" s="276"/>
      <c r="F203" s="299" t="s">
        <v>48</v>
      </c>
      <c r="G203" s="276"/>
      <c r="H203" s="276" t="s">
        <v>604</v>
      </c>
      <c r="I203" s="276"/>
      <c r="J203" s="276"/>
      <c r="K203" s="324"/>
    </row>
    <row r="204" s="1" customFormat="1" ht="15" customHeight="1">
      <c r="B204" s="301"/>
      <c r="C204" s="276"/>
      <c r="D204" s="276"/>
      <c r="E204" s="276"/>
      <c r="F204" s="299" t="s">
        <v>51</v>
      </c>
      <c r="G204" s="276"/>
      <c r="H204" s="276" t="s">
        <v>605</v>
      </c>
      <c r="I204" s="276"/>
      <c r="J204" s="276"/>
      <c r="K204" s="324"/>
    </row>
    <row r="205" s="1" customFormat="1" ht="15" customHeight="1">
      <c r="B205" s="301"/>
      <c r="C205" s="276"/>
      <c r="D205" s="276"/>
      <c r="E205" s="276"/>
      <c r="F205" s="299" t="s">
        <v>49</v>
      </c>
      <c r="G205" s="276"/>
      <c r="H205" s="276" t="s">
        <v>606</v>
      </c>
      <c r="I205" s="276"/>
      <c r="J205" s="276"/>
      <c r="K205" s="324"/>
    </row>
    <row r="206" s="1" customFormat="1" ht="15" customHeight="1">
      <c r="B206" s="301"/>
      <c r="C206" s="276"/>
      <c r="D206" s="276"/>
      <c r="E206" s="276"/>
      <c r="F206" s="299" t="s">
        <v>50</v>
      </c>
      <c r="G206" s="276"/>
      <c r="H206" s="276" t="s">
        <v>607</v>
      </c>
      <c r="I206" s="276"/>
      <c r="J206" s="276"/>
      <c r="K206" s="324"/>
    </row>
    <row r="207" s="1" customFormat="1" ht="15" customHeight="1">
      <c r="B207" s="301"/>
      <c r="C207" s="276"/>
      <c r="D207" s="276"/>
      <c r="E207" s="276"/>
      <c r="F207" s="299"/>
      <c r="G207" s="276"/>
      <c r="H207" s="276"/>
      <c r="I207" s="276"/>
      <c r="J207" s="276"/>
      <c r="K207" s="324"/>
    </row>
    <row r="208" s="1" customFormat="1" ht="15" customHeight="1">
      <c r="B208" s="301"/>
      <c r="C208" s="276" t="s">
        <v>548</v>
      </c>
      <c r="D208" s="276"/>
      <c r="E208" s="276"/>
      <c r="F208" s="299" t="s">
        <v>80</v>
      </c>
      <c r="G208" s="276"/>
      <c r="H208" s="276" t="s">
        <v>608</v>
      </c>
      <c r="I208" s="276"/>
      <c r="J208" s="276"/>
      <c r="K208" s="324"/>
    </row>
    <row r="209" s="1" customFormat="1" ht="15" customHeight="1">
      <c r="B209" s="301"/>
      <c r="C209" s="276"/>
      <c r="D209" s="276"/>
      <c r="E209" s="276"/>
      <c r="F209" s="299" t="s">
        <v>443</v>
      </c>
      <c r="G209" s="276"/>
      <c r="H209" s="276" t="s">
        <v>444</v>
      </c>
      <c r="I209" s="276"/>
      <c r="J209" s="276"/>
      <c r="K209" s="324"/>
    </row>
    <row r="210" s="1" customFormat="1" ht="15" customHeight="1">
      <c r="B210" s="301"/>
      <c r="C210" s="276"/>
      <c r="D210" s="276"/>
      <c r="E210" s="276"/>
      <c r="F210" s="299" t="s">
        <v>441</v>
      </c>
      <c r="G210" s="276"/>
      <c r="H210" s="276" t="s">
        <v>609</v>
      </c>
      <c r="I210" s="276"/>
      <c r="J210" s="276"/>
      <c r="K210" s="324"/>
    </row>
    <row r="211" s="1" customFormat="1" ht="15" customHeight="1">
      <c r="B211" s="342"/>
      <c r="C211" s="276"/>
      <c r="D211" s="276"/>
      <c r="E211" s="276"/>
      <c r="F211" s="299" t="s">
        <v>445</v>
      </c>
      <c r="G211" s="337"/>
      <c r="H211" s="328" t="s">
        <v>446</v>
      </c>
      <c r="I211" s="328"/>
      <c r="J211" s="328"/>
      <c r="K211" s="343"/>
    </row>
    <row r="212" s="1" customFormat="1" ht="15" customHeight="1">
      <c r="B212" s="342"/>
      <c r="C212" s="276"/>
      <c r="D212" s="276"/>
      <c r="E212" s="276"/>
      <c r="F212" s="299" t="s">
        <v>447</v>
      </c>
      <c r="G212" s="337"/>
      <c r="H212" s="328" t="s">
        <v>610</v>
      </c>
      <c r="I212" s="328"/>
      <c r="J212" s="328"/>
      <c r="K212" s="343"/>
    </row>
    <row r="213" s="1" customFormat="1" ht="15" customHeight="1">
      <c r="B213" s="342"/>
      <c r="C213" s="276"/>
      <c r="D213" s="276"/>
      <c r="E213" s="276"/>
      <c r="F213" s="299"/>
      <c r="G213" s="337"/>
      <c r="H213" s="328"/>
      <c r="I213" s="328"/>
      <c r="J213" s="328"/>
      <c r="K213" s="343"/>
    </row>
    <row r="214" s="1" customFormat="1" ht="15" customHeight="1">
      <c r="B214" s="342"/>
      <c r="C214" s="276" t="s">
        <v>572</v>
      </c>
      <c r="D214" s="276"/>
      <c r="E214" s="276"/>
      <c r="F214" s="299">
        <v>1</v>
      </c>
      <c r="G214" s="337"/>
      <c r="H214" s="328" t="s">
        <v>611</v>
      </c>
      <c r="I214" s="328"/>
      <c r="J214" s="328"/>
      <c r="K214" s="343"/>
    </row>
    <row r="215" s="1" customFormat="1" ht="15" customHeight="1">
      <c r="B215" s="342"/>
      <c r="C215" s="276"/>
      <c r="D215" s="276"/>
      <c r="E215" s="276"/>
      <c r="F215" s="299">
        <v>2</v>
      </c>
      <c r="G215" s="337"/>
      <c r="H215" s="328" t="s">
        <v>612</v>
      </c>
      <c r="I215" s="328"/>
      <c r="J215" s="328"/>
      <c r="K215" s="343"/>
    </row>
    <row r="216" s="1" customFormat="1" ht="15" customHeight="1">
      <c r="B216" s="342"/>
      <c r="C216" s="276"/>
      <c r="D216" s="276"/>
      <c r="E216" s="276"/>
      <c r="F216" s="299">
        <v>3</v>
      </c>
      <c r="G216" s="337"/>
      <c r="H216" s="328" t="s">
        <v>613</v>
      </c>
      <c r="I216" s="328"/>
      <c r="J216" s="328"/>
      <c r="K216" s="343"/>
    </row>
    <row r="217" s="1" customFormat="1" ht="15" customHeight="1">
      <c r="B217" s="342"/>
      <c r="C217" s="276"/>
      <c r="D217" s="276"/>
      <c r="E217" s="276"/>
      <c r="F217" s="299">
        <v>4</v>
      </c>
      <c r="G217" s="337"/>
      <c r="H217" s="328" t="s">
        <v>614</v>
      </c>
      <c r="I217" s="328"/>
      <c r="J217" s="328"/>
      <c r="K217" s="343"/>
    </row>
    <row r="218" s="1" customFormat="1" ht="12.75" customHeight="1">
      <c r="B218" s="344"/>
      <c r="C218" s="345"/>
      <c r="D218" s="345"/>
      <c r="E218" s="345"/>
      <c r="F218" s="345"/>
      <c r="G218" s="345"/>
      <c r="H218" s="345"/>
      <c r="I218" s="345"/>
      <c r="J218" s="345"/>
      <c r="K218" s="346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EVA</dc:creator>
  <cp:lastModifiedBy>EVA</cp:lastModifiedBy>
  <dcterms:created xsi:type="dcterms:W3CDTF">2021-01-19T08:57:34Z</dcterms:created>
  <dcterms:modified xsi:type="dcterms:W3CDTF">2021-01-19T08:57:37Z</dcterms:modified>
</cp:coreProperties>
</file>