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rvpraha-my.sharepoint.com/personal/morska_vrv_cz/Documents/Plocha/"/>
    </mc:Choice>
  </mc:AlternateContent>
  <xr:revisionPtr revIDLastSave="0" documentId="11_B7E213868BC41160D40AA7A568431DF410E7FCE1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kapitulace stavby" sheetId="1" r:id="rId1"/>
    <sheet name="SO 01 - Přiváděcí řad" sheetId="2" r:id="rId2"/>
    <sheet name="SO 02 - Rozváděcí řad 1" sheetId="3" r:id="rId3"/>
    <sheet name="1. - AŠ Zvánovice - stave..." sheetId="4" r:id="rId4"/>
    <sheet name="2. - Elektroinstalace" sheetId="5" r:id="rId5"/>
    <sheet name="3. - Rozváděč DT1" sheetId="6" r:id="rId6"/>
    <sheet name="SO 04.1 - VDJ Černé Voděr..." sheetId="7" r:id="rId7"/>
    <sheet name="SO 04.1. - Oplocení VDJ" sheetId="8" r:id="rId8"/>
    <sheet name="SO 04.2 - VDJ Černé Voděr..." sheetId="9" r:id="rId9"/>
    <sheet name="SO 04.3 - Odpad z VDJ" sheetId="10" r:id="rId10"/>
    <sheet name="SO 04.4 - Zpevněné plochy..." sheetId="11" r:id="rId11"/>
    <sheet name="SO 04.5 - Přípojka NN k VDJ" sheetId="12" r:id="rId12"/>
    <sheet name="1. - Technologická elektr..." sheetId="13" r:id="rId13"/>
    <sheet name="2. - Rozváděč RM1" sheetId="14" r:id="rId14"/>
    <sheet name="3. - Stavební elektroinst..." sheetId="15" r:id="rId15"/>
    <sheet name="4. - Uzemnění a hromosvod" sheetId="16" r:id="rId16"/>
    <sheet name="SO 05 - Rozváděcí řad 2" sheetId="17" r:id="rId17"/>
    <sheet name="SO 06 - Rozváděcí řad 3" sheetId="18" r:id="rId18"/>
    <sheet name="VON - Vedlejší a ostatní ..." sheetId="19" r:id="rId19"/>
    <sheet name="Pokyny pro vyplnění" sheetId="20" r:id="rId20"/>
  </sheets>
  <definedNames>
    <definedName name="_xlnm._FilterDatabase" localSheetId="3" hidden="1">'1. - AŠ Zvánovice - stave...'!$C$97:$K$423</definedName>
    <definedName name="_xlnm._FilterDatabase" localSheetId="12" hidden="1">'1. - Technologická elektr...'!$C$91:$K$159</definedName>
    <definedName name="_xlnm._FilterDatabase" localSheetId="4" hidden="1">'2. - Elektroinstalace'!$C$85:$K$153</definedName>
    <definedName name="_xlnm._FilterDatabase" localSheetId="13" hidden="1">'2. - Rozváděč RM1'!$C$91:$K$153</definedName>
    <definedName name="_xlnm._FilterDatabase" localSheetId="5" hidden="1">'3. - Rozváděč DT1'!$C$85:$K$109</definedName>
    <definedName name="_xlnm._FilterDatabase" localSheetId="14" hidden="1">'3. - Stavební elektroinst...'!$C$91:$K$125</definedName>
    <definedName name="_xlnm._FilterDatabase" localSheetId="15" hidden="1">'4. - Uzemnění a hromosvod'!$C$91:$K$129</definedName>
    <definedName name="_xlnm._FilterDatabase" localSheetId="1" hidden="1">'SO 01 - Přiváděcí řad'!$C$90:$K$947</definedName>
    <definedName name="_xlnm._FilterDatabase" localSheetId="2" hidden="1">'SO 02 - Rozváděcí řad 1'!$C$85:$K$426</definedName>
    <definedName name="_xlnm._FilterDatabase" localSheetId="6" hidden="1">'SO 04.1 - VDJ Černé Voděr...'!$C$111:$K$1578</definedName>
    <definedName name="_xlnm._FilterDatabase" localSheetId="7" hidden="1">'SO 04.1. - Oplocení VDJ'!$C$99:$K$284</definedName>
    <definedName name="_xlnm._FilterDatabase" localSheetId="8" hidden="1">'SO 04.2 - VDJ Černé Voděr...'!$C$92:$K$345</definedName>
    <definedName name="_xlnm._FilterDatabase" localSheetId="9" hidden="1">'SO 04.3 - Odpad z VDJ'!$C$94:$K$527</definedName>
    <definedName name="_xlnm._FilterDatabase" localSheetId="10" hidden="1">'SO 04.4 - Zpevněné plochy...'!$C$90:$K$248</definedName>
    <definedName name="_xlnm._FilterDatabase" localSheetId="11" hidden="1">'SO 04.5 - Přípojka NN k VDJ'!$C$85:$K$113</definedName>
    <definedName name="_xlnm._FilterDatabase" localSheetId="16" hidden="1">'SO 05 - Rozváděcí řad 2'!$C$84:$K$374</definedName>
    <definedName name="_xlnm._FilterDatabase" localSheetId="17" hidden="1">'SO 06 - Rozváděcí řad 3'!$C$84:$K$352</definedName>
    <definedName name="_xlnm._FilterDatabase" localSheetId="18" hidden="1">'VON - Vedlejší a ostatní ...'!$C$84:$K$220</definedName>
    <definedName name="_xlnm.Print_Titles" localSheetId="3">'1. - AŠ Zvánovice - stave...'!$97:$97</definedName>
    <definedName name="_xlnm.Print_Titles" localSheetId="12">'1. - Technologická elektr...'!$91:$91</definedName>
    <definedName name="_xlnm.Print_Titles" localSheetId="4">'2. - Elektroinstalace'!$85:$85</definedName>
    <definedName name="_xlnm.Print_Titles" localSheetId="13">'2. - Rozváděč RM1'!$91:$91</definedName>
    <definedName name="_xlnm.Print_Titles" localSheetId="5">'3. - Rozváděč DT1'!$85:$85</definedName>
    <definedName name="_xlnm.Print_Titles" localSheetId="14">'3. - Stavební elektroinst...'!$91:$91</definedName>
    <definedName name="_xlnm.Print_Titles" localSheetId="15">'4. - Uzemnění a hromosvod'!$91:$91</definedName>
    <definedName name="_xlnm.Print_Titles" localSheetId="0">'Rekapitulace stavby'!$52:$52</definedName>
    <definedName name="_xlnm.Print_Titles" localSheetId="1">'SO 01 - Přiváděcí řad'!$90:$90</definedName>
    <definedName name="_xlnm.Print_Titles" localSheetId="2">'SO 02 - Rozváděcí řad 1'!$85:$85</definedName>
    <definedName name="_xlnm.Print_Titles" localSheetId="6">'SO 04.1 - VDJ Černé Voděr...'!$111:$111</definedName>
    <definedName name="_xlnm.Print_Titles" localSheetId="7">'SO 04.1. - Oplocení VDJ'!$99:$99</definedName>
    <definedName name="_xlnm.Print_Titles" localSheetId="8">'SO 04.2 - VDJ Černé Voděr...'!$92:$92</definedName>
    <definedName name="_xlnm.Print_Titles" localSheetId="9">'SO 04.3 - Odpad z VDJ'!$94:$94</definedName>
    <definedName name="_xlnm.Print_Titles" localSheetId="10">'SO 04.4 - Zpevněné plochy...'!$90:$90</definedName>
    <definedName name="_xlnm.Print_Titles" localSheetId="11">'SO 04.5 - Přípojka NN k VDJ'!$85:$85</definedName>
    <definedName name="_xlnm.Print_Titles" localSheetId="16">'SO 05 - Rozváděcí řad 2'!$84:$84</definedName>
    <definedName name="_xlnm.Print_Titles" localSheetId="17">'SO 06 - Rozváděcí řad 3'!$84:$84</definedName>
    <definedName name="_xlnm.Print_Titles" localSheetId="18">'VON - Vedlejší a ostatní ...'!$84:$84</definedName>
    <definedName name="_xlnm.Print_Area" localSheetId="3">'1. - AŠ Zvánovice - stave...'!$C$4:$J$41,'1. - AŠ Zvánovice - stave...'!$C$47:$J$77,'1. - AŠ Zvánovice - stave...'!$C$83:$K$423</definedName>
    <definedName name="_xlnm.Print_Area" localSheetId="12">'1. - Technologická elektr...'!$C$4:$J$43,'1. - Technologická elektr...'!$C$49:$J$69,'1. - Technologická elektr...'!$C$75:$K$159</definedName>
    <definedName name="_xlnm.Print_Area" localSheetId="4">'2. - Elektroinstalace'!$C$4:$J$41,'2. - Elektroinstalace'!$C$47:$J$65,'2. - Elektroinstalace'!$C$71:$K$153</definedName>
    <definedName name="_xlnm.Print_Area" localSheetId="13">'2. - Rozváděč RM1'!$C$4:$J$43,'2. - Rozváděč RM1'!$C$49:$J$69,'2. - Rozváděč RM1'!$C$75:$K$153</definedName>
    <definedName name="_xlnm.Print_Area" localSheetId="5">'3. - Rozváděč DT1'!$C$4:$J$41,'3. - Rozváděč DT1'!$C$47:$J$65,'3. - Rozváděč DT1'!$C$71:$K$109</definedName>
    <definedName name="_xlnm.Print_Area" localSheetId="14">'3. - Stavební elektroinst...'!$C$4:$J$43,'3. - Stavební elektroinst...'!$C$49:$J$69,'3. - Stavební elektroinst...'!$C$75:$K$125</definedName>
    <definedName name="_xlnm.Print_Area" localSheetId="15">'4. - Uzemnění a hromosvod'!$C$4:$J$43,'4. - Uzemnění a hromosvod'!$C$49:$J$69,'4. - Uzemnění a hromosvod'!$C$75:$K$129</definedName>
    <definedName name="_xlnm.Print_Area" localSheetId="19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stavby'!$C$42:$AQ$77</definedName>
    <definedName name="_xlnm.Print_Area" localSheetId="1">'SO 01 - Přiváděcí řad'!$C$4:$J$39,'SO 01 - Přiváděcí řad'!$C$45:$J$72,'SO 01 - Přiváděcí řad'!$C$78:$K$947</definedName>
    <definedName name="_xlnm.Print_Area" localSheetId="2">'SO 02 - Rozváděcí řad 1'!$C$4:$J$39,'SO 02 - Rozváděcí řad 1'!$C$45:$J$67,'SO 02 - Rozváděcí řad 1'!$C$73:$K$426</definedName>
    <definedName name="_xlnm.Print_Area" localSheetId="6">'SO 04.1 - VDJ Černé Voděr...'!$C$4:$J$41,'SO 04.1 - VDJ Černé Voděr...'!$C$47:$J$91,'SO 04.1 - VDJ Černé Voděr...'!$C$97:$K$1578</definedName>
    <definedName name="_xlnm.Print_Area" localSheetId="7">'SO 04.1. - Oplocení VDJ'!$C$4:$J$43,'SO 04.1. - Oplocení VDJ'!$C$49:$J$77,'SO 04.1. - Oplocení VDJ'!$C$83:$K$284</definedName>
    <definedName name="_xlnm.Print_Area" localSheetId="8">'SO 04.2 - VDJ Černé Voděr...'!$C$4:$J$41,'SO 04.2 - VDJ Černé Voděr...'!$C$47:$J$72,'SO 04.2 - VDJ Černé Voděr...'!$C$78:$K$345</definedName>
    <definedName name="_xlnm.Print_Area" localSheetId="9">'SO 04.3 - Odpad z VDJ'!$C$4:$J$41,'SO 04.3 - Odpad z VDJ'!$C$47:$J$74,'SO 04.3 - Odpad z VDJ'!$C$80:$K$527</definedName>
    <definedName name="_xlnm.Print_Area" localSheetId="10">'SO 04.4 - Zpevněné plochy...'!$C$4:$J$41,'SO 04.4 - Zpevněné plochy...'!$C$47:$J$70,'SO 04.4 - Zpevněné plochy...'!$C$76:$K$248</definedName>
    <definedName name="_xlnm.Print_Area" localSheetId="11">'SO 04.5 - Přípojka NN k VDJ'!$C$4:$J$41,'SO 04.5 - Přípojka NN k VDJ'!$C$47:$J$65,'SO 04.5 - Přípojka NN k VDJ'!$C$71:$K$113</definedName>
    <definedName name="_xlnm.Print_Area" localSheetId="16">'SO 05 - Rozváděcí řad 2'!$C$4:$J$39,'SO 05 - Rozváděcí řad 2'!$C$45:$J$66,'SO 05 - Rozváděcí řad 2'!$C$72:$K$374</definedName>
    <definedName name="_xlnm.Print_Area" localSheetId="17">'SO 06 - Rozváděcí řad 3'!$C$4:$J$39,'SO 06 - Rozváděcí řad 3'!$C$45:$J$66,'SO 06 - Rozváděcí řad 3'!$C$72:$K$352</definedName>
    <definedName name="_xlnm.Print_Area" localSheetId="18">'VON - Vedlejší a ostatní ...'!$C$4:$J$39,'VON - Vedlejší a ostatní ...'!$C$45:$J$66,'VON - Vedlejší a ostatní ...'!$C$72:$K$220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9" l="1"/>
  <c r="J36" i="19"/>
  <c r="AY76" i="1" s="1"/>
  <c r="J35" i="19"/>
  <c r="AX76" i="1" s="1"/>
  <c r="BI220" i="19"/>
  <c r="BH220" i="19"/>
  <c r="BG220" i="19"/>
  <c r="BF220" i="19"/>
  <c r="T220" i="19"/>
  <c r="R220" i="19"/>
  <c r="P220" i="19"/>
  <c r="BI219" i="19"/>
  <c r="BH219" i="19"/>
  <c r="BG219" i="19"/>
  <c r="BF219" i="19"/>
  <c r="T219" i="19"/>
  <c r="R219" i="19"/>
  <c r="P219" i="19"/>
  <c r="BI218" i="19"/>
  <c r="BH218" i="19"/>
  <c r="BG218" i="19"/>
  <c r="BF218" i="19"/>
  <c r="T218" i="19"/>
  <c r="R218" i="19"/>
  <c r="P218" i="19"/>
  <c r="BI213" i="19"/>
  <c r="BH213" i="19"/>
  <c r="BG213" i="19"/>
  <c r="BF213" i="19"/>
  <c r="T213" i="19"/>
  <c r="R213" i="19"/>
  <c r="P213" i="19"/>
  <c r="BI208" i="19"/>
  <c r="BH208" i="19"/>
  <c r="BG208" i="19"/>
  <c r="BF208" i="19"/>
  <c r="T208" i="19"/>
  <c r="R208" i="19"/>
  <c r="P208" i="19"/>
  <c r="BI206" i="19"/>
  <c r="BH206" i="19"/>
  <c r="BG206" i="19"/>
  <c r="BF206" i="19"/>
  <c r="T206" i="19"/>
  <c r="R206" i="19"/>
  <c r="P206" i="19"/>
  <c r="BI205" i="19"/>
  <c r="BH205" i="19"/>
  <c r="BG205" i="19"/>
  <c r="BF205" i="19"/>
  <c r="T205" i="19"/>
  <c r="R205" i="19"/>
  <c r="P205" i="19"/>
  <c r="BI200" i="19"/>
  <c r="BH200" i="19"/>
  <c r="BG200" i="19"/>
  <c r="BF200" i="19"/>
  <c r="T200" i="19"/>
  <c r="R200" i="19"/>
  <c r="P200" i="19"/>
  <c r="BI194" i="19"/>
  <c r="BH194" i="19"/>
  <c r="BG194" i="19"/>
  <c r="BF194" i="19"/>
  <c r="T194" i="19"/>
  <c r="R194" i="19"/>
  <c r="P194" i="19"/>
  <c r="BI189" i="19"/>
  <c r="BH189" i="19"/>
  <c r="BG189" i="19"/>
  <c r="BF189" i="19"/>
  <c r="T189" i="19"/>
  <c r="R189" i="19"/>
  <c r="P189" i="19"/>
  <c r="BI184" i="19"/>
  <c r="BH184" i="19"/>
  <c r="BG184" i="19"/>
  <c r="BF184" i="19"/>
  <c r="T184" i="19"/>
  <c r="R184" i="19"/>
  <c r="P184" i="19"/>
  <c r="BI179" i="19"/>
  <c r="BH179" i="19"/>
  <c r="BG179" i="19"/>
  <c r="BF179" i="19"/>
  <c r="T179" i="19"/>
  <c r="R179" i="19"/>
  <c r="P179" i="19"/>
  <c r="BI174" i="19"/>
  <c r="BH174" i="19"/>
  <c r="BG174" i="19"/>
  <c r="BF174" i="19"/>
  <c r="T174" i="19"/>
  <c r="R174" i="19"/>
  <c r="P174" i="19"/>
  <c r="BI169" i="19"/>
  <c r="BH169" i="19"/>
  <c r="BG169" i="19"/>
  <c r="BF169" i="19"/>
  <c r="T169" i="19"/>
  <c r="R169" i="19"/>
  <c r="P169" i="19"/>
  <c r="BI164" i="19"/>
  <c r="BH164" i="19"/>
  <c r="BG164" i="19"/>
  <c r="BF164" i="19"/>
  <c r="T164" i="19"/>
  <c r="R164" i="19"/>
  <c r="P164" i="19"/>
  <c r="BI159" i="19"/>
  <c r="BH159" i="19"/>
  <c r="BG159" i="19"/>
  <c r="BF159" i="19"/>
  <c r="T159" i="19"/>
  <c r="R159" i="19"/>
  <c r="P159" i="19"/>
  <c r="BI154" i="19"/>
  <c r="BH154" i="19"/>
  <c r="BG154" i="19"/>
  <c r="BF154" i="19"/>
  <c r="T154" i="19"/>
  <c r="R154" i="19"/>
  <c r="P154" i="19"/>
  <c r="BI149" i="19"/>
  <c r="BH149" i="19"/>
  <c r="BG149" i="19"/>
  <c r="BF149" i="19"/>
  <c r="T149" i="19"/>
  <c r="R149" i="19"/>
  <c r="P149" i="19"/>
  <c r="BI143" i="19"/>
  <c r="BH143" i="19"/>
  <c r="BG143" i="19"/>
  <c r="BF143" i="19"/>
  <c r="T143" i="19"/>
  <c r="R143" i="19"/>
  <c r="P143" i="19"/>
  <c r="BI138" i="19"/>
  <c r="BH138" i="19"/>
  <c r="BG138" i="19"/>
  <c r="BF138" i="19"/>
  <c r="T138" i="19"/>
  <c r="R138" i="19"/>
  <c r="P138" i="19"/>
  <c r="BI134" i="19"/>
  <c r="BH134" i="19"/>
  <c r="BG134" i="19"/>
  <c r="BF134" i="19"/>
  <c r="T134" i="19"/>
  <c r="R134" i="19"/>
  <c r="P134" i="19"/>
  <c r="BI130" i="19"/>
  <c r="BH130" i="19"/>
  <c r="BG130" i="19"/>
  <c r="BF130" i="19"/>
  <c r="T130" i="19"/>
  <c r="R130" i="19"/>
  <c r="P130" i="19"/>
  <c r="BI127" i="19"/>
  <c r="BH127" i="19"/>
  <c r="BG127" i="19"/>
  <c r="BF127" i="19"/>
  <c r="T127" i="19"/>
  <c r="R127" i="19"/>
  <c r="P127" i="19"/>
  <c r="BI124" i="19"/>
  <c r="BH124" i="19"/>
  <c r="BG124" i="19"/>
  <c r="BF124" i="19"/>
  <c r="T124" i="19"/>
  <c r="R124" i="19"/>
  <c r="P124" i="19"/>
  <c r="BI119" i="19"/>
  <c r="BH119" i="19"/>
  <c r="BG119" i="19"/>
  <c r="BF119" i="19"/>
  <c r="T119" i="19"/>
  <c r="R119" i="19"/>
  <c r="P119" i="19"/>
  <c r="BI113" i="19"/>
  <c r="BH113" i="19"/>
  <c r="BG113" i="19"/>
  <c r="BF113" i="19"/>
  <c r="T113" i="19"/>
  <c r="R113" i="19"/>
  <c r="P113" i="19"/>
  <c r="BI108" i="19"/>
  <c r="BH108" i="19"/>
  <c r="BG108" i="19"/>
  <c r="BF108" i="19"/>
  <c r="T108" i="19"/>
  <c r="R108" i="19"/>
  <c r="P108" i="19"/>
  <c r="BI103" i="19"/>
  <c r="BH103" i="19"/>
  <c r="BG103" i="19"/>
  <c r="BF103" i="19"/>
  <c r="T103" i="19"/>
  <c r="R103" i="19"/>
  <c r="P103" i="19"/>
  <c r="BI98" i="19"/>
  <c r="BH98" i="19"/>
  <c r="BG98" i="19"/>
  <c r="BF98" i="19"/>
  <c r="T98" i="19"/>
  <c r="R98" i="19"/>
  <c r="P98" i="19"/>
  <c r="BI93" i="19"/>
  <c r="BH93" i="19"/>
  <c r="BG93" i="19"/>
  <c r="BF93" i="19"/>
  <c r="T93" i="19"/>
  <c r="R93" i="19"/>
  <c r="P93" i="19"/>
  <c r="BI88" i="19"/>
  <c r="BH88" i="19"/>
  <c r="BG88" i="19"/>
  <c r="BF88" i="19"/>
  <c r="T88" i="19"/>
  <c r="R88" i="19"/>
  <c r="P88" i="19"/>
  <c r="J82" i="19"/>
  <c r="J81" i="19"/>
  <c r="F81" i="19"/>
  <c r="F79" i="19"/>
  <c r="E77" i="19"/>
  <c r="J55" i="19"/>
  <c r="J54" i="19"/>
  <c r="F54" i="19"/>
  <c r="F52" i="19"/>
  <c r="E50" i="19"/>
  <c r="J18" i="19"/>
  <c r="E18" i="19"/>
  <c r="F55" i="19" s="1"/>
  <c r="J17" i="19"/>
  <c r="J12" i="19"/>
  <c r="J79" i="19" s="1"/>
  <c r="E7" i="19"/>
  <c r="E48" i="19" s="1"/>
  <c r="J37" i="18"/>
  <c r="J36" i="18"/>
  <c r="AY75" i="1" s="1"/>
  <c r="J35" i="18"/>
  <c r="AX75" i="1" s="1"/>
  <c r="BI351" i="18"/>
  <c r="BH351" i="18"/>
  <c r="BG351" i="18"/>
  <c r="BF351" i="18"/>
  <c r="T351" i="18"/>
  <c r="T350" i="18"/>
  <c r="R351" i="18"/>
  <c r="R350" i="18"/>
  <c r="P351" i="18"/>
  <c r="P350" i="18" s="1"/>
  <c r="BI346" i="18"/>
  <c r="BH346" i="18"/>
  <c r="BG346" i="18"/>
  <c r="BF346" i="18"/>
  <c r="T346" i="18"/>
  <c r="R346" i="18"/>
  <c r="P346" i="18"/>
  <c r="BI340" i="18"/>
  <c r="BH340" i="18"/>
  <c r="BG340" i="18"/>
  <c r="BF340" i="18"/>
  <c r="T340" i="18"/>
  <c r="R340" i="18"/>
  <c r="P340" i="18"/>
  <c r="BI339" i="18"/>
  <c r="BH339" i="18"/>
  <c r="BG339" i="18"/>
  <c r="BF339" i="18"/>
  <c r="T339" i="18"/>
  <c r="R339" i="18"/>
  <c r="P339" i="18"/>
  <c r="BI337" i="18"/>
  <c r="BH337" i="18"/>
  <c r="BG337" i="18"/>
  <c r="BF337" i="18"/>
  <c r="T337" i="18"/>
  <c r="R337" i="18"/>
  <c r="P337" i="18"/>
  <c r="BI336" i="18"/>
  <c r="BH336" i="18"/>
  <c r="BG336" i="18"/>
  <c r="BF336" i="18"/>
  <c r="T336" i="18"/>
  <c r="R336" i="18"/>
  <c r="P336" i="18"/>
  <c r="BI335" i="18"/>
  <c r="BH335" i="18"/>
  <c r="BG335" i="18"/>
  <c r="BF335" i="18"/>
  <c r="T335" i="18"/>
  <c r="R335" i="18"/>
  <c r="P335" i="18"/>
  <c r="BI333" i="18"/>
  <c r="BH333" i="18"/>
  <c r="BG333" i="18"/>
  <c r="BF333" i="18"/>
  <c r="T333" i="18"/>
  <c r="R333" i="18"/>
  <c r="P333" i="18"/>
  <c r="BI332" i="18"/>
  <c r="BH332" i="18"/>
  <c r="BG332" i="18"/>
  <c r="BF332" i="18"/>
  <c r="T332" i="18"/>
  <c r="R332" i="18"/>
  <c r="P332" i="18"/>
  <c r="BI331" i="18"/>
  <c r="BH331" i="18"/>
  <c r="BG331" i="18"/>
  <c r="BF331" i="18"/>
  <c r="T331" i="18"/>
  <c r="R331" i="18"/>
  <c r="P331" i="18"/>
  <c r="BI329" i="18"/>
  <c r="BH329" i="18"/>
  <c r="BG329" i="18"/>
  <c r="BF329" i="18"/>
  <c r="T329" i="18"/>
  <c r="R329" i="18"/>
  <c r="P329" i="18"/>
  <c r="BI327" i="18"/>
  <c r="BH327" i="18"/>
  <c r="BG327" i="18"/>
  <c r="BF327" i="18"/>
  <c r="T327" i="18"/>
  <c r="R327" i="18"/>
  <c r="P327" i="18"/>
  <c r="BI323" i="18"/>
  <c r="BH323" i="18"/>
  <c r="BG323" i="18"/>
  <c r="BF323" i="18"/>
  <c r="T323" i="18"/>
  <c r="R323" i="18"/>
  <c r="P323" i="18"/>
  <c r="BI319" i="18"/>
  <c r="BH319" i="18"/>
  <c r="BG319" i="18"/>
  <c r="BF319" i="18"/>
  <c r="T319" i="18"/>
  <c r="R319" i="18"/>
  <c r="P319" i="18"/>
  <c r="BI318" i="18"/>
  <c r="BH318" i="18"/>
  <c r="BG318" i="18"/>
  <c r="BF318" i="18"/>
  <c r="T318" i="18"/>
  <c r="R318" i="18"/>
  <c r="P318" i="18"/>
  <c r="BI317" i="18"/>
  <c r="BH317" i="18"/>
  <c r="BG317" i="18"/>
  <c r="BF317" i="18"/>
  <c r="T317" i="18"/>
  <c r="R317" i="18"/>
  <c r="P317" i="18"/>
  <c r="BI315" i="18"/>
  <c r="BH315" i="18"/>
  <c r="BG315" i="18"/>
  <c r="BF315" i="18"/>
  <c r="T315" i="18"/>
  <c r="R315" i="18"/>
  <c r="P315" i="18"/>
  <c r="BI314" i="18"/>
  <c r="BH314" i="18"/>
  <c r="BG314" i="18"/>
  <c r="BF314" i="18"/>
  <c r="T314" i="18"/>
  <c r="R314" i="18"/>
  <c r="P314" i="18"/>
  <c r="BI313" i="18"/>
  <c r="BH313" i="18"/>
  <c r="BG313" i="18"/>
  <c r="BF313" i="18"/>
  <c r="T313" i="18"/>
  <c r="R313" i="18"/>
  <c r="P313" i="18"/>
  <c r="BI311" i="18"/>
  <c r="BH311" i="18"/>
  <c r="BG311" i="18"/>
  <c r="BF311" i="18"/>
  <c r="T311" i="18"/>
  <c r="R311" i="18"/>
  <c r="P311" i="18"/>
  <c r="BI310" i="18"/>
  <c r="BH310" i="18"/>
  <c r="BG310" i="18"/>
  <c r="BF310" i="18"/>
  <c r="T310" i="18"/>
  <c r="R310" i="18"/>
  <c r="P310" i="18"/>
  <c r="BI309" i="18"/>
  <c r="BH309" i="18"/>
  <c r="BG309" i="18"/>
  <c r="BF309" i="18"/>
  <c r="T309" i="18"/>
  <c r="R309" i="18"/>
  <c r="P309" i="18"/>
  <c r="BI305" i="18"/>
  <c r="BH305" i="18"/>
  <c r="BG305" i="18"/>
  <c r="BF305" i="18"/>
  <c r="T305" i="18"/>
  <c r="R305" i="18"/>
  <c r="P305" i="18"/>
  <c r="BI304" i="18"/>
  <c r="BH304" i="18"/>
  <c r="BG304" i="18"/>
  <c r="BF304" i="18"/>
  <c r="T304" i="18"/>
  <c r="R304" i="18"/>
  <c r="P304" i="18"/>
  <c r="BI296" i="18"/>
  <c r="BH296" i="18"/>
  <c r="BG296" i="18"/>
  <c r="BF296" i="18"/>
  <c r="T296" i="18"/>
  <c r="R296" i="18"/>
  <c r="P296" i="18"/>
  <c r="BI295" i="18"/>
  <c r="BH295" i="18"/>
  <c r="BG295" i="18"/>
  <c r="BF295" i="18"/>
  <c r="T295" i="18"/>
  <c r="R295" i="18"/>
  <c r="P295" i="18"/>
  <c r="BI294" i="18"/>
  <c r="BH294" i="18"/>
  <c r="BG294" i="18"/>
  <c r="BF294" i="18"/>
  <c r="T294" i="18"/>
  <c r="R294" i="18"/>
  <c r="P294" i="18"/>
  <c r="BI293" i="18"/>
  <c r="BH293" i="18"/>
  <c r="BG293" i="18"/>
  <c r="BF293" i="18"/>
  <c r="T293" i="18"/>
  <c r="R293" i="18"/>
  <c r="P293" i="18"/>
  <c r="BI292" i="18"/>
  <c r="BH292" i="18"/>
  <c r="BG292" i="18"/>
  <c r="BF292" i="18"/>
  <c r="T292" i="18"/>
  <c r="R292" i="18"/>
  <c r="P292" i="18"/>
  <c r="BI287" i="18"/>
  <c r="BH287" i="18"/>
  <c r="BG287" i="18"/>
  <c r="BF287" i="18"/>
  <c r="T287" i="18"/>
  <c r="R287" i="18"/>
  <c r="P287" i="18"/>
  <c r="BI285" i="18"/>
  <c r="BH285" i="18"/>
  <c r="BG285" i="18"/>
  <c r="BF285" i="18"/>
  <c r="T285" i="18"/>
  <c r="R285" i="18"/>
  <c r="P285" i="18"/>
  <c r="BI284" i="18"/>
  <c r="BH284" i="18"/>
  <c r="BG284" i="18"/>
  <c r="BF284" i="18"/>
  <c r="T284" i="18"/>
  <c r="R284" i="18"/>
  <c r="P284" i="18"/>
  <c r="BI282" i="18"/>
  <c r="BH282" i="18"/>
  <c r="BG282" i="18"/>
  <c r="BF282" i="18"/>
  <c r="T282" i="18"/>
  <c r="R282" i="18"/>
  <c r="P282" i="18"/>
  <c r="BI281" i="18"/>
  <c r="BH281" i="18"/>
  <c r="BG281" i="18"/>
  <c r="BF281" i="18"/>
  <c r="T281" i="18"/>
  <c r="R281" i="18"/>
  <c r="P281" i="18"/>
  <c r="BI277" i="18"/>
  <c r="BH277" i="18"/>
  <c r="BG277" i="18"/>
  <c r="BF277" i="18"/>
  <c r="T277" i="18"/>
  <c r="R277" i="18"/>
  <c r="P277" i="18"/>
  <c r="BI276" i="18"/>
  <c r="BH276" i="18"/>
  <c r="BG276" i="18"/>
  <c r="BF276" i="18"/>
  <c r="T276" i="18"/>
  <c r="R276" i="18"/>
  <c r="P276" i="18"/>
  <c r="BI274" i="18"/>
  <c r="BH274" i="18"/>
  <c r="BG274" i="18"/>
  <c r="BF274" i="18"/>
  <c r="T274" i="18"/>
  <c r="R274" i="18"/>
  <c r="P274" i="18"/>
  <c r="BI271" i="18"/>
  <c r="BH271" i="18"/>
  <c r="BG271" i="18"/>
  <c r="BF271" i="18"/>
  <c r="T271" i="18"/>
  <c r="R271" i="18"/>
  <c r="P271" i="18"/>
  <c r="BI266" i="18"/>
  <c r="BH266" i="18"/>
  <c r="BG266" i="18"/>
  <c r="BF266" i="18"/>
  <c r="T266" i="18"/>
  <c r="R266" i="18"/>
  <c r="P266" i="18"/>
  <c r="BI263" i="18"/>
  <c r="BH263" i="18"/>
  <c r="BG263" i="18"/>
  <c r="BF263" i="18"/>
  <c r="T263" i="18"/>
  <c r="R263" i="18"/>
  <c r="P263" i="18"/>
  <c r="BI257" i="18"/>
  <c r="BH257" i="18"/>
  <c r="BG257" i="18"/>
  <c r="BF257" i="18"/>
  <c r="T257" i="18"/>
  <c r="R257" i="18"/>
  <c r="P257" i="18"/>
  <c r="BI252" i="18"/>
  <c r="BH252" i="18"/>
  <c r="BG252" i="18"/>
  <c r="BF252" i="18"/>
  <c r="T252" i="18"/>
  <c r="R252" i="18"/>
  <c r="P252" i="18"/>
  <c r="BI247" i="18"/>
  <c r="BH247" i="18"/>
  <c r="BG247" i="18"/>
  <c r="BF247" i="18"/>
  <c r="T247" i="18"/>
  <c r="R247" i="18"/>
  <c r="P247" i="18"/>
  <c r="BI244" i="18"/>
  <c r="BH244" i="18"/>
  <c r="BG244" i="18"/>
  <c r="BF244" i="18"/>
  <c r="T244" i="18"/>
  <c r="R244" i="18"/>
  <c r="P244" i="18"/>
  <c r="BI241" i="18"/>
  <c r="BH241" i="18"/>
  <c r="BG241" i="18"/>
  <c r="BF241" i="18"/>
  <c r="T241" i="18"/>
  <c r="R241" i="18"/>
  <c r="P241" i="18"/>
  <c r="BI237" i="18"/>
  <c r="BH237" i="18"/>
  <c r="BG237" i="18"/>
  <c r="BF237" i="18"/>
  <c r="T237" i="18"/>
  <c r="R237" i="18"/>
  <c r="P237" i="18"/>
  <c r="BI234" i="18"/>
  <c r="BH234" i="18"/>
  <c r="BG234" i="18"/>
  <c r="BF234" i="18"/>
  <c r="T234" i="18"/>
  <c r="R234" i="18"/>
  <c r="P234" i="18"/>
  <c r="BI232" i="18"/>
  <c r="BH232" i="18"/>
  <c r="BG232" i="18"/>
  <c r="BF232" i="18"/>
  <c r="T232" i="18"/>
  <c r="R232" i="18"/>
  <c r="P232" i="18"/>
  <c r="BI225" i="18"/>
  <c r="BH225" i="18"/>
  <c r="BG225" i="18"/>
  <c r="BF225" i="18"/>
  <c r="T225" i="18"/>
  <c r="R225" i="18"/>
  <c r="P225" i="18"/>
  <c r="BI214" i="18"/>
  <c r="BH214" i="18"/>
  <c r="BG214" i="18"/>
  <c r="BF214" i="18"/>
  <c r="T214" i="18"/>
  <c r="R214" i="18"/>
  <c r="P214" i="18"/>
  <c r="BI199" i="18"/>
  <c r="BH199" i="18"/>
  <c r="BG199" i="18"/>
  <c r="BF199" i="18"/>
  <c r="T199" i="18"/>
  <c r="R199" i="18"/>
  <c r="P199" i="18"/>
  <c r="BI190" i="18"/>
  <c r="BH190" i="18"/>
  <c r="BG190" i="18"/>
  <c r="BF190" i="18"/>
  <c r="T190" i="18"/>
  <c r="R190" i="18"/>
  <c r="P190" i="18"/>
  <c r="BI186" i="18"/>
  <c r="BH186" i="18"/>
  <c r="BG186" i="18"/>
  <c r="BF186" i="18"/>
  <c r="T186" i="18"/>
  <c r="R186" i="18"/>
  <c r="P186" i="18"/>
  <c r="BI174" i="18"/>
  <c r="BH174" i="18"/>
  <c r="BG174" i="18"/>
  <c r="BF174" i="18"/>
  <c r="T174" i="18"/>
  <c r="R174" i="18"/>
  <c r="P174" i="18"/>
  <c r="BI171" i="18"/>
  <c r="BH171" i="18"/>
  <c r="BG171" i="18"/>
  <c r="BF171" i="18"/>
  <c r="T171" i="18"/>
  <c r="R171" i="18"/>
  <c r="P171" i="18"/>
  <c r="BI166" i="18"/>
  <c r="BH166" i="18"/>
  <c r="BG166" i="18"/>
  <c r="BF166" i="18"/>
  <c r="T166" i="18"/>
  <c r="R166" i="18"/>
  <c r="P166" i="18"/>
  <c r="BI163" i="18"/>
  <c r="BH163" i="18"/>
  <c r="BG163" i="18"/>
  <c r="BF163" i="18"/>
  <c r="T163" i="18"/>
  <c r="R163" i="18"/>
  <c r="P163" i="18"/>
  <c r="BI155" i="18"/>
  <c r="BH155" i="18"/>
  <c r="BG155" i="18"/>
  <c r="BF155" i="18"/>
  <c r="T155" i="18"/>
  <c r="R155" i="18"/>
  <c r="P155" i="18"/>
  <c r="BI150" i="18"/>
  <c r="BH150" i="18"/>
  <c r="BG150" i="18"/>
  <c r="BF150" i="18"/>
  <c r="T150" i="18"/>
  <c r="R150" i="18"/>
  <c r="P150" i="18"/>
  <c r="BI137" i="18"/>
  <c r="BH137" i="18"/>
  <c r="BG137" i="18"/>
  <c r="BF137" i="18"/>
  <c r="T137" i="18"/>
  <c r="R137" i="18"/>
  <c r="P137" i="18"/>
  <c r="BI135" i="18"/>
  <c r="BH135" i="18"/>
  <c r="BG135" i="18"/>
  <c r="BF135" i="18"/>
  <c r="T135" i="18"/>
  <c r="R135" i="18"/>
  <c r="P135" i="18"/>
  <c r="BI131" i="18"/>
  <c r="BH131" i="18"/>
  <c r="BG131" i="18"/>
  <c r="BF131" i="18"/>
  <c r="T131" i="18"/>
  <c r="R131" i="18"/>
  <c r="P131" i="18"/>
  <c r="BI128" i="18"/>
  <c r="BH128" i="18"/>
  <c r="BG128" i="18"/>
  <c r="BF128" i="18"/>
  <c r="T128" i="18"/>
  <c r="R128" i="18"/>
  <c r="P128" i="18"/>
  <c r="BI124" i="18"/>
  <c r="BH124" i="18"/>
  <c r="BG124" i="18"/>
  <c r="BF124" i="18"/>
  <c r="T124" i="18"/>
  <c r="R124" i="18"/>
  <c r="P124" i="18"/>
  <c r="BI120" i="18"/>
  <c r="BH120" i="18"/>
  <c r="BG120" i="18"/>
  <c r="BF120" i="18"/>
  <c r="T120" i="18"/>
  <c r="R120" i="18"/>
  <c r="P120" i="18"/>
  <c r="BI116" i="18"/>
  <c r="BH116" i="18"/>
  <c r="BG116" i="18"/>
  <c r="BF116" i="18"/>
  <c r="T116" i="18"/>
  <c r="R116" i="18"/>
  <c r="P116" i="18"/>
  <c r="BI112" i="18"/>
  <c r="BH112" i="18"/>
  <c r="BG112" i="18"/>
  <c r="BF112" i="18"/>
  <c r="T112" i="18"/>
  <c r="R112" i="18"/>
  <c r="P112" i="18"/>
  <c r="BI97" i="18"/>
  <c r="BH97" i="18"/>
  <c r="BG97" i="18"/>
  <c r="BF97" i="18"/>
  <c r="T97" i="18"/>
  <c r="R97" i="18"/>
  <c r="P97" i="18"/>
  <c r="BI94" i="18"/>
  <c r="BH94" i="18"/>
  <c r="BG94" i="18"/>
  <c r="BF94" i="18"/>
  <c r="T94" i="18"/>
  <c r="R94" i="18"/>
  <c r="P94" i="18"/>
  <c r="BI92" i="18"/>
  <c r="BH92" i="18"/>
  <c r="BG92" i="18"/>
  <c r="BF92" i="18"/>
  <c r="T92" i="18"/>
  <c r="R92" i="18"/>
  <c r="P92" i="18"/>
  <c r="BI88" i="18"/>
  <c r="BH88" i="18"/>
  <c r="BG88" i="18"/>
  <c r="BF88" i="18"/>
  <c r="T88" i="18"/>
  <c r="R88" i="18"/>
  <c r="P88" i="18"/>
  <c r="J82" i="18"/>
  <c r="J81" i="18"/>
  <c r="F81" i="18"/>
  <c r="F79" i="18"/>
  <c r="E77" i="18"/>
  <c r="J55" i="18"/>
  <c r="J54" i="18"/>
  <c r="F54" i="18"/>
  <c r="F52" i="18"/>
  <c r="E50" i="18"/>
  <c r="J18" i="18"/>
  <c r="E18" i="18"/>
  <c r="F55" i="18" s="1"/>
  <c r="J17" i="18"/>
  <c r="J12" i="18"/>
  <c r="J79" i="18" s="1"/>
  <c r="E7" i="18"/>
  <c r="E75" i="18" s="1"/>
  <c r="J37" i="17"/>
  <c r="J36" i="17"/>
  <c r="AY74" i="1" s="1"/>
  <c r="J35" i="17"/>
  <c r="AX74" i="1" s="1"/>
  <c r="BI373" i="17"/>
  <c r="BH373" i="17"/>
  <c r="BG373" i="17"/>
  <c r="BF373" i="17"/>
  <c r="T373" i="17"/>
  <c r="T372" i="17"/>
  <c r="R373" i="17"/>
  <c r="R372" i="17" s="1"/>
  <c r="P373" i="17"/>
  <c r="P372" i="17" s="1"/>
  <c r="BI368" i="17"/>
  <c r="BH368" i="17"/>
  <c r="BG368" i="17"/>
  <c r="BF368" i="17"/>
  <c r="T368" i="17"/>
  <c r="R368" i="17"/>
  <c r="P368" i="17"/>
  <c r="BI362" i="17"/>
  <c r="BH362" i="17"/>
  <c r="BG362" i="17"/>
  <c r="BF362" i="17"/>
  <c r="T362" i="17"/>
  <c r="R362" i="17"/>
  <c r="P362" i="17"/>
  <c r="BI361" i="17"/>
  <c r="BH361" i="17"/>
  <c r="BG361" i="17"/>
  <c r="BF361" i="17"/>
  <c r="T361" i="17"/>
  <c r="R361" i="17"/>
  <c r="P361" i="17"/>
  <c r="BI359" i="17"/>
  <c r="BH359" i="17"/>
  <c r="BG359" i="17"/>
  <c r="BF359" i="17"/>
  <c r="T359" i="17"/>
  <c r="R359" i="17"/>
  <c r="P359" i="17"/>
  <c r="BI358" i="17"/>
  <c r="BH358" i="17"/>
  <c r="BG358" i="17"/>
  <c r="BF358" i="17"/>
  <c r="T358" i="17"/>
  <c r="R358" i="17"/>
  <c r="P358" i="17"/>
  <c r="BI357" i="17"/>
  <c r="BH357" i="17"/>
  <c r="BG357" i="17"/>
  <c r="BF357" i="17"/>
  <c r="T357" i="17"/>
  <c r="R357" i="17"/>
  <c r="P357" i="17"/>
  <c r="BI355" i="17"/>
  <c r="BH355" i="17"/>
  <c r="BG355" i="17"/>
  <c r="BF355" i="17"/>
  <c r="T355" i="17"/>
  <c r="R355" i="17"/>
  <c r="P355" i="17"/>
  <c r="BI354" i="17"/>
  <c r="BH354" i="17"/>
  <c r="BG354" i="17"/>
  <c r="BF354" i="17"/>
  <c r="T354" i="17"/>
  <c r="R354" i="17"/>
  <c r="P354" i="17"/>
  <c r="BI353" i="17"/>
  <c r="BH353" i="17"/>
  <c r="BG353" i="17"/>
  <c r="BF353" i="17"/>
  <c r="T353" i="17"/>
  <c r="R353" i="17"/>
  <c r="P353" i="17"/>
  <c r="BI351" i="17"/>
  <c r="BH351" i="17"/>
  <c r="BG351" i="17"/>
  <c r="BF351" i="17"/>
  <c r="T351" i="17"/>
  <c r="R351" i="17"/>
  <c r="P351" i="17"/>
  <c r="BI349" i="17"/>
  <c r="BH349" i="17"/>
  <c r="BG349" i="17"/>
  <c r="BF349" i="17"/>
  <c r="T349" i="17"/>
  <c r="R349" i="17"/>
  <c r="P349" i="17"/>
  <c r="BI345" i="17"/>
  <c r="BH345" i="17"/>
  <c r="BG345" i="17"/>
  <c r="BF345" i="17"/>
  <c r="T345" i="17"/>
  <c r="R345" i="17"/>
  <c r="P345" i="17"/>
  <c r="BI341" i="17"/>
  <c r="BH341" i="17"/>
  <c r="BG341" i="17"/>
  <c r="BF341" i="17"/>
  <c r="T341" i="17"/>
  <c r="R341" i="17"/>
  <c r="P341" i="17"/>
  <c r="BI338" i="17"/>
  <c r="BH338" i="17"/>
  <c r="BG338" i="17"/>
  <c r="BF338" i="17"/>
  <c r="T338" i="17"/>
  <c r="R338" i="17"/>
  <c r="P338" i="17"/>
  <c r="BI336" i="17"/>
  <c r="BH336" i="17"/>
  <c r="BG336" i="17"/>
  <c r="BF336" i="17"/>
  <c r="T336" i="17"/>
  <c r="R336" i="17"/>
  <c r="P336" i="17"/>
  <c r="BI335" i="17"/>
  <c r="BH335" i="17"/>
  <c r="BG335" i="17"/>
  <c r="BF335" i="17"/>
  <c r="T335" i="17"/>
  <c r="R335" i="17"/>
  <c r="P335" i="17"/>
  <c r="BI334" i="17"/>
  <c r="BH334" i="17"/>
  <c r="BG334" i="17"/>
  <c r="BF334" i="17"/>
  <c r="T334" i="17"/>
  <c r="R334" i="17"/>
  <c r="P334" i="17"/>
  <c r="BI332" i="17"/>
  <c r="BH332" i="17"/>
  <c r="BG332" i="17"/>
  <c r="BF332" i="17"/>
  <c r="T332" i="17"/>
  <c r="R332" i="17"/>
  <c r="P332" i="17"/>
  <c r="BI331" i="17"/>
  <c r="BH331" i="17"/>
  <c r="BG331" i="17"/>
  <c r="BF331" i="17"/>
  <c r="T331" i="17"/>
  <c r="R331" i="17"/>
  <c r="P331" i="17"/>
  <c r="BI330" i="17"/>
  <c r="BH330" i="17"/>
  <c r="BG330" i="17"/>
  <c r="BF330" i="17"/>
  <c r="T330" i="17"/>
  <c r="R330" i="17"/>
  <c r="P330" i="17"/>
  <c r="BI328" i="17"/>
  <c r="BH328" i="17"/>
  <c r="BG328" i="17"/>
  <c r="BF328" i="17"/>
  <c r="T328" i="17"/>
  <c r="R328" i="17"/>
  <c r="P328" i="17"/>
  <c r="BI327" i="17"/>
  <c r="BH327" i="17"/>
  <c r="BG327" i="17"/>
  <c r="BF327" i="17"/>
  <c r="T327" i="17"/>
  <c r="R327" i="17"/>
  <c r="P327" i="17"/>
  <c r="BI326" i="17"/>
  <c r="BH326" i="17"/>
  <c r="BG326" i="17"/>
  <c r="BF326" i="17"/>
  <c r="T326" i="17"/>
  <c r="R326" i="17"/>
  <c r="P326" i="17"/>
  <c r="BI322" i="17"/>
  <c r="BH322" i="17"/>
  <c r="BG322" i="17"/>
  <c r="BF322" i="17"/>
  <c r="T322" i="17"/>
  <c r="R322" i="17"/>
  <c r="P322" i="17"/>
  <c r="BI321" i="17"/>
  <c r="BH321" i="17"/>
  <c r="BG321" i="17"/>
  <c r="BF321" i="17"/>
  <c r="T321" i="17"/>
  <c r="R321" i="17"/>
  <c r="P321" i="17"/>
  <c r="BI319" i="17"/>
  <c r="BH319" i="17"/>
  <c r="BG319" i="17"/>
  <c r="BF319" i="17"/>
  <c r="T319" i="17"/>
  <c r="R319" i="17"/>
  <c r="P319" i="17"/>
  <c r="BI318" i="17"/>
  <c r="BH318" i="17"/>
  <c r="BG318" i="17"/>
  <c r="BF318" i="17"/>
  <c r="T318" i="17"/>
  <c r="R318" i="17"/>
  <c r="P318" i="17"/>
  <c r="BI310" i="17"/>
  <c r="BH310" i="17"/>
  <c r="BG310" i="17"/>
  <c r="BF310" i="17"/>
  <c r="T310" i="17"/>
  <c r="R310" i="17"/>
  <c r="P310" i="17"/>
  <c r="BI309" i="17"/>
  <c r="BH309" i="17"/>
  <c r="BG309" i="17"/>
  <c r="BF309" i="17"/>
  <c r="T309" i="17"/>
  <c r="R309" i="17"/>
  <c r="P309" i="17"/>
  <c r="BI308" i="17"/>
  <c r="BH308" i="17"/>
  <c r="BG308" i="17"/>
  <c r="BF308" i="17"/>
  <c r="T308" i="17"/>
  <c r="R308" i="17"/>
  <c r="P308" i="17"/>
  <c r="BI303" i="17"/>
  <c r="BH303" i="17"/>
  <c r="BG303" i="17"/>
  <c r="BF303" i="17"/>
  <c r="T303" i="17"/>
  <c r="R303" i="17"/>
  <c r="P303" i="17"/>
  <c r="BI301" i="17"/>
  <c r="BH301" i="17"/>
  <c r="BG301" i="17"/>
  <c r="BF301" i="17"/>
  <c r="T301" i="17"/>
  <c r="R301" i="17"/>
  <c r="P301" i="17"/>
  <c r="BI300" i="17"/>
  <c r="BH300" i="17"/>
  <c r="BG300" i="17"/>
  <c r="BF300" i="17"/>
  <c r="T300" i="17"/>
  <c r="R300" i="17"/>
  <c r="P300" i="17"/>
  <c r="BI298" i="17"/>
  <c r="BH298" i="17"/>
  <c r="BG298" i="17"/>
  <c r="BF298" i="17"/>
  <c r="T298" i="17"/>
  <c r="R298" i="17"/>
  <c r="P298" i="17"/>
  <c r="BI297" i="17"/>
  <c r="BH297" i="17"/>
  <c r="BG297" i="17"/>
  <c r="BF297" i="17"/>
  <c r="T297" i="17"/>
  <c r="R297" i="17"/>
  <c r="P297" i="17"/>
  <c r="BI293" i="17"/>
  <c r="BH293" i="17"/>
  <c r="BG293" i="17"/>
  <c r="BF293" i="17"/>
  <c r="T293" i="17"/>
  <c r="R293" i="17"/>
  <c r="P293" i="17"/>
  <c r="BI292" i="17"/>
  <c r="BH292" i="17"/>
  <c r="BG292" i="17"/>
  <c r="BF292" i="17"/>
  <c r="T292" i="17"/>
  <c r="R292" i="17"/>
  <c r="P292" i="17"/>
  <c r="BI290" i="17"/>
  <c r="BH290" i="17"/>
  <c r="BG290" i="17"/>
  <c r="BF290" i="17"/>
  <c r="T290" i="17"/>
  <c r="R290" i="17"/>
  <c r="P290" i="17"/>
  <c r="BI287" i="17"/>
  <c r="BH287" i="17"/>
  <c r="BG287" i="17"/>
  <c r="BF287" i="17"/>
  <c r="T287" i="17"/>
  <c r="R287" i="17"/>
  <c r="P287" i="17"/>
  <c r="BI282" i="17"/>
  <c r="BH282" i="17"/>
  <c r="BG282" i="17"/>
  <c r="BF282" i="17"/>
  <c r="T282" i="17"/>
  <c r="R282" i="17"/>
  <c r="P282" i="17"/>
  <c r="BI279" i="17"/>
  <c r="BH279" i="17"/>
  <c r="BG279" i="17"/>
  <c r="BF279" i="17"/>
  <c r="T279" i="17"/>
  <c r="R279" i="17"/>
  <c r="P279" i="17"/>
  <c r="BI273" i="17"/>
  <c r="BH273" i="17"/>
  <c r="BG273" i="17"/>
  <c r="BF273" i="17"/>
  <c r="T273" i="17"/>
  <c r="R273" i="17"/>
  <c r="P273" i="17"/>
  <c r="BI267" i="17"/>
  <c r="BH267" i="17"/>
  <c r="BG267" i="17"/>
  <c r="BF267" i="17"/>
  <c r="T267" i="17"/>
  <c r="R267" i="17"/>
  <c r="P267" i="17"/>
  <c r="BI262" i="17"/>
  <c r="BH262" i="17"/>
  <c r="BG262" i="17"/>
  <c r="BF262" i="17"/>
  <c r="T262" i="17"/>
  <c r="R262" i="17"/>
  <c r="P262" i="17"/>
  <c r="BI259" i="17"/>
  <c r="BH259" i="17"/>
  <c r="BG259" i="17"/>
  <c r="BF259" i="17"/>
  <c r="T259" i="17"/>
  <c r="R259" i="17"/>
  <c r="P259" i="17"/>
  <c r="BI256" i="17"/>
  <c r="BH256" i="17"/>
  <c r="BG256" i="17"/>
  <c r="BF256" i="17"/>
  <c r="T256" i="17"/>
  <c r="R256" i="17"/>
  <c r="P256" i="17"/>
  <c r="BI252" i="17"/>
  <c r="BH252" i="17"/>
  <c r="BG252" i="17"/>
  <c r="BF252" i="17"/>
  <c r="T252" i="17"/>
  <c r="R252" i="17"/>
  <c r="P252" i="17"/>
  <c r="BI249" i="17"/>
  <c r="BH249" i="17"/>
  <c r="BG249" i="17"/>
  <c r="BF249" i="17"/>
  <c r="T249" i="17"/>
  <c r="R249" i="17"/>
  <c r="P249" i="17"/>
  <c r="BI247" i="17"/>
  <c r="BH247" i="17"/>
  <c r="BG247" i="17"/>
  <c r="BF247" i="17"/>
  <c r="T247" i="17"/>
  <c r="R247" i="17"/>
  <c r="P247" i="17"/>
  <c r="BI240" i="17"/>
  <c r="BH240" i="17"/>
  <c r="BG240" i="17"/>
  <c r="BF240" i="17"/>
  <c r="T240" i="17"/>
  <c r="R240" i="17"/>
  <c r="P240" i="17"/>
  <c r="BI235" i="17"/>
  <c r="BH235" i="17"/>
  <c r="BG235" i="17"/>
  <c r="BF235" i="17"/>
  <c r="T235" i="17"/>
  <c r="R235" i="17"/>
  <c r="P235" i="17"/>
  <c r="BI224" i="17"/>
  <c r="BH224" i="17"/>
  <c r="BG224" i="17"/>
  <c r="BF224" i="17"/>
  <c r="T224" i="17"/>
  <c r="R224" i="17"/>
  <c r="P224" i="17"/>
  <c r="BI208" i="17"/>
  <c r="BH208" i="17"/>
  <c r="BG208" i="17"/>
  <c r="BF208" i="17"/>
  <c r="T208" i="17"/>
  <c r="R208" i="17"/>
  <c r="P208" i="17"/>
  <c r="BI199" i="17"/>
  <c r="BH199" i="17"/>
  <c r="BG199" i="17"/>
  <c r="BF199" i="17"/>
  <c r="T199" i="17"/>
  <c r="R199" i="17"/>
  <c r="P199" i="17"/>
  <c r="BI195" i="17"/>
  <c r="BH195" i="17"/>
  <c r="BG195" i="17"/>
  <c r="BF195" i="17"/>
  <c r="T195" i="17"/>
  <c r="R195" i="17"/>
  <c r="P195" i="17"/>
  <c r="BI181" i="17"/>
  <c r="BH181" i="17"/>
  <c r="BG181" i="17"/>
  <c r="BF181" i="17"/>
  <c r="T181" i="17"/>
  <c r="R181" i="17"/>
  <c r="P181" i="17"/>
  <c r="BI178" i="17"/>
  <c r="BH178" i="17"/>
  <c r="BG178" i="17"/>
  <c r="BF178" i="17"/>
  <c r="T178" i="17"/>
  <c r="R178" i="17"/>
  <c r="P178" i="17"/>
  <c r="BI173" i="17"/>
  <c r="BH173" i="17"/>
  <c r="BG173" i="17"/>
  <c r="BF173" i="17"/>
  <c r="T173" i="17"/>
  <c r="R173" i="17"/>
  <c r="P173" i="17"/>
  <c r="BI170" i="17"/>
  <c r="BH170" i="17"/>
  <c r="BG170" i="17"/>
  <c r="BF170" i="17"/>
  <c r="T170" i="17"/>
  <c r="R170" i="17"/>
  <c r="P170" i="17"/>
  <c r="BI162" i="17"/>
  <c r="BH162" i="17"/>
  <c r="BG162" i="17"/>
  <c r="BF162" i="17"/>
  <c r="T162" i="17"/>
  <c r="R162" i="17"/>
  <c r="P162" i="17"/>
  <c r="BI157" i="17"/>
  <c r="BH157" i="17"/>
  <c r="BG157" i="17"/>
  <c r="BF157" i="17"/>
  <c r="T157" i="17"/>
  <c r="R157" i="17"/>
  <c r="P157" i="17"/>
  <c r="BI143" i="17"/>
  <c r="BH143" i="17"/>
  <c r="BG143" i="17"/>
  <c r="BF143" i="17"/>
  <c r="T143" i="17"/>
  <c r="R143" i="17"/>
  <c r="P143" i="17"/>
  <c r="BI141" i="17"/>
  <c r="BH141" i="17"/>
  <c r="BG141" i="17"/>
  <c r="BF141" i="17"/>
  <c r="T141" i="17"/>
  <c r="R141" i="17"/>
  <c r="P141" i="17"/>
  <c r="BI137" i="17"/>
  <c r="BH137" i="17"/>
  <c r="BG137" i="17"/>
  <c r="BF137" i="17"/>
  <c r="T137" i="17"/>
  <c r="R137" i="17"/>
  <c r="P137" i="17"/>
  <c r="BI132" i="17"/>
  <c r="BH132" i="17"/>
  <c r="BG132" i="17"/>
  <c r="BF132" i="17"/>
  <c r="T132" i="17"/>
  <c r="R132" i="17"/>
  <c r="P132" i="17"/>
  <c r="BI128" i="17"/>
  <c r="BH128" i="17"/>
  <c r="BG128" i="17"/>
  <c r="BF128" i="17"/>
  <c r="T128" i="17"/>
  <c r="R128" i="17"/>
  <c r="P128" i="17"/>
  <c r="BI124" i="17"/>
  <c r="BH124" i="17"/>
  <c r="BG124" i="17"/>
  <c r="BF124" i="17"/>
  <c r="T124" i="17"/>
  <c r="R124" i="17"/>
  <c r="P124" i="17"/>
  <c r="BI120" i="17"/>
  <c r="BH120" i="17"/>
  <c r="BG120" i="17"/>
  <c r="BF120" i="17"/>
  <c r="T120" i="17"/>
  <c r="R120" i="17"/>
  <c r="P120" i="17"/>
  <c r="BI116" i="17"/>
  <c r="BH116" i="17"/>
  <c r="BG116" i="17"/>
  <c r="BF116" i="17"/>
  <c r="T116" i="17"/>
  <c r="R116" i="17"/>
  <c r="P116" i="17"/>
  <c r="BI101" i="17"/>
  <c r="BH101" i="17"/>
  <c r="BG101" i="17"/>
  <c r="BF101" i="17"/>
  <c r="T101" i="17"/>
  <c r="R101" i="17"/>
  <c r="P101" i="17"/>
  <c r="BI98" i="17"/>
  <c r="BH98" i="17"/>
  <c r="BG98" i="17"/>
  <c r="BF98" i="17"/>
  <c r="T98" i="17"/>
  <c r="R98" i="17"/>
  <c r="P98" i="17"/>
  <c r="BI94" i="17"/>
  <c r="BH94" i="17"/>
  <c r="BG94" i="17"/>
  <c r="BF94" i="17"/>
  <c r="T94" i="17"/>
  <c r="R94" i="17"/>
  <c r="P94" i="17"/>
  <c r="BI92" i="17"/>
  <c r="BH92" i="17"/>
  <c r="BG92" i="17"/>
  <c r="BF92" i="17"/>
  <c r="T92" i="17"/>
  <c r="R92" i="17"/>
  <c r="P92" i="17"/>
  <c r="BI88" i="17"/>
  <c r="BH88" i="17"/>
  <c r="BG88" i="17"/>
  <c r="BF88" i="17"/>
  <c r="T88" i="17"/>
  <c r="R88" i="17"/>
  <c r="P88" i="17"/>
  <c r="J82" i="17"/>
  <c r="J81" i="17"/>
  <c r="F81" i="17"/>
  <c r="F79" i="17"/>
  <c r="E77" i="17"/>
  <c r="J55" i="17"/>
  <c r="J54" i="17"/>
  <c r="F54" i="17"/>
  <c r="F52" i="17"/>
  <c r="E50" i="17"/>
  <c r="J18" i="17"/>
  <c r="E18" i="17"/>
  <c r="F55" i="17"/>
  <c r="J17" i="17"/>
  <c r="J12" i="17"/>
  <c r="J79" i="17" s="1"/>
  <c r="E7" i="17"/>
  <c r="E48" i="17"/>
  <c r="J41" i="16"/>
  <c r="J40" i="16"/>
  <c r="AY73" i="1"/>
  <c r="J39" i="16"/>
  <c r="AX73" i="1" s="1"/>
  <c r="BI128" i="16"/>
  <c r="BH128" i="16"/>
  <c r="BG128" i="16"/>
  <c r="BF128" i="16"/>
  <c r="T128" i="16"/>
  <c r="R128" i="16"/>
  <c r="P128" i="16"/>
  <c r="BI126" i="16"/>
  <c r="BH126" i="16"/>
  <c r="BG126" i="16"/>
  <c r="BF126" i="16"/>
  <c r="T126" i="16"/>
  <c r="R126" i="16"/>
  <c r="P126" i="16"/>
  <c r="BI124" i="16"/>
  <c r="BH124" i="16"/>
  <c r="BG124" i="16"/>
  <c r="BF124" i="16"/>
  <c r="T124" i="16"/>
  <c r="R124" i="16"/>
  <c r="P124" i="16"/>
  <c r="BI122" i="16"/>
  <c r="BH122" i="16"/>
  <c r="BG122" i="16"/>
  <c r="BF122" i="16"/>
  <c r="T122" i="16"/>
  <c r="R122" i="16"/>
  <c r="P122" i="16"/>
  <c r="BI120" i="16"/>
  <c r="BH120" i="16"/>
  <c r="BG120" i="16"/>
  <c r="BF120" i="16"/>
  <c r="T120" i="16"/>
  <c r="R120" i="16"/>
  <c r="P120" i="16"/>
  <c r="BI118" i="16"/>
  <c r="BH118" i="16"/>
  <c r="BG118" i="16"/>
  <c r="BF118" i="16"/>
  <c r="T118" i="16"/>
  <c r="R118" i="16"/>
  <c r="P118" i="16"/>
  <c r="BI116" i="16"/>
  <c r="BH116" i="16"/>
  <c r="BG116" i="16"/>
  <c r="BF116" i="16"/>
  <c r="T116" i="16"/>
  <c r="R116" i="16"/>
  <c r="P116" i="16"/>
  <c r="BI114" i="16"/>
  <c r="BH114" i="16"/>
  <c r="BG114" i="16"/>
  <c r="BF114" i="16"/>
  <c r="T114" i="16"/>
  <c r="R114" i="16"/>
  <c r="P114" i="16"/>
  <c r="BI112" i="16"/>
  <c r="BH112" i="16"/>
  <c r="BG112" i="16"/>
  <c r="BF112" i="16"/>
  <c r="T112" i="16"/>
  <c r="R112" i="16"/>
  <c r="P112" i="16"/>
  <c r="BI110" i="16"/>
  <c r="BH110" i="16"/>
  <c r="BG110" i="16"/>
  <c r="BF110" i="16"/>
  <c r="T110" i="16"/>
  <c r="R110" i="16"/>
  <c r="P110" i="16"/>
  <c r="BI108" i="16"/>
  <c r="BH108" i="16"/>
  <c r="BG108" i="16"/>
  <c r="BF108" i="16"/>
  <c r="T108" i="16"/>
  <c r="R108" i="16"/>
  <c r="P108" i="16"/>
  <c r="BI106" i="16"/>
  <c r="BH106" i="16"/>
  <c r="BG106" i="16"/>
  <c r="BF106" i="16"/>
  <c r="T106" i="16"/>
  <c r="R106" i="16"/>
  <c r="P106" i="16"/>
  <c r="BI104" i="16"/>
  <c r="BH104" i="16"/>
  <c r="BG104" i="16"/>
  <c r="BF104" i="16"/>
  <c r="T104" i="16"/>
  <c r="R104" i="16"/>
  <c r="P104" i="16"/>
  <c r="BI102" i="16"/>
  <c r="BH102" i="16"/>
  <c r="BG102" i="16"/>
  <c r="BF102" i="16"/>
  <c r="T102" i="16"/>
  <c r="R102" i="16"/>
  <c r="P102" i="16"/>
  <c r="BI100" i="16"/>
  <c r="BH100" i="16"/>
  <c r="BG100" i="16"/>
  <c r="BF100" i="16"/>
  <c r="T100" i="16"/>
  <c r="R100" i="16"/>
  <c r="P100" i="16"/>
  <c r="BI98" i="16"/>
  <c r="BH98" i="16"/>
  <c r="BG98" i="16"/>
  <c r="BF98" i="16"/>
  <c r="T98" i="16"/>
  <c r="R98" i="16"/>
  <c r="P98" i="16"/>
  <c r="BI96" i="16"/>
  <c r="BH96" i="16"/>
  <c r="BG96" i="16"/>
  <c r="BF96" i="16"/>
  <c r="T96" i="16"/>
  <c r="R96" i="16"/>
  <c r="P96" i="16"/>
  <c r="BI94" i="16"/>
  <c r="BH94" i="16"/>
  <c r="BG94" i="16"/>
  <c r="BF94" i="16"/>
  <c r="T94" i="16"/>
  <c r="R94" i="16"/>
  <c r="P94" i="16"/>
  <c r="J89" i="16"/>
  <c r="J88" i="16"/>
  <c r="F88" i="16"/>
  <c r="F86" i="16"/>
  <c r="E84" i="16"/>
  <c r="J63" i="16"/>
  <c r="J62" i="16"/>
  <c r="F62" i="16"/>
  <c r="F60" i="16"/>
  <c r="E58" i="16"/>
  <c r="J22" i="16"/>
  <c r="E22" i="16"/>
  <c r="F63" i="16"/>
  <c r="J21" i="16"/>
  <c r="J16" i="16"/>
  <c r="J86" i="16"/>
  <c r="E7" i="16"/>
  <c r="E52" i="16" s="1"/>
  <c r="J41" i="15"/>
  <c r="J40" i="15"/>
  <c r="AY72" i="1" s="1"/>
  <c r="J39" i="15"/>
  <c r="AX72" i="1" s="1"/>
  <c r="BI124" i="15"/>
  <c r="BH124" i="15"/>
  <c r="BG124" i="15"/>
  <c r="BF124" i="15"/>
  <c r="T124" i="15"/>
  <c r="R124" i="15"/>
  <c r="P124" i="15"/>
  <c r="BI122" i="15"/>
  <c r="BH122" i="15"/>
  <c r="BG122" i="15"/>
  <c r="BF122" i="15"/>
  <c r="T122" i="15"/>
  <c r="R122" i="15"/>
  <c r="P122" i="15"/>
  <c r="BI120" i="15"/>
  <c r="BH120" i="15"/>
  <c r="BG120" i="15"/>
  <c r="BF120" i="15"/>
  <c r="T120" i="15"/>
  <c r="R120" i="15"/>
  <c r="P120" i="15"/>
  <c r="BI118" i="15"/>
  <c r="BH118" i="15"/>
  <c r="BG118" i="15"/>
  <c r="BF118" i="15"/>
  <c r="T118" i="15"/>
  <c r="R118" i="15"/>
  <c r="P118" i="15"/>
  <c r="BI116" i="15"/>
  <c r="BH116" i="15"/>
  <c r="BG116" i="15"/>
  <c r="BF116" i="15"/>
  <c r="T116" i="15"/>
  <c r="R116" i="15"/>
  <c r="P116" i="15"/>
  <c r="BI114" i="15"/>
  <c r="BH114" i="15"/>
  <c r="BG114" i="15"/>
  <c r="BF114" i="15"/>
  <c r="T114" i="15"/>
  <c r="R114" i="15"/>
  <c r="P114" i="15"/>
  <c r="BI112" i="15"/>
  <c r="BH112" i="15"/>
  <c r="BG112" i="15"/>
  <c r="BF112" i="15"/>
  <c r="T112" i="15"/>
  <c r="R112" i="15"/>
  <c r="P112" i="15"/>
  <c r="BI110" i="15"/>
  <c r="BH110" i="15"/>
  <c r="BG110" i="15"/>
  <c r="BF110" i="15"/>
  <c r="T110" i="15"/>
  <c r="R110" i="15"/>
  <c r="P110" i="15"/>
  <c r="BI108" i="15"/>
  <c r="BH108" i="15"/>
  <c r="BG108" i="15"/>
  <c r="BF108" i="15"/>
  <c r="T108" i="15"/>
  <c r="R108" i="15"/>
  <c r="P108" i="15"/>
  <c r="BI106" i="15"/>
  <c r="BH106" i="15"/>
  <c r="BG106" i="15"/>
  <c r="BF106" i="15"/>
  <c r="T106" i="15"/>
  <c r="R106" i="15"/>
  <c r="P106" i="15"/>
  <c r="BI104" i="15"/>
  <c r="BH104" i="15"/>
  <c r="BG104" i="15"/>
  <c r="BF104" i="15"/>
  <c r="T104" i="15"/>
  <c r="R104" i="15"/>
  <c r="P104" i="15"/>
  <c r="BI102" i="15"/>
  <c r="BH102" i="15"/>
  <c r="BG102" i="15"/>
  <c r="BF102" i="15"/>
  <c r="T102" i="15"/>
  <c r="R102" i="15"/>
  <c r="P102" i="15"/>
  <c r="BI100" i="15"/>
  <c r="BH100" i="15"/>
  <c r="BG100" i="15"/>
  <c r="BF100" i="15"/>
  <c r="T100" i="15"/>
  <c r="R100" i="15"/>
  <c r="P100" i="15"/>
  <c r="BI98" i="15"/>
  <c r="BH98" i="15"/>
  <c r="BG98" i="15"/>
  <c r="BF98" i="15"/>
  <c r="T98" i="15"/>
  <c r="R98" i="15"/>
  <c r="P98" i="15"/>
  <c r="BI96" i="15"/>
  <c r="BH96" i="15"/>
  <c r="BG96" i="15"/>
  <c r="BF96" i="15"/>
  <c r="T96" i="15"/>
  <c r="R96" i="15"/>
  <c r="P96" i="15"/>
  <c r="BI94" i="15"/>
  <c r="BH94" i="15"/>
  <c r="BG94" i="15"/>
  <c r="BF94" i="15"/>
  <c r="T94" i="15"/>
  <c r="R94" i="15"/>
  <c r="P94" i="15"/>
  <c r="J89" i="15"/>
  <c r="J88" i="15"/>
  <c r="F88" i="15"/>
  <c r="F86" i="15"/>
  <c r="E84" i="15"/>
  <c r="J63" i="15"/>
  <c r="J62" i="15"/>
  <c r="F62" i="15"/>
  <c r="F60" i="15"/>
  <c r="E58" i="15"/>
  <c r="J22" i="15"/>
  <c r="E22" i="15"/>
  <c r="F63" i="15"/>
  <c r="J21" i="15"/>
  <c r="J16" i="15"/>
  <c r="J60" i="15" s="1"/>
  <c r="E7" i="15"/>
  <c r="E52" i="15" s="1"/>
  <c r="J41" i="14"/>
  <c r="J40" i="14"/>
  <c r="AY71" i="1" s="1"/>
  <c r="J39" i="14"/>
  <c r="AX71" i="1" s="1"/>
  <c r="BI152" i="14"/>
  <c r="BH152" i="14"/>
  <c r="BG152" i="14"/>
  <c r="BF152" i="14"/>
  <c r="T152" i="14"/>
  <c r="R152" i="14"/>
  <c r="P152" i="14"/>
  <c r="BI151" i="14"/>
  <c r="BH151" i="14"/>
  <c r="BG151" i="14"/>
  <c r="BF151" i="14"/>
  <c r="T151" i="14"/>
  <c r="R151" i="14"/>
  <c r="P151" i="14"/>
  <c r="BI149" i="14"/>
  <c r="BH149" i="14"/>
  <c r="BG149" i="14"/>
  <c r="BF149" i="14"/>
  <c r="T149" i="14"/>
  <c r="R149" i="14"/>
  <c r="P149" i="14"/>
  <c r="BI147" i="14"/>
  <c r="BH147" i="14"/>
  <c r="BG147" i="14"/>
  <c r="BF147" i="14"/>
  <c r="T147" i="14"/>
  <c r="R147" i="14"/>
  <c r="P147" i="14"/>
  <c r="BI145" i="14"/>
  <c r="BH145" i="14"/>
  <c r="BG145" i="14"/>
  <c r="BF145" i="14"/>
  <c r="T145" i="14"/>
  <c r="R145" i="14"/>
  <c r="P145" i="14"/>
  <c r="BI144" i="14"/>
  <c r="BH144" i="14"/>
  <c r="BG144" i="14"/>
  <c r="BF144" i="14"/>
  <c r="T144" i="14"/>
  <c r="R144" i="14"/>
  <c r="P144" i="14"/>
  <c r="BI143" i="14"/>
  <c r="BH143" i="14"/>
  <c r="BG143" i="14"/>
  <c r="BF143" i="14"/>
  <c r="T143" i="14"/>
  <c r="R143" i="14"/>
  <c r="P143" i="14"/>
  <c r="BI142" i="14"/>
  <c r="BH142" i="14"/>
  <c r="BG142" i="14"/>
  <c r="BF142" i="14"/>
  <c r="T142" i="14"/>
  <c r="R142" i="14"/>
  <c r="P142" i="14"/>
  <c r="BI141" i="14"/>
  <c r="BH141" i="14"/>
  <c r="BG141" i="14"/>
  <c r="BF141" i="14"/>
  <c r="T141" i="14"/>
  <c r="R141" i="14"/>
  <c r="P141" i="14"/>
  <c r="BI140" i="14"/>
  <c r="BH140" i="14"/>
  <c r="BG140" i="14"/>
  <c r="BF140" i="14"/>
  <c r="T140" i="14"/>
  <c r="R140" i="14"/>
  <c r="P140" i="14"/>
  <c r="BI139" i="14"/>
  <c r="BH139" i="14"/>
  <c r="BG139" i="14"/>
  <c r="BF139" i="14"/>
  <c r="T139" i="14"/>
  <c r="R139" i="14"/>
  <c r="P139" i="14"/>
  <c r="BI138" i="14"/>
  <c r="BH138" i="14"/>
  <c r="BG138" i="14"/>
  <c r="BF138" i="14"/>
  <c r="T138" i="14"/>
  <c r="R138" i="14"/>
  <c r="P138" i="14"/>
  <c r="BI137" i="14"/>
  <c r="BH137" i="14"/>
  <c r="BG137" i="14"/>
  <c r="BF137" i="14"/>
  <c r="T137" i="14"/>
  <c r="R137" i="14"/>
  <c r="P137" i="14"/>
  <c r="BI136" i="14"/>
  <c r="BH136" i="14"/>
  <c r="BG136" i="14"/>
  <c r="BF136" i="14"/>
  <c r="T136" i="14"/>
  <c r="R136" i="14"/>
  <c r="P136" i="14"/>
  <c r="BI135" i="14"/>
  <c r="BH135" i="14"/>
  <c r="BG135" i="14"/>
  <c r="BF135" i="14"/>
  <c r="T135" i="14"/>
  <c r="R135" i="14"/>
  <c r="P135" i="14"/>
  <c r="BI134" i="14"/>
  <c r="BH134" i="14"/>
  <c r="BG134" i="14"/>
  <c r="BF134" i="14"/>
  <c r="T134" i="14"/>
  <c r="R134" i="14"/>
  <c r="P134" i="14"/>
  <c r="BI133" i="14"/>
  <c r="BH133" i="14"/>
  <c r="BG133" i="14"/>
  <c r="BF133" i="14"/>
  <c r="T133" i="14"/>
  <c r="R133" i="14"/>
  <c r="P133" i="14"/>
  <c r="BI132" i="14"/>
  <c r="BH132" i="14"/>
  <c r="BG132" i="14"/>
  <c r="BF132" i="14"/>
  <c r="T132" i="14"/>
  <c r="R132" i="14"/>
  <c r="P132" i="14"/>
  <c r="BI131" i="14"/>
  <c r="BH131" i="14"/>
  <c r="BG131" i="14"/>
  <c r="BF131" i="14"/>
  <c r="T131" i="14"/>
  <c r="R131" i="14"/>
  <c r="P131" i="14"/>
  <c r="BI130" i="14"/>
  <c r="BH130" i="14"/>
  <c r="BG130" i="14"/>
  <c r="BF130" i="14"/>
  <c r="T130" i="14"/>
  <c r="R130" i="14"/>
  <c r="P130" i="14"/>
  <c r="BI128" i="14"/>
  <c r="BH128" i="14"/>
  <c r="BG128" i="14"/>
  <c r="BF128" i="14"/>
  <c r="T128" i="14"/>
  <c r="R128" i="14"/>
  <c r="P128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5" i="14"/>
  <c r="BH125" i="14"/>
  <c r="BG125" i="14"/>
  <c r="BF125" i="14"/>
  <c r="T125" i="14"/>
  <c r="R125" i="14"/>
  <c r="P125" i="14"/>
  <c r="BI124" i="14"/>
  <c r="BH124" i="14"/>
  <c r="BG124" i="14"/>
  <c r="BF124" i="14"/>
  <c r="T124" i="14"/>
  <c r="R124" i="14"/>
  <c r="P124" i="14"/>
  <c r="BI123" i="14"/>
  <c r="BH123" i="14"/>
  <c r="BG123" i="14"/>
  <c r="BF123" i="14"/>
  <c r="T123" i="14"/>
  <c r="R123" i="14"/>
  <c r="P123" i="14"/>
  <c r="BI122" i="14"/>
  <c r="BH122" i="14"/>
  <c r="BG122" i="14"/>
  <c r="BF122" i="14"/>
  <c r="T122" i="14"/>
  <c r="R122" i="14"/>
  <c r="P122" i="14"/>
  <c r="BI121" i="14"/>
  <c r="BH121" i="14"/>
  <c r="BG121" i="14"/>
  <c r="BF121" i="14"/>
  <c r="T121" i="14"/>
  <c r="R121" i="14"/>
  <c r="P121" i="14"/>
  <c r="BI120" i="14"/>
  <c r="BH120" i="14"/>
  <c r="BG120" i="14"/>
  <c r="BF120" i="14"/>
  <c r="T120" i="14"/>
  <c r="R120" i="14"/>
  <c r="P120" i="14"/>
  <c r="BI119" i="14"/>
  <c r="BH119" i="14"/>
  <c r="BG119" i="14"/>
  <c r="BF119" i="14"/>
  <c r="T119" i="14"/>
  <c r="R119" i="14"/>
  <c r="P119" i="14"/>
  <c r="BI118" i="14"/>
  <c r="BH118" i="14"/>
  <c r="BG118" i="14"/>
  <c r="BF118" i="14"/>
  <c r="T118" i="14"/>
  <c r="R118" i="14"/>
  <c r="P118" i="14"/>
  <c r="BI117" i="14"/>
  <c r="BH117" i="14"/>
  <c r="BG117" i="14"/>
  <c r="BF117" i="14"/>
  <c r="T117" i="14"/>
  <c r="R117" i="14"/>
  <c r="P117" i="14"/>
  <c r="BI116" i="14"/>
  <c r="BH116" i="14"/>
  <c r="BG116" i="14"/>
  <c r="BF116" i="14"/>
  <c r="T116" i="14"/>
  <c r="R116" i="14"/>
  <c r="P116" i="14"/>
  <c r="BI115" i="14"/>
  <c r="BH115" i="14"/>
  <c r="BG115" i="14"/>
  <c r="BF115" i="14"/>
  <c r="T115" i="14"/>
  <c r="R115" i="14"/>
  <c r="P115" i="14"/>
  <c r="BI114" i="14"/>
  <c r="BH114" i="14"/>
  <c r="BG114" i="14"/>
  <c r="BF114" i="14"/>
  <c r="T114" i="14"/>
  <c r="R114" i="14"/>
  <c r="P114" i="14"/>
  <c r="BI113" i="14"/>
  <c r="BH113" i="14"/>
  <c r="BG113" i="14"/>
  <c r="BF113" i="14"/>
  <c r="T113" i="14"/>
  <c r="R113" i="14"/>
  <c r="P113" i="14"/>
  <c r="BI112" i="14"/>
  <c r="BH112" i="14"/>
  <c r="BG112" i="14"/>
  <c r="BF112" i="14"/>
  <c r="T112" i="14"/>
  <c r="R112" i="14"/>
  <c r="P112" i="14"/>
  <c r="BI111" i="14"/>
  <c r="BH111" i="14"/>
  <c r="BG111" i="14"/>
  <c r="BF111" i="14"/>
  <c r="T111" i="14"/>
  <c r="R111" i="14"/>
  <c r="P111" i="14"/>
  <c r="BI110" i="14"/>
  <c r="BH110" i="14"/>
  <c r="BG110" i="14"/>
  <c r="BF110" i="14"/>
  <c r="T110" i="14"/>
  <c r="R110" i="14"/>
  <c r="P110" i="14"/>
  <c r="BI109" i="14"/>
  <c r="BH109" i="14"/>
  <c r="BG109" i="14"/>
  <c r="BF109" i="14"/>
  <c r="T109" i="14"/>
  <c r="R109" i="14"/>
  <c r="P109" i="14"/>
  <c r="BI108" i="14"/>
  <c r="BH108" i="14"/>
  <c r="BG108" i="14"/>
  <c r="BF108" i="14"/>
  <c r="T108" i="14"/>
  <c r="R108" i="14"/>
  <c r="P108" i="14"/>
  <c r="BI107" i="14"/>
  <c r="BH107" i="14"/>
  <c r="BG107" i="14"/>
  <c r="BF107" i="14"/>
  <c r="T107" i="14"/>
  <c r="R107" i="14"/>
  <c r="P107" i="14"/>
  <c r="BI106" i="14"/>
  <c r="BH106" i="14"/>
  <c r="BG106" i="14"/>
  <c r="BF106" i="14"/>
  <c r="T106" i="14"/>
  <c r="R106" i="14"/>
  <c r="P106" i="14"/>
  <c r="BI105" i="14"/>
  <c r="BH105" i="14"/>
  <c r="BG105" i="14"/>
  <c r="BF105" i="14"/>
  <c r="T105" i="14"/>
  <c r="R105" i="14"/>
  <c r="P105" i="14"/>
  <c r="BI104" i="14"/>
  <c r="BH104" i="14"/>
  <c r="BG104" i="14"/>
  <c r="BF104" i="14"/>
  <c r="T104" i="14"/>
  <c r="R104" i="14"/>
  <c r="P104" i="14"/>
  <c r="BI103" i="14"/>
  <c r="BH103" i="14"/>
  <c r="BG103" i="14"/>
  <c r="BF103" i="14"/>
  <c r="T103" i="14"/>
  <c r="R103" i="14"/>
  <c r="P103" i="14"/>
  <c r="BI102" i="14"/>
  <c r="BH102" i="14"/>
  <c r="BG102" i="14"/>
  <c r="BF102" i="14"/>
  <c r="T102" i="14"/>
  <c r="R102" i="14"/>
  <c r="P102" i="14"/>
  <c r="BI101" i="14"/>
  <c r="BH101" i="14"/>
  <c r="BG101" i="14"/>
  <c r="BF101" i="14"/>
  <c r="T101" i="14"/>
  <c r="R101" i="14"/>
  <c r="P101" i="14"/>
  <c r="BI100" i="14"/>
  <c r="BH100" i="14"/>
  <c r="BG100" i="14"/>
  <c r="BF100" i="14"/>
  <c r="T100" i="14"/>
  <c r="R100" i="14"/>
  <c r="P100" i="14"/>
  <c r="BI99" i="14"/>
  <c r="BH99" i="14"/>
  <c r="BG99" i="14"/>
  <c r="BF99" i="14"/>
  <c r="T99" i="14"/>
  <c r="R99" i="14"/>
  <c r="P99" i="14"/>
  <c r="BI98" i="14"/>
  <c r="BH98" i="14"/>
  <c r="BG98" i="14"/>
  <c r="BF98" i="14"/>
  <c r="T98" i="14"/>
  <c r="R98" i="14"/>
  <c r="P98" i="14"/>
  <c r="BI96" i="14"/>
  <c r="BH96" i="14"/>
  <c r="BG96" i="14"/>
  <c r="BF96" i="14"/>
  <c r="T96" i="14"/>
  <c r="R96" i="14"/>
  <c r="P96" i="14"/>
  <c r="BI94" i="14"/>
  <c r="BH94" i="14"/>
  <c r="BG94" i="14"/>
  <c r="BF94" i="14"/>
  <c r="T94" i="14"/>
  <c r="R94" i="14"/>
  <c r="P94" i="14"/>
  <c r="J89" i="14"/>
  <c r="J88" i="14"/>
  <c r="F88" i="14"/>
  <c r="F86" i="14"/>
  <c r="E84" i="14"/>
  <c r="J63" i="14"/>
  <c r="J62" i="14"/>
  <c r="F62" i="14"/>
  <c r="F60" i="14"/>
  <c r="E58" i="14"/>
  <c r="J22" i="14"/>
  <c r="E22" i="14"/>
  <c r="F89" i="14" s="1"/>
  <c r="J21" i="14"/>
  <c r="J16" i="14"/>
  <c r="J86" i="14" s="1"/>
  <c r="E7" i="14"/>
  <c r="E78" i="14" s="1"/>
  <c r="J41" i="13"/>
  <c r="J40" i="13"/>
  <c r="AY70" i="1" s="1"/>
  <c r="J39" i="13"/>
  <c r="AX70" i="1" s="1"/>
  <c r="BI158" i="13"/>
  <c r="BH158" i="13"/>
  <c r="BG158" i="13"/>
  <c r="BF158" i="13"/>
  <c r="T158" i="13"/>
  <c r="R158" i="13"/>
  <c r="P158" i="13"/>
  <c r="BI156" i="13"/>
  <c r="BH156" i="13"/>
  <c r="BG156" i="13"/>
  <c r="BF156" i="13"/>
  <c r="T156" i="13"/>
  <c r="R156" i="13"/>
  <c r="P156" i="13"/>
  <c r="BI154" i="13"/>
  <c r="BH154" i="13"/>
  <c r="BG154" i="13"/>
  <c r="BF154" i="13"/>
  <c r="T154" i="13"/>
  <c r="R154" i="13"/>
  <c r="P154" i="13"/>
  <c r="BI152" i="13"/>
  <c r="BH152" i="13"/>
  <c r="BG152" i="13"/>
  <c r="BF152" i="13"/>
  <c r="T152" i="13"/>
  <c r="R152" i="13"/>
  <c r="P152" i="13"/>
  <c r="BI150" i="13"/>
  <c r="BH150" i="13"/>
  <c r="BG150" i="13"/>
  <c r="BF150" i="13"/>
  <c r="T150" i="13"/>
  <c r="R150" i="13"/>
  <c r="P150" i="13"/>
  <c r="BI148" i="13"/>
  <c r="BH148" i="13"/>
  <c r="BG148" i="13"/>
  <c r="BF148" i="13"/>
  <c r="T148" i="13"/>
  <c r="R148" i="13"/>
  <c r="P148" i="13"/>
  <c r="BI146" i="13"/>
  <c r="BH146" i="13"/>
  <c r="BG146" i="13"/>
  <c r="BF146" i="13"/>
  <c r="T146" i="13"/>
  <c r="R146" i="13"/>
  <c r="P146" i="13"/>
  <c r="BI144" i="13"/>
  <c r="BH144" i="13"/>
  <c r="BG144" i="13"/>
  <c r="BF144" i="13"/>
  <c r="T144" i="13"/>
  <c r="R144" i="13"/>
  <c r="P144" i="13"/>
  <c r="BI142" i="13"/>
  <c r="BH142" i="13"/>
  <c r="BG142" i="13"/>
  <c r="BF142" i="13"/>
  <c r="T142" i="13"/>
  <c r="R142" i="13"/>
  <c r="P142" i="13"/>
  <c r="BI140" i="13"/>
  <c r="BH140" i="13"/>
  <c r="BG140" i="13"/>
  <c r="BF140" i="13"/>
  <c r="T140" i="13"/>
  <c r="R140" i="13"/>
  <c r="P140" i="13"/>
  <c r="BI138" i="13"/>
  <c r="BH138" i="13"/>
  <c r="BG138" i="13"/>
  <c r="BF138" i="13"/>
  <c r="T138" i="13"/>
  <c r="R138" i="13"/>
  <c r="P138" i="13"/>
  <c r="BI136" i="13"/>
  <c r="BH136" i="13"/>
  <c r="BG136" i="13"/>
  <c r="BF136" i="13"/>
  <c r="T136" i="13"/>
  <c r="R136" i="13"/>
  <c r="P136" i="13"/>
  <c r="BI134" i="13"/>
  <c r="BH134" i="13"/>
  <c r="BG134" i="13"/>
  <c r="BF134" i="13"/>
  <c r="T134" i="13"/>
  <c r="R134" i="13"/>
  <c r="P134" i="13"/>
  <c r="BI132" i="13"/>
  <c r="BH132" i="13"/>
  <c r="BG132" i="13"/>
  <c r="BF132" i="13"/>
  <c r="T132" i="13"/>
  <c r="R132" i="13"/>
  <c r="P132" i="13"/>
  <c r="BI130" i="13"/>
  <c r="BH130" i="13"/>
  <c r="BG130" i="13"/>
  <c r="BF130" i="13"/>
  <c r="T130" i="13"/>
  <c r="R130" i="13"/>
  <c r="P130" i="13"/>
  <c r="BI128" i="13"/>
  <c r="BH128" i="13"/>
  <c r="BG128" i="13"/>
  <c r="BF128" i="13"/>
  <c r="T128" i="13"/>
  <c r="R128" i="13"/>
  <c r="P128" i="13"/>
  <c r="BI126" i="13"/>
  <c r="BH126" i="13"/>
  <c r="BG126" i="13"/>
  <c r="BF126" i="13"/>
  <c r="T126" i="13"/>
  <c r="R126" i="13"/>
  <c r="P126" i="13"/>
  <c r="BI124" i="13"/>
  <c r="BH124" i="13"/>
  <c r="BG124" i="13"/>
  <c r="BF124" i="13"/>
  <c r="T124" i="13"/>
  <c r="R124" i="13"/>
  <c r="P124" i="13"/>
  <c r="BI122" i="13"/>
  <c r="BH122" i="13"/>
  <c r="BG122" i="13"/>
  <c r="BF122" i="13"/>
  <c r="T122" i="13"/>
  <c r="R122" i="13"/>
  <c r="P122" i="13"/>
  <c r="BI120" i="13"/>
  <c r="BH120" i="13"/>
  <c r="BG120" i="13"/>
  <c r="BF120" i="13"/>
  <c r="T120" i="13"/>
  <c r="R120" i="13"/>
  <c r="P120" i="13"/>
  <c r="BI118" i="13"/>
  <c r="BH118" i="13"/>
  <c r="BG118" i="13"/>
  <c r="BF118" i="13"/>
  <c r="T118" i="13"/>
  <c r="R118" i="13"/>
  <c r="P118" i="13"/>
  <c r="BI116" i="13"/>
  <c r="BH116" i="13"/>
  <c r="BG116" i="13"/>
  <c r="BF116" i="13"/>
  <c r="T116" i="13"/>
  <c r="R116" i="13"/>
  <c r="P116" i="13"/>
  <c r="BI114" i="13"/>
  <c r="BH114" i="13"/>
  <c r="BG114" i="13"/>
  <c r="BF114" i="13"/>
  <c r="T114" i="13"/>
  <c r="R114" i="13"/>
  <c r="P114" i="13"/>
  <c r="BI112" i="13"/>
  <c r="BH112" i="13"/>
  <c r="BG112" i="13"/>
  <c r="BF112" i="13"/>
  <c r="T112" i="13"/>
  <c r="R112" i="13"/>
  <c r="P112" i="13"/>
  <c r="BI110" i="13"/>
  <c r="BH110" i="13"/>
  <c r="BG110" i="13"/>
  <c r="BF110" i="13"/>
  <c r="T110" i="13"/>
  <c r="R110" i="13"/>
  <c r="P110" i="13"/>
  <c r="BI108" i="13"/>
  <c r="BH108" i="13"/>
  <c r="BG108" i="13"/>
  <c r="BF108" i="13"/>
  <c r="T108" i="13"/>
  <c r="R108" i="13"/>
  <c r="P108" i="13"/>
  <c r="BI106" i="13"/>
  <c r="BH106" i="13"/>
  <c r="BG106" i="13"/>
  <c r="BF106" i="13"/>
  <c r="T106" i="13"/>
  <c r="R106" i="13"/>
  <c r="P106" i="13"/>
  <c r="BI104" i="13"/>
  <c r="BH104" i="13"/>
  <c r="BG104" i="13"/>
  <c r="BF104" i="13"/>
  <c r="T104" i="13"/>
  <c r="R104" i="13"/>
  <c r="P104" i="13"/>
  <c r="BI102" i="13"/>
  <c r="BH102" i="13"/>
  <c r="BG102" i="13"/>
  <c r="BF102" i="13"/>
  <c r="T102" i="13"/>
  <c r="R102" i="13"/>
  <c r="P102" i="13"/>
  <c r="BI100" i="13"/>
  <c r="BH100" i="13"/>
  <c r="BG100" i="13"/>
  <c r="BF100" i="13"/>
  <c r="T100" i="13"/>
  <c r="R100" i="13"/>
  <c r="P100" i="13"/>
  <c r="BI98" i="13"/>
  <c r="BH98" i="13"/>
  <c r="BG98" i="13"/>
  <c r="BF98" i="13"/>
  <c r="T98" i="13"/>
  <c r="R98" i="13"/>
  <c r="P98" i="13"/>
  <c r="BI96" i="13"/>
  <c r="BH96" i="13"/>
  <c r="BG96" i="13"/>
  <c r="BF96" i="13"/>
  <c r="T96" i="13"/>
  <c r="R96" i="13"/>
  <c r="P96" i="13"/>
  <c r="BI94" i="13"/>
  <c r="BH94" i="13"/>
  <c r="BG94" i="13"/>
  <c r="BF94" i="13"/>
  <c r="T94" i="13"/>
  <c r="R94" i="13"/>
  <c r="P94" i="13"/>
  <c r="J89" i="13"/>
  <c r="J88" i="13"/>
  <c r="F88" i="13"/>
  <c r="F86" i="13"/>
  <c r="E84" i="13"/>
  <c r="J63" i="13"/>
  <c r="J62" i="13"/>
  <c r="F62" i="13"/>
  <c r="F60" i="13"/>
  <c r="E58" i="13"/>
  <c r="J22" i="13"/>
  <c r="E22" i="13"/>
  <c r="F63" i="13"/>
  <c r="J21" i="13"/>
  <c r="J16" i="13"/>
  <c r="J60" i="13" s="1"/>
  <c r="E7" i="13"/>
  <c r="E78" i="13" s="1"/>
  <c r="J39" i="12"/>
  <c r="J38" i="12"/>
  <c r="AY68" i="1" s="1"/>
  <c r="J37" i="12"/>
  <c r="AX68" i="1" s="1"/>
  <c r="BI112" i="12"/>
  <c r="BH112" i="12"/>
  <c r="BG112" i="12"/>
  <c r="BF112" i="12"/>
  <c r="T112" i="12"/>
  <c r="R112" i="12"/>
  <c r="P112" i="12"/>
  <c r="BI110" i="12"/>
  <c r="BH110" i="12"/>
  <c r="BG110" i="12"/>
  <c r="BF110" i="12"/>
  <c r="T110" i="12"/>
  <c r="R110" i="12"/>
  <c r="P110" i="12"/>
  <c r="BI108" i="12"/>
  <c r="BH108" i="12"/>
  <c r="BG108" i="12"/>
  <c r="BF108" i="12"/>
  <c r="T108" i="12"/>
  <c r="R108" i="12"/>
  <c r="P108" i="12"/>
  <c r="BI106" i="12"/>
  <c r="BH106" i="12"/>
  <c r="BG106" i="12"/>
  <c r="BF106" i="12"/>
  <c r="T106" i="12"/>
  <c r="R106" i="12"/>
  <c r="P106" i="12"/>
  <c r="BI104" i="12"/>
  <c r="BH104" i="12"/>
  <c r="BG104" i="12"/>
  <c r="BF104" i="12"/>
  <c r="T104" i="12"/>
  <c r="R104" i="12"/>
  <c r="P104" i="12"/>
  <c r="BI102" i="12"/>
  <c r="BH102" i="12"/>
  <c r="BG102" i="12"/>
  <c r="BF102" i="12"/>
  <c r="T102" i="12"/>
  <c r="R102" i="12"/>
  <c r="P102" i="12"/>
  <c r="BI100" i="12"/>
  <c r="BH100" i="12"/>
  <c r="BG100" i="12"/>
  <c r="BF100" i="12"/>
  <c r="T100" i="12"/>
  <c r="R100" i="12"/>
  <c r="P100" i="12"/>
  <c r="BI98" i="12"/>
  <c r="BH98" i="12"/>
  <c r="BG98" i="12"/>
  <c r="BF98" i="12"/>
  <c r="T98" i="12"/>
  <c r="R98" i="12"/>
  <c r="P98" i="12"/>
  <c r="BI96" i="12"/>
  <c r="BH96" i="12"/>
  <c r="BG96" i="12"/>
  <c r="BF96" i="12"/>
  <c r="T96" i="12"/>
  <c r="R96" i="12"/>
  <c r="P96" i="12"/>
  <c r="BI94" i="12"/>
  <c r="BH94" i="12"/>
  <c r="BG94" i="12"/>
  <c r="BF94" i="12"/>
  <c r="T94" i="12"/>
  <c r="R94" i="12"/>
  <c r="P94" i="12"/>
  <c r="BI92" i="12"/>
  <c r="BH92" i="12"/>
  <c r="BG92" i="12"/>
  <c r="BF92" i="12"/>
  <c r="T92" i="12"/>
  <c r="R92" i="12"/>
  <c r="P92" i="12"/>
  <c r="BI90" i="12"/>
  <c r="BH90" i="12"/>
  <c r="BG90" i="12"/>
  <c r="BF90" i="12"/>
  <c r="T90" i="12"/>
  <c r="R90" i="12"/>
  <c r="P90" i="12"/>
  <c r="BI88" i="12"/>
  <c r="BH88" i="12"/>
  <c r="BG88" i="12"/>
  <c r="BF88" i="12"/>
  <c r="T88" i="12"/>
  <c r="R88" i="12"/>
  <c r="P88" i="12"/>
  <c r="J83" i="12"/>
  <c r="J82" i="12"/>
  <c r="F82" i="12"/>
  <c r="F80" i="12"/>
  <c r="E78" i="12"/>
  <c r="J59" i="12"/>
  <c r="J58" i="12"/>
  <c r="F58" i="12"/>
  <c r="F56" i="12"/>
  <c r="E54" i="12"/>
  <c r="J20" i="12"/>
  <c r="E20" i="12"/>
  <c r="F83" i="12" s="1"/>
  <c r="J19" i="12"/>
  <c r="J14" i="12"/>
  <c r="J80" i="12"/>
  <c r="E7" i="12"/>
  <c r="E74" i="12" s="1"/>
  <c r="J39" i="11"/>
  <c r="J38" i="11"/>
  <c r="AY67" i="1"/>
  <c r="J37" i="11"/>
  <c r="AX67" i="1"/>
  <c r="BI247" i="11"/>
  <c r="BH247" i="11"/>
  <c r="BG247" i="11"/>
  <c r="BF247" i="11"/>
  <c r="T247" i="11"/>
  <c r="T246" i="11" s="1"/>
  <c r="R247" i="11"/>
  <c r="R246" i="11"/>
  <c r="P247" i="11"/>
  <c r="P246" i="11"/>
  <c r="BI243" i="11"/>
  <c r="BH243" i="11"/>
  <c r="BG243" i="11"/>
  <c r="BF243" i="11"/>
  <c r="T243" i="11"/>
  <c r="R243" i="11"/>
  <c r="P243" i="11"/>
  <c r="BI240" i="11"/>
  <c r="BH240" i="11"/>
  <c r="BG240" i="11"/>
  <c r="BF240" i="11"/>
  <c r="T240" i="11"/>
  <c r="R240" i="11"/>
  <c r="P240" i="11"/>
  <c r="BI238" i="11"/>
  <c r="BH238" i="11"/>
  <c r="BG238" i="11"/>
  <c r="BF238" i="11"/>
  <c r="T238" i="11"/>
  <c r="R238" i="11"/>
  <c r="P238" i="11"/>
  <c r="BI235" i="11"/>
  <c r="BH235" i="11"/>
  <c r="BG235" i="11"/>
  <c r="BF235" i="11"/>
  <c r="T235" i="11"/>
  <c r="R235" i="11"/>
  <c r="P235" i="11"/>
  <c r="BI233" i="11"/>
  <c r="BH233" i="11"/>
  <c r="BG233" i="11"/>
  <c r="BF233" i="11"/>
  <c r="T233" i="11"/>
  <c r="R233" i="11"/>
  <c r="P233" i="11"/>
  <c r="BI231" i="11"/>
  <c r="BH231" i="11"/>
  <c r="BG231" i="11"/>
  <c r="BF231" i="11"/>
  <c r="T231" i="11"/>
  <c r="R231" i="11"/>
  <c r="P231" i="11"/>
  <c r="BI228" i="11"/>
  <c r="BH228" i="11"/>
  <c r="BG228" i="11"/>
  <c r="BF228" i="11"/>
  <c r="T228" i="11"/>
  <c r="R228" i="11"/>
  <c r="P228" i="11"/>
  <c r="BI222" i="11"/>
  <c r="BH222" i="11"/>
  <c r="BG222" i="11"/>
  <c r="BF222" i="11"/>
  <c r="T222" i="11"/>
  <c r="R222" i="11"/>
  <c r="P222" i="11"/>
  <c r="BI217" i="11"/>
  <c r="BH217" i="11"/>
  <c r="BG217" i="11"/>
  <c r="BF217" i="11"/>
  <c r="T217" i="11"/>
  <c r="R217" i="11"/>
  <c r="P217" i="11"/>
  <c r="BI211" i="11"/>
  <c r="BH211" i="11"/>
  <c r="BG211" i="11"/>
  <c r="BF211" i="11"/>
  <c r="T211" i="11"/>
  <c r="R211" i="11"/>
  <c r="P211" i="11"/>
  <c r="BI206" i="11"/>
  <c r="BH206" i="11"/>
  <c r="BG206" i="11"/>
  <c r="BF206" i="11"/>
  <c r="T206" i="11"/>
  <c r="R206" i="11"/>
  <c r="P206" i="11"/>
  <c r="BI201" i="11"/>
  <c r="BH201" i="11"/>
  <c r="BG201" i="11"/>
  <c r="BF201" i="11"/>
  <c r="T201" i="11"/>
  <c r="R201" i="11"/>
  <c r="P201" i="11"/>
  <c r="BI197" i="11"/>
  <c r="BH197" i="11"/>
  <c r="BG197" i="11"/>
  <c r="BF197" i="11"/>
  <c r="T197" i="11"/>
  <c r="R197" i="11"/>
  <c r="P197" i="11"/>
  <c r="BI195" i="11"/>
  <c r="BH195" i="11"/>
  <c r="BG195" i="11"/>
  <c r="BF195" i="11"/>
  <c r="T195" i="11"/>
  <c r="R195" i="11"/>
  <c r="P195" i="11"/>
  <c r="BI189" i="11"/>
  <c r="BH189" i="11"/>
  <c r="BG189" i="11"/>
  <c r="BF189" i="11"/>
  <c r="T189" i="11"/>
  <c r="R189" i="11"/>
  <c r="P189" i="11"/>
  <c r="BI187" i="11"/>
  <c r="BH187" i="11"/>
  <c r="BG187" i="11"/>
  <c r="BF187" i="11"/>
  <c r="T187" i="11"/>
  <c r="R187" i="11"/>
  <c r="P187" i="11"/>
  <c r="BI182" i="11"/>
  <c r="BH182" i="11"/>
  <c r="BG182" i="11"/>
  <c r="BF182" i="11"/>
  <c r="T182" i="11"/>
  <c r="R182" i="11"/>
  <c r="P182" i="11"/>
  <c r="BI180" i="11"/>
  <c r="BH180" i="11"/>
  <c r="BG180" i="11"/>
  <c r="BF180" i="11"/>
  <c r="T180" i="11"/>
  <c r="R180" i="11"/>
  <c r="P180" i="11"/>
  <c r="BI178" i="11"/>
  <c r="BH178" i="11"/>
  <c r="BG178" i="11"/>
  <c r="BF178" i="11"/>
  <c r="T178" i="11"/>
  <c r="R178" i="11"/>
  <c r="P178" i="11"/>
  <c r="BI176" i="11"/>
  <c r="BH176" i="11"/>
  <c r="BG176" i="11"/>
  <c r="BF176" i="11"/>
  <c r="T176" i="11"/>
  <c r="R176" i="11"/>
  <c r="P176" i="11"/>
  <c r="BI174" i="11"/>
  <c r="BH174" i="11"/>
  <c r="BG174" i="11"/>
  <c r="BF174" i="11"/>
  <c r="T174" i="11"/>
  <c r="R174" i="11"/>
  <c r="P174" i="11"/>
  <c r="BI170" i="11"/>
  <c r="BH170" i="11"/>
  <c r="BG170" i="11"/>
  <c r="BF170" i="11"/>
  <c r="T170" i="11"/>
  <c r="R170" i="11"/>
  <c r="P170" i="11"/>
  <c r="BI164" i="11"/>
  <c r="BH164" i="11"/>
  <c r="BG164" i="11"/>
  <c r="BF164" i="11"/>
  <c r="T164" i="11"/>
  <c r="R164" i="11"/>
  <c r="P164" i="11"/>
  <c r="BI157" i="11"/>
  <c r="BH157" i="11"/>
  <c r="BG157" i="11"/>
  <c r="BF157" i="11"/>
  <c r="T157" i="11"/>
  <c r="R157" i="11"/>
  <c r="P157" i="11"/>
  <c r="BI153" i="11"/>
  <c r="BH153" i="11"/>
  <c r="BG153" i="11"/>
  <c r="BF153" i="11"/>
  <c r="T153" i="11"/>
  <c r="R153" i="11"/>
  <c r="P153" i="11"/>
  <c r="BI151" i="11"/>
  <c r="BH151" i="11"/>
  <c r="BG151" i="11"/>
  <c r="BF151" i="11"/>
  <c r="T151" i="11"/>
  <c r="R151" i="11"/>
  <c r="P151" i="11"/>
  <c r="BI144" i="11"/>
  <c r="BH144" i="11"/>
  <c r="BG144" i="11"/>
  <c r="BF144" i="11"/>
  <c r="T144" i="11"/>
  <c r="R144" i="11"/>
  <c r="P144" i="11"/>
  <c r="BI137" i="11"/>
  <c r="BH137" i="11"/>
  <c r="BG137" i="11"/>
  <c r="BF137" i="11"/>
  <c r="T137" i="11"/>
  <c r="R137" i="11"/>
  <c r="P137" i="11"/>
  <c r="BI134" i="11"/>
  <c r="BH134" i="11"/>
  <c r="BG134" i="11"/>
  <c r="BF134" i="11"/>
  <c r="T134" i="11"/>
  <c r="R134" i="11"/>
  <c r="P134" i="11"/>
  <c r="BI131" i="11"/>
  <c r="BH131" i="11"/>
  <c r="BG131" i="11"/>
  <c r="BF131" i="11"/>
  <c r="T131" i="11"/>
  <c r="R131" i="11"/>
  <c r="P131" i="11"/>
  <c r="BI123" i="11"/>
  <c r="BH123" i="11"/>
  <c r="BG123" i="11"/>
  <c r="BF123" i="11"/>
  <c r="T123" i="11"/>
  <c r="R123" i="11"/>
  <c r="P123" i="11"/>
  <c r="BI119" i="11"/>
  <c r="BH119" i="11"/>
  <c r="BG119" i="11"/>
  <c r="BF119" i="11"/>
  <c r="T119" i="11"/>
  <c r="R119" i="11"/>
  <c r="P119" i="11"/>
  <c r="BI112" i="11"/>
  <c r="BH112" i="11"/>
  <c r="BG112" i="11"/>
  <c r="BF112" i="11"/>
  <c r="T112" i="11"/>
  <c r="R112" i="11"/>
  <c r="P112" i="11"/>
  <c r="BI105" i="11"/>
  <c r="BH105" i="11"/>
  <c r="BG105" i="11"/>
  <c r="BF105" i="11"/>
  <c r="T105" i="11"/>
  <c r="R105" i="11"/>
  <c r="P105" i="11"/>
  <c r="BI100" i="11"/>
  <c r="BH100" i="11"/>
  <c r="BG100" i="11"/>
  <c r="BF100" i="11"/>
  <c r="T100" i="11"/>
  <c r="R100" i="11"/>
  <c r="P100" i="11"/>
  <c r="BI98" i="11"/>
  <c r="BH98" i="11"/>
  <c r="BG98" i="11"/>
  <c r="BF98" i="11"/>
  <c r="T98" i="11"/>
  <c r="R98" i="11"/>
  <c r="P98" i="11"/>
  <c r="BI96" i="11"/>
  <c r="BH96" i="11"/>
  <c r="BG96" i="11"/>
  <c r="BF96" i="11"/>
  <c r="T96" i="11"/>
  <c r="R96" i="11"/>
  <c r="P96" i="11"/>
  <c r="BI94" i="11"/>
  <c r="BH94" i="11"/>
  <c r="BG94" i="11"/>
  <c r="BF94" i="11"/>
  <c r="T94" i="11"/>
  <c r="R94" i="11"/>
  <c r="P94" i="11"/>
  <c r="J88" i="11"/>
  <c r="J87" i="11"/>
  <c r="F87" i="11"/>
  <c r="F85" i="11"/>
  <c r="E83" i="11"/>
  <c r="J59" i="11"/>
  <c r="J58" i="11"/>
  <c r="F58" i="11"/>
  <c r="F56" i="11"/>
  <c r="E54" i="11"/>
  <c r="J20" i="11"/>
  <c r="E20" i="11"/>
  <c r="F88" i="11" s="1"/>
  <c r="J19" i="11"/>
  <c r="J14" i="11"/>
  <c r="J85" i="11" s="1"/>
  <c r="E7" i="11"/>
  <c r="E50" i="11" s="1"/>
  <c r="J39" i="10"/>
  <c r="J38" i="10"/>
  <c r="AY66" i="1" s="1"/>
  <c r="J37" i="10"/>
  <c r="AX66" i="1" s="1"/>
  <c r="BI525" i="10"/>
  <c r="BH525" i="10"/>
  <c r="BG525" i="10"/>
  <c r="BF525" i="10"/>
  <c r="T525" i="10"/>
  <c r="T524" i="10"/>
  <c r="T523" i="10" s="1"/>
  <c r="R525" i="10"/>
  <c r="R524" i="10"/>
  <c r="R523" i="10" s="1"/>
  <c r="P525" i="10"/>
  <c r="P524" i="10" s="1"/>
  <c r="P523" i="10" s="1"/>
  <c r="BI521" i="10"/>
  <c r="BH521" i="10"/>
  <c r="BG521" i="10"/>
  <c r="BF521" i="10"/>
  <c r="T521" i="10"/>
  <c r="T520" i="10" s="1"/>
  <c r="R521" i="10"/>
  <c r="R520" i="10"/>
  <c r="P521" i="10"/>
  <c r="P520" i="10"/>
  <c r="BI516" i="10"/>
  <c r="BH516" i="10"/>
  <c r="BG516" i="10"/>
  <c r="BF516" i="10"/>
  <c r="T516" i="10"/>
  <c r="R516" i="10"/>
  <c r="P516" i="10"/>
  <c r="BI512" i="10"/>
  <c r="BH512" i="10"/>
  <c r="BG512" i="10"/>
  <c r="BF512" i="10"/>
  <c r="T512" i="10"/>
  <c r="R512" i="10"/>
  <c r="P512" i="10"/>
  <c r="BI507" i="10"/>
  <c r="BH507" i="10"/>
  <c r="BG507" i="10"/>
  <c r="BF507" i="10"/>
  <c r="T507" i="10"/>
  <c r="R507" i="10"/>
  <c r="P507" i="10"/>
  <c r="BI502" i="10"/>
  <c r="BH502" i="10"/>
  <c r="BG502" i="10"/>
  <c r="BF502" i="10"/>
  <c r="T502" i="10"/>
  <c r="R502" i="10"/>
  <c r="P502" i="10"/>
  <c r="BI497" i="10"/>
  <c r="BH497" i="10"/>
  <c r="BG497" i="10"/>
  <c r="BF497" i="10"/>
  <c r="T497" i="10"/>
  <c r="R497" i="10"/>
  <c r="P497" i="10"/>
  <c r="BI494" i="10"/>
  <c r="BH494" i="10"/>
  <c r="BG494" i="10"/>
  <c r="BF494" i="10"/>
  <c r="T494" i="10"/>
  <c r="R494" i="10"/>
  <c r="P494" i="10"/>
  <c r="BI489" i="10"/>
  <c r="BH489" i="10"/>
  <c r="BG489" i="10"/>
  <c r="BF489" i="10"/>
  <c r="T489" i="10"/>
  <c r="R489" i="10"/>
  <c r="P489" i="10"/>
  <c r="BI485" i="10"/>
  <c r="BH485" i="10"/>
  <c r="BG485" i="10"/>
  <c r="BF485" i="10"/>
  <c r="T485" i="10"/>
  <c r="R485" i="10"/>
  <c r="P485" i="10"/>
  <c r="BI479" i="10"/>
  <c r="BH479" i="10"/>
  <c r="BG479" i="10"/>
  <c r="BF479" i="10"/>
  <c r="T479" i="10"/>
  <c r="R479" i="10"/>
  <c r="P479" i="10"/>
  <c r="BI478" i="10"/>
  <c r="BH478" i="10"/>
  <c r="BG478" i="10"/>
  <c r="BF478" i="10"/>
  <c r="T478" i="10"/>
  <c r="R478" i="10"/>
  <c r="P478" i="10"/>
  <c r="BI474" i="10"/>
  <c r="BH474" i="10"/>
  <c r="BG474" i="10"/>
  <c r="BF474" i="10"/>
  <c r="T474" i="10"/>
  <c r="R474" i="10"/>
  <c r="P474" i="10"/>
  <c r="BI473" i="10"/>
  <c r="BH473" i="10"/>
  <c r="BG473" i="10"/>
  <c r="BF473" i="10"/>
  <c r="T473" i="10"/>
  <c r="R473" i="10"/>
  <c r="P473" i="10"/>
  <c r="BI469" i="10"/>
  <c r="BH469" i="10"/>
  <c r="BG469" i="10"/>
  <c r="BF469" i="10"/>
  <c r="T469" i="10"/>
  <c r="R469" i="10"/>
  <c r="P469" i="10"/>
  <c r="BI468" i="10"/>
  <c r="BH468" i="10"/>
  <c r="BG468" i="10"/>
  <c r="BF468" i="10"/>
  <c r="T468" i="10"/>
  <c r="R468" i="10"/>
  <c r="P468" i="10"/>
  <c r="BI463" i="10"/>
  <c r="BH463" i="10"/>
  <c r="BG463" i="10"/>
  <c r="BF463" i="10"/>
  <c r="T463" i="10"/>
  <c r="R463" i="10"/>
  <c r="P463" i="10"/>
  <c r="BI459" i="10"/>
  <c r="BH459" i="10"/>
  <c r="BG459" i="10"/>
  <c r="BF459" i="10"/>
  <c r="T459" i="10"/>
  <c r="R459" i="10"/>
  <c r="P459" i="10"/>
  <c r="BI457" i="10"/>
  <c r="BH457" i="10"/>
  <c r="BG457" i="10"/>
  <c r="BF457" i="10"/>
  <c r="T457" i="10"/>
  <c r="R457" i="10"/>
  <c r="P457" i="10"/>
  <c r="BI454" i="10"/>
  <c r="BH454" i="10"/>
  <c r="BG454" i="10"/>
  <c r="BF454" i="10"/>
  <c r="T454" i="10"/>
  <c r="R454" i="10"/>
  <c r="P454" i="10"/>
  <c r="BI452" i="10"/>
  <c r="BH452" i="10"/>
  <c r="BG452" i="10"/>
  <c r="BF452" i="10"/>
  <c r="T452" i="10"/>
  <c r="R452" i="10"/>
  <c r="P452" i="10"/>
  <c r="BI451" i="10"/>
  <c r="BH451" i="10"/>
  <c r="BG451" i="10"/>
  <c r="BF451" i="10"/>
  <c r="T451" i="10"/>
  <c r="R451" i="10"/>
  <c r="P451" i="10"/>
  <c r="BI446" i="10"/>
  <c r="BH446" i="10"/>
  <c r="BG446" i="10"/>
  <c r="BF446" i="10"/>
  <c r="T446" i="10"/>
  <c r="R446" i="10"/>
  <c r="P446" i="10"/>
  <c r="BI442" i="10"/>
  <c r="BH442" i="10"/>
  <c r="BG442" i="10"/>
  <c r="BF442" i="10"/>
  <c r="T442" i="10"/>
  <c r="R442" i="10"/>
  <c r="P442" i="10"/>
  <c r="BI441" i="10"/>
  <c r="BH441" i="10"/>
  <c r="BG441" i="10"/>
  <c r="BF441" i="10"/>
  <c r="T441" i="10"/>
  <c r="R441" i="10"/>
  <c r="P441" i="10"/>
  <c r="BI436" i="10"/>
  <c r="BH436" i="10"/>
  <c r="BG436" i="10"/>
  <c r="BF436" i="10"/>
  <c r="T436" i="10"/>
  <c r="R436" i="10"/>
  <c r="P436" i="10"/>
  <c r="BI434" i="10"/>
  <c r="BH434" i="10"/>
  <c r="BG434" i="10"/>
  <c r="BF434" i="10"/>
  <c r="T434" i="10"/>
  <c r="R434" i="10"/>
  <c r="P434" i="10"/>
  <c r="BI429" i="10"/>
  <c r="BH429" i="10"/>
  <c r="BG429" i="10"/>
  <c r="BF429" i="10"/>
  <c r="T429" i="10"/>
  <c r="R429" i="10"/>
  <c r="P429" i="10"/>
  <c r="BI426" i="10"/>
  <c r="BH426" i="10"/>
  <c r="BG426" i="10"/>
  <c r="BF426" i="10"/>
  <c r="T426" i="10"/>
  <c r="R426" i="10"/>
  <c r="P426" i="10"/>
  <c r="BI422" i="10"/>
  <c r="BH422" i="10"/>
  <c r="BG422" i="10"/>
  <c r="BF422" i="10"/>
  <c r="T422" i="10"/>
  <c r="R422" i="10"/>
  <c r="P422" i="10"/>
  <c r="BI420" i="10"/>
  <c r="BH420" i="10"/>
  <c r="BG420" i="10"/>
  <c r="BF420" i="10"/>
  <c r="T420" i="10"/>
  <c r="R420" i="10"/>
  <c r="P420" i="10"/>
  <c r="BI417" i="10"/>
  <c r="BH417" i="10"/>
  <c r="BG417" i="10"/>
  <c r="BF417" i="10"/>
  <c r="T417" i="10"/>
  <c r="R417" i="10"/>
  <c r="P417" i="10"/>
  <c r="BI415" i="10"/>
  <c r="BH415" i="10"/>
  <c r="BG415" i="10"/>
  <c r="BF415" i="10"/>
  <c r="T415" i="10"/>
  <c r="R415" i="10"/>
  <c r="P415" i="10"/>
  <c r="BI412" i="10"/>
  <c r="BH412" i="10"/>
  <c r="BG412" i="10"/>
  <c r="BF412" i="10"/>
  <c r="T412" i="10"/>
  <c r="R412" i="10"/>
  <c r="P412" i="10"/>
  <c r="BI408" i="10"/>
  <c r="BH408" i="10"/>
  <c r="BG408" i="10"/>
  <c r="BF408" i="10"/>
  <c r="T408" i="10"/>
  <c r="R408" i="10"/>
  <c r="P408" i="10"/>
  <c r="BI406" i="10"/>
  <c r="BH406" i="10"/>
  <c r="BG406" i="10"/>
  <c r="BF406" i="10"/>
  <c r="T406" i="10"/>
  <c r="R406" i="10"/>
  <c r="P406" i="10"/>
  <c r="BI403" i="10"/>
  <c r="BH403" i="10"/>
  <c r="BG403" i="10"/>
  <c r="BF403" i="10"/>
  <c r="T403" i="10"/>
  <c r="R403" i="10"/>
  <c r="P403" i="10"/>
  <c r="BI400" i="10"/>
  <c r="BH400" i="10"/>
  <c r="BG400" i="10"/>
  <c r="BF400" i="10"/>
  <c r="T400" i="10"/>
  <c r="R400" i="10"/>
  <c r="P400" i="10"/>
  <c r="BI397" i="10"/>
  <c r="BH397" i="10"/>
  <c r="BG397" i="10"/>
  <c r="BF397" i="10"/>
  <c r="T397" i="10"/>
  <c r="R397" i="10"/>
  <c r="P397" i="10"/>
  <c r="BI394" i="10"/>
  <c r="BH394" i="10"/>
  <c r="BG394" i="10"/>
  <c r="BF394" i="10"/>
  <c r="T394" i="10"/>
  <c r="R394" i="10"/>
  <c r="P394" i="10"/>
  <c r="BI392" i="10"/>
  <c r="BH392" i="10"/>
  <c r="BG392" i="10"/>
  <c r="BF392" i="10"/>
  <c r="T392" i="10"/>
  <c r="R392" i="10"/>
  <c r="P392" i="10"/>
  <c r="BI391" i="10"/>
  <c r="BH391" i="10"/>
  <c r="BG391" i="10"/>
  <c r="BF391" i="10"/>
  <c r="T391" i="10"/>
  <c r="R391" i="10"/>
  <c r="P391" i="10"/>
  <c r="BI387" i="10"/>
  <c r="BH387" i="10"/>
  <c r="BG387" i="10"/>
  <c r="BF387" i="10"/>
  <c r="T387" i="10"/>
  <c r="R387" i="10"/>
  <c r="P387" i="10"/>
  <c r="BI384" i="10"/>
  <c r="BH384" i="10"/>
  <c r="BG384" i="10"/>
  <c r="BF384" i="10"/>
  <c r="T384" i="10"/>
  <c r="R384" i="10"/>
  <c r="P384" i="10"/>
  <c r="BI380" i="10"/>
  <c r="BH380" i="10"/>
  <c r="BG380" i="10"/>
  <c r="BF380" i="10"/>
  <c r="T380" i="10"/>
  <c r="R380" i="10"/>
  <c r="P380" i="10"/>
  <c r="BI378" i="10"/>
  <c r="BH378" i="10"/>
  <c r="BG378" i="10"/>
  <c r="BF378" i="10"/>
  <c r="T378" i="10"/>
  <c r="R378" i="10"/>
  <c r="P378" i="10"/>
  <c r="BI374" i="10"/>
  <c r="BH374" i="10"/>
  <c r="BG374" i="10"/>
  <c r="BF374" i="10"/>
  <c r="T374" i="10"/>
  <c r="R374" i="10"/>
  <c r="P374" i="10"/>
  <c r="BI372" i="10"/>
  <c r="BH372" i="10"/>
  <c r="BG372" i="10"/>
  <c r="BF372" i="10"/>
  <c r="T372" i="10"/>
  <c r="R372" i="10"/>
  <c r="P372" i="10"/>
  <c r="BI370" i="10"/>
  <c r="BH370" i="10"/>
  <c r="BG370" i="10"/>
  <c r="BF370" i="10"/>
  <c r="T370" i="10"/>
  <c r="R370" i="10"/>
  <c r="P370" i="10"/>
  <c r="BI365" i="10"/>
  <c r="BH365" i="10"/>
  <c r="BG365" i="10"/>
  <c r="BF365" i="10"/>
  <c r="T365" i="10"/>
  <c r="R365" i="10"/>
  <c r="P365" i="10"/>
  <c r="BI363" i="10"/>
  <c r="BH363" i="10"/>
  <c r="BG363" i="10"/>
  <c r="BF363" i="10"/>
  <c r="T363" i="10"/>
  <c r="R363" i="10"/>
  <c r="P363" i="10"/>
  <c r="BI358" i="10"/>
  <c r="BH358" i="10"/>
  <c r="BG358" i="10"/>
  <c r="BF358" i="10"/>
  <c r="T358" i="10"/>
  <c r="R358" i="10"/>
  <c r="P358" i="10"/>
  <c r="BI356" i="10"/>
  <c r="BH356" i="10"/>
  <c r="BG356" i="10"/>
  <c r="BF356" i="10"/>
  <c r="T356" i="10"/>
  <c r="R356" i="10"/>
  <c r="P356" i="10"/>
  <c r="BI350" i="10"/>
  <c r="BH350" i="10"/>
  <c r="BG350" i="10"/>
  <c r="BF350" i="10"/>
  <c r="T350" i="10"/>
  <c r="R350" i="10"/>
  <c r="P350" i="10"/>
  <c r="BI349" i="10"/>
  <c r="BH349" i="10"/>
  <c r="BG349" i="10"/>
  <c r="BF349" i="10"/>
  <c r="T349" i="10"/>
  <c r="R349" i="10"/>
  <c r="P349" i="10"/>
  <c r="BI345" i="10"/>
  <c r="BH345" i="10"/>
  <c r="BG345" i="10"/>
  <c r="BF345" i="10"/>
  <c r="T345" i="10"/>
  <c r="R345" i="10"/>
  <c r="P345" i="10"/>
  <c r="BI342" i="10"/>
  <c r="BH342" i="10"/>
  <c r="BG342" i="10"/>
  <c r="BF342" i="10"/>
  <c r="T342" i="10"/>
  <c r="T341" i="10"/>
  <c r="R342" i="10"/>
  <c r="R341" i="10"/>
  <c r="P342" i="10"/>
  <c r="P341" i="10" s="1"/>
  <c r="BI336" i="10"/>
  <c r="BH336" i="10"/>
  <c r="BG336" i="10"/>
  <c r="BF336" i="10"/>
  <c r="T336" i="10"/>
  <c r="R336" i="10"/>
  <c r="P336" i="10"/>
  <c r="BI334" i="10"/>
  <c r="BH334" i="10"/>
  <c r="BG334" i="10"/>
  <c r="BF334" i="10"/>
  <c r="T334" i="10"/>
  <c r="R334" i="10"/>
  <c r="P334" i="10"/>
  <c r="BI330" i="10"/>
  <c r="BH330" i="10"/>
  <c r="BG330" i="10"/>
  <c r="BF330" i="10"/>
  <c r="T330" i="10"/>
  <c r="R330" i="10"/>
  <c r="P330" i="10"/>
  <c r="BI326" i="10"/>
  <c r="BH326" i="10"/>
  <c r="BG326" i="10"/>
  <c r="BF326" i="10"/>
  <c r="T326" i="10"/>
  <c r="R326" i="10"/>
  <c r="P326" i="10"/>
  <c r="BI322" i="10"/>
  <c r="BH322" i="10"/>
  <c r="BG322" i="10"/>
  <c r="BF322" i="10"/>
  <c r="T322" i="10"/>
  <c r="R322" i="10"/>
  <c r="P322" i="10"/>
  <c r="BI318" i="10"/>
  <c r="BH318" i="10"/>
  <c r="BG318" i="10"/>
  <c r="BF318" i="10"/>
  <c r="T318" i="10"/>
  <c r="R318" i="10"/>
  <c r="P318" i="10"/>
  <c r="BI316" i="10"/>
  <c r="BH316" i="10"/>
  <c r="BG316" i="10"/>
  <c r="BF316" i="10"/>
  <c r="T316" i="10"/>
  <c r="R316" i="10"/>
  <c r="P316" i="10"/>
  <c r="BI311" i="10"/>
  <c r="BH311" i="10"/>
  <c r="BG311" i="10"/>
  <c r="BF311" i="10"/>
  <c r="T311" i="10"/>
  <c r="R311" i="10"/>
  <c r="P311" i="10"/>
  <c r="BI304" i="10"/>
  <c r="BH304" i="10"/>
  <c r="BG304" i="10"/>
  <c r="BF304" i="10"/>
  <c r="T304" i="10"/>
  <c r="R304" i="10"/>
  <c r="P304" i="10"/>
  <c r="BI301" i="10"/>
  <c r="BH301" i="10"/>
  <c r="BG301" i="10"/>
  <c r="BF301" i="10"/>
  <c r="T301" i="10"/>
  <c r="R301" i="10"/>
  <c r="P301" i="10"/>
  <c r="BI297" i="10"/>
  <c r="BH297" i="10"/>
  <c r="BG297" i="10"/>
  <c r="BF297" i="10"/>
  <c r="T297" i="10"/>
  <c r="R297" i="10"/>
  <c r="P297" i="10"/>
  <c r="BI293" i="10"/>
  <c r="BH293" i="10"/>
  <c r="BG293" i="10"/>
  <c r="BF293" i="10"/>
  <c r="T293" i="10"/>
  <c r="R293" i="10"/>
  <c r="P293" i="10"/>
  <c r="BI289" i="10"/>
  <c r="BH289" i="10"/>
  <c r="BG289" i="10"/>
  <c r="BF289" i="10"/>
  <c r="T289" i="10"/>
  <c r="R289" i="10"/>
  <c r="P289" i="10"/>
  <c r="BI286" i="10"/>
  <c r="BH286" i="10"/>
  <c r="BG286" i="10"/>
  <c r="BF286" i="10"/>
  <c r="T286" i="10"/>
  <c r="R286" i="10"/>
  <c r="P286" i="10"/>
  <c r="BI284" i="10"/>
  <c r="BH284" i="10"/>
  <c r="BG284" i="10"/>
  <c r="BF284" i="10"/>
  <c r="T284" i="10"/>
  <c r="R284" i="10"/>
  <c r="P284" i="10"/>
  <c r="BI282" i="10"/>
  <c r="BH282" i="10"/>
  <c r="BG282" i="10"/>
  <c r="BF282" i="10"/>
  <c r="T282" i="10"/>
  <c r="R282" i="10"/>
  <c r="P282" i="10"/>
  <c r="BI280" i="10"/>
  <c r="BH280" i="10"/>
  <c r="BG280" i="10"/>
  <c r="BF280" i="10"/>
  <c r="T280" i="10"/>
  <c r="R280" i="10"/>
  <c r="P280" i="10"/>
  <c r="BI278" i="10"/>
  <c r="BH278" i="10"/>
  <c r="BG278" i="10"/>
  <c r="BF278" i="10"/>
  <c r="T278" i="10"/>
  <c r="R278" i="10"/>
  <c r="P278" i="10"/>
  <c r="BI268" i="10"/>
  <c r="BH268" i="10"/>
  <c r="BG268" i="10"/>
  <c r="BF268" i="10"/>
  <c r="T268" i="10"/>
  <c r="R268" i="10"/>
  <c r="P268" i="10"/>
  <c r="BI251" i="10"/>
  <c r="BH251" i="10"/>
  <c r="BG251" i="10"/>
  <c r="BF251" i="10"/>
  <c r="T251" i="10"/>
  <c r="R251" i="10"/>
  <c r="P251" i="10"/>
  <c r="BI235" i="10"/>
  <c r="BH235" i="10"/>
  <c r="BG235" i="10"/>
  <c r="BF235" i="10"/>
  <c r="T235" i="10"/>
  <c r="R235" i="10"/>
  <c r="P235" i="10"/>
  <c r="BI226" i="10"/>
  <c r="BH226" i="10"/>
  <c r="BG226" i="10"/>
  <c r="BF226" i="10"/>
  <c r="T226" i="10"/>
  <c r="R226" i="10"/>
  <c r="P226" i="10"/>
  <c r="BI211" i="10"/>
  <c r="BH211" i="10"/>
  <c r="BG211" i="10"/>
  <c r="BF211" i="10"/>
  <c r="T211" i="10"/>
  <c r="R211" i="10"/>
  <c r="P211" i="10"/>
  <c r="BI208" i="10"/>
  <c r="BH208" i="10"/>
  <c r="BG208" i="10"/>
  <c r="BF208" i="10"/>
  <c r="T208" i="10"/>
  <c r="R208" i="10"/>
  <c r="P208" i="10"/>
  <c r="BI200" i="10"/>
  <c r="BH200" i="10"/>
  <c r="BG200" i="10"/>
  <c r="BF200" i="10"/>
  <c r="T200" i="10"/>
  <c r="R200" i="10"/>
  <c r="P200" i="10"/>
  <c r="BI197" i="10"/>
  <c r="BH197" i="10"/>
  <c r="BG197" i="10"/>
  <c r="BF197" i="10"/>
  <c r="T197" i="10"/>
  <c r="R197" i="10"/>
  <c r="P197" i="10"/>
  <c r="BI188" i="10"/>
  <c r="BH188" i="10"/>
  <c r="BG188" i="10"/>
  <c r="BF188" i="10"/>
  <c r="T188" i="10"/>
  <c r="R188" i="10"/>
  <c r="P188" i="10"/>
  <c r="BI173" i="10"/>
  <c r="BH173" i="10"/>
  <c r="BG173" i="10"/>
  <c r="BF173" i="10"/>
  <c r="T173" i="10"/>
  <c r="R173" i="10"/>
  <c r="P173" i="10"/>
  <c r="BI171" i="10"/>
  <c r="BH171" i="10"/>
  <c r="BG171" i="10"/>
  <c r="BF171" i="10"/>
  <c r="T171" i="10"/>
  <c r="R171" i="10"/>
  <c r="P171" i="10"/>
  <c r="BI164" i="10"/>
  <c r="BH164" i="10"/>
  <c r="BG164" i="10"/>
  <c r="BF164" i="10"/>
  <c r="T164" i="10"/>
  <c r="R164" i="10"/>
  <c r="P164" i="10"/>
  <c r="BI162" i="10"/>
  <c r="BH162" i="10"/>
  <c r="BG162" i="10"/>
  <c r="BF162" i="10"/>
  <c r="T162" i="10"/>
  <c r="R162" i="10"/>
  <c r="P162" i="10"/>
  <c r="BI155" i="10"/>
  <c r="BH155" i="10"/>
  <c r="BG155" i="10"/>
  <c r="BF155" i="10"/>
  <c r="T155" i="10"/>
  <c r="R155" i="10"/>
  <c r="P155" i="10"/>
  <c r="BI153" i="10"/>
  <c r="BH153" i="10"/>
  <c r="BG153" i="10"/>
  <c r="BF153" i="10"/>
  <c r="T153" i="10"/>
  <c r="R153" i="10"/>
  <c r="P153" i="10"/>
  <c r="BI149" i="10"/>
  <c r="BH149" i="10"/>
  <c r="BG149" i="10"/>
  <c r="BF149" i="10"/>
  <c r="T149" i="10"/>
  <c r="R149" i="10"/>
  <c r="P149" i="10"/>
  <c r="BI145" i="10"/>
  <c r="BH145" i="10"/>
  <c r="BG145" i="10"/>
  <c r="BF145" i="10"/>
  <c r="T145" i="10"/>
  <c r="R145" i="10"/>
  <c r="P145" i="10"/>
  <c r="BI141" i="10"/>
  <c r="BH141" i="10"/>
  <c r="BG141" i="10"/>
  <c r="BF141" i="10"/>
  <c r="T141" i="10"/>
  <c r="R141" i="10"/>
  <c r="P141" i="10"/>
  <c r="BI127" i="10"/>
  <c r="BH127" i="10"/>
  <c r="BG127" i="10"/>
  <c r="BF127" i="10"/>
  <c r="T127" i="10"/>
  <c r="R127" i="10"/>
  <c r="P127" i="10"/>
  <c r="BI123" i="10"/>
  <c r="BH123" i="10"/>
  <c r="BG123" i="10"/>
  <c r="BF123" i="10"/>
  <c r="T123" i="10"/>
  <c r="R123" i="10"/>
  <c r="P123" i="10"/>
  <c r="BI119" i="10"/>
  <c r="BH119" i="10"/>
  <c r="BG119" i="10"/>
  <c r="BF119" i="10"/>
  <c r="T119" i="10"/>
  <c r="R119" i="10"/>
  <c r="P119" i="10"/>
  <c r="BI115" i="10"/>
  <c r="BH115" i="10"/>
  <c r="BG115" i="10"/>
  <c r="BF115" i="10"/>
  <c r="T115" i="10"/>
  <c r="R115" i="10"/>
  <c r="P115" i="10"/>
  <c r="BI106" i="10"/>
  <c r="BH106" i="10"/>
  <c r="BG106" i="10"/>
  <c r="BF106" i="10"/>
  <c r="T106" i="10"/>
  <c r="R106" i="10"/>
  <c r="P106" i="10"/>
  <c r="BI103" i="10"/>
  <c r="BH103" i="10"/>
  <c r="BG103" i="10"/>
  <c r="BF103" i="10"/>
  <c r="T103" i="10"/>
  <c r="R103" i="10"/>
  <c r="P103" i="10"/>
  <c r="BI101" i="10"/>
  <c r="BH101" i="10"/>
  <c r="BG101" i="10"/>
  <c r="BF101" i="10"/>
  <c r="T101" i="10"/>
  <c r="R101" i="10"/>
  <c r="P101" i="10"/>
  <c r="BI98" i="10"/>
  <c r="BH98" i="10"/>
  <c r="BG98" i="10"/>
  <c r="BF98" i="10"/>
  <c r="T98" i="10"/>
  <c r="R98" i="10"/>
  <c r="P98" i="10"/>
  <c r="J92" i="10"/>
  <c r="J91" i="10"/>
  <c r="F91" i="10"/>
  <c r="F89" i="10"/>
  <c r="E87" i="10"/>
  <c r="J59" i="10"/>
  <c r="J58" i="10"/>
  <c r="F58" i="10"/>
  <c r="F56" i="10"/>
  <c r="E54" i="10"/>
  <c r="J20" i="10"/>
  <c r="E20" i="10"/>
  <c r="F92" i="10" s="1"/>
  <c r="J19" i="10"/>
  <c r="J14" i="10"/>
  <c r="J56" i="10" s="1"/>
  <c r="E7" i="10"/>
  <c r="E50" i="10" s="1"/>
  <c r="J39" i="9"/>
  <c r="J38" i="9"/>
  <c r="AY65" i="1"/>
  <c r="J37" i="9"/>
  <c r="AX65" i="1" s="1"/>
  <c r="BI345" i="9"/>
  <c r="BH345" i="9"/>
  <c r="BG345" i="9"/>
  <c r="BF345" i="9"/>
  <c r="T345" i="9"/>
  <c r="R345" i="9"/>
  <c r="P345" i="9"/>
  <c r="BI339" i="9"/>
  <c r="BH339" i="9"/>
  <c r="BG339" i="9"/>
  <c r="BF339" i="9"/>
  <c r="T339" i="9"/>
  <c r="R339" i="9"/>
  <c r="P339" i="9"/>
  <c r="BI336" i="9"/>
  <c r="BH336" i="9"/>
  <c r="BG336" i="9"/>
  <c r="BF336" i="9"/>
  <c r="T336" i="9"/>
  <c r="R336" i="9"/>
  <c r="P336" i="9"/>
  <c r="BI333" i="9"/>
  <c r="BH333" i="9"/>
  <c r="BG333" i="9"/>
  <c r="BF333" i="9"/>
  <c r="T333" i="9"/>
  <c r="R333" i="9"/>
  <c r="P333" i="9"/>
  <c r="BI329" i="9"/>
  <c r="BH329" i="9"/>
  <c r="BG329" i="9"/>
  <c r="BF329" i="9"/>
  <c r="T329" i="9"/>
  <c r="R329" i="9"/>
  <c r="P329" i="9"/>
  <c r="BI324" i="9"/>
  <c r="BH324" i="9"/>
  <c r="BG324" i="9"/>
  <c r="BF324" i="9"/>
  <c r="T324" i="9"/>
  <c r="R324" i="9"/>
  <c r="P324" i="9"/>
  <c r="BI319" i="9"/>
  <c r="BH319" i="9"/>
  <c r="BG319" i="9"/>
  <c r="BF319" i="9"/>
  <c r="T319" i="9"/>
  <c r="R319" i="9"/>
  <c r="P319" i="9"/>
  <c r="BI310" i="9"/>
  <c r="BH310" i="9"/>
  <c r="BG310" i="9"/>
  <c r="BF310" i="9"/>
  <c r="T310" i="9"/>
  <c r="R310" i="9"/>
  <c r="P310" i="9"/>
  <c r="BI294" i="9"/>
  <c r="BH294" i="9"/>
  <c r="BG294" i="9"/>
  <c r="BF294" i="9"/>
  <c r="T294" i="9"/>
  <c r="R294" i="9"/>
  <c r="P294" i="9"/>
  <c r="BI284" i="9"/>
  <c r="BH284" i="9"/>
  <c r="BG284" i="9"/>
  <c r="BF284" i="9"/>
  <c r="T284" i="9"/>
  <c r="R284" i="9"/>
  <c r="P284" i="9"/>
  <c r="BI280" i="9"/>
  <c r="BH280" i="9"/>
  <c r="BG280" i="9"/>
  <c r="BF280" i="9"/>
  <c r="T280" i="9"/>
  <c r="R280" i="9"/>
  <c r="P280" i="9"/>
  <c r="BI272" i="9"/>
  <c r="BH272" i="9"/>
  <c r="BG272" i="9"/>
  <c r="BF272" i="9"/>
  <c r="T272" i="9"/>
  <c r="R272" i="9"/>
  <c r="P272" i="9"/>
  <c r="BI266" i="9"/>
  <c r="BH266" i="9"/>
  <c r="BG266" i="9"/>
  <c r="BF266" i="9"/>
  <c r="T266" i="9"/>
  <c r="R266" i="9"/>
  <c r="P266" i="9"/>
  <c r="BI262" i="9"/>
  <c r="BH262" i="9"/>
  <c r="BG262" i="9"/>
  <c r="BF262" i="9"/>
  <c r="T262" i="9"/>
  <c r="R262" i="9"/>
  <c r="P262" i="9"/>
  <c r="BI261" i="9"/>
  <c r="BH261" i="9"/>
  <c r="BG261" i="9"/>
  <c r="BF261" i="9"/>
  <c r="T261" i="9"/>
  <c r="R261" i="9"/>
  <c r="P261" i="9"/>
  <c r="BI255" i="9"/>
  <c r="BH255" i="9"/>
  <c r="BG255" i="9"/>
  <c r="BF255" i="9"/>
  <c r="T255" i="9"/>
  <c r="R255" i="9"/>
  <c r="P255" i="9"/>
  <c r="BI254" i="9"/>
  <c r="BH254" i="9"/>
  <c r="BG254" i="9"/>
  <c r="BF254" i="9"/>
  <c r="T254" i="9"/>
  <c r="R254" i="9"/>
  <c r="P254" i="9"/>
  <c r="BI253" i="9"/>
  <c r="BH253" i="9"/>
  <c r="BG253" i="9"/>
  <c r="BF253" i="9"/>
  <c r="T253" i="9"/>
  <c r="R253" i="9"/>
  <c r="P253" i="9"/>
  <c r="BI252" i="9"/>
  <c r="BH252" i="9"/>
  <c r="BG252" i="9"/>
  <c r="BF252" i="9"/>
  <c r="T252" i="9"/>
  <c r="R252" i="9"/>
  <c r="P252" i="9"/>
  <c r="BI249" i="9"/>
  <c r="BH249" i="9"/>
  <c r="BG249" i="9"/>
  <c r="BF249" i="9"/>
  <c r="T249" i="9"/>
  <c r="R249" i="9"/>
  <c r="P249" i="9"/>
  <c r="BI246" i="9"/>
  <c r="BH246" i="9"/>
  <c r="BG246" i="9"/>
  <c r="BF246" i="9"/>
  <c r="T246" i="9"/>
  <c r="R246" i="9"/>
  <c r="P246" i="9"/>
  <c r="BI243" i="9"/>
  <c r="BH243" i="9"/>
  <c r="BG243" i="9"/>
  <c r="BF243" i="9"/>
  <c r="T243" i="9"/>
  <c r="R243" i="9"/>
  <c r="P243" i="9"/>
  <c r="BI240" i="9"/>
  <c r="BH240" i="9"/>
  <c r="BG240" i="9"/>
  <c r="BF240" i="9"/>
  <c r="T240" i="9"/>
  <c r="R240" i="9"/>
  <c r="P240" i="9"/>
  <c r="BI237" i="9"/>
  <c r="BH237" i="9"/>
  <c r="BG237" i="9"/>
  <c r="BF237" i="9"/>
  <c r="T237" i="9"/>
  <c r="R237" i="9"/>
  <c r="P237" i="9"/>
  <c r="BI234" i="9"/>
  <c r="BH234" i="9"/>
  <c r="BG234" i="9"/>
  <c r="BF234" i="9"/>
  <c r="T234" i="9"/>
  <c r="R234" i="9"/>
  <c r="P234" i="9"/>
  <c r="BI231" i="9"/>
  <c r="BH231" i="9"/>
  <c r="BG231" i="9"/>
  <c r="BF231" i="9"/>
  <c r="T231" i="9"/>
  <c r="R231" i="9"/>
  <c r="P231" i="9"/>
  <c r="BI228" i="9"/>
  <c r="BH228" i="9"/>
  <c r="BG228" i="9"/>
  <c r="BF228" i="9"/>
  <c r="T228" i="9"/>
  <c r="R228" i="9"/>
  <c r="P228" i="9"/>
  <c r="BI223" i="9"/>
  <c r="BH223" i="9"/>
  <c r="BG223" i="9"/>
  <c r="BF223" i="9"/>
  <c r="T223" i="9"/>
  <c r="R223" i="9"/>
  <c r="P223" i="9"/>
  <c r="BI214" i="9"/>
  <c r="BH214" i="9"/>
  <c r="BG214" i="9"/>
  <c r="BF214" i="9"/>
  <c r="T214" i="9"/>
  <c r="R214" i="9"/>
  <c r="P214" i="9"/>
  <c r="BI206" i="9"/>
  <c r="BH206" i="9"/>
  <c r="BG206" i="9"/>
  <c r="BF206" i="9"/>
  <c r="T206" i="9"/>
  <c r="R206" i="9"/>
  <c r="P206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6" i="9"/>
  <c r="BH196" i="9"/>
  <c r="BG196" i="9"/>
  <c r="BF196" i="9"/>
  <c r="T196" i="9"/>
  <c r="R196" i="9"/>
  <c r="P196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3" i="9"/>
  <c r="BH193" i="9"/>
  <c r="BG193" i="9"/>
  <c r="BF193" i="9"/>
  <c r="T193" i="9"/>
  <c r="R193" i="9"/>
  <c r="P193" i="9"/>
  <c r="BI192" i="9"/>
  <c r="BH192" i="9"/>
  <c r="BG192" i="9"/>
  <c r="BF192" i="9"/>
  <c r="T192" i="9"/>
  <c r="R192" i="9"/>
  <c r="P192" i="9"/>
  <c r="BI188" i="9"/>
  <c r="BH188" i="9"/>
  <c r="BG188" i="9"/>
  <c r="BF188" i="9"/>
  <c r="T188" i="9"/>
  <c r="R188" i="9"/>
  <c r="P188" i="9"/>
  <c r="BI185" i="9"/>
  <c r="BH185" i="9"/>
  <c r="BG185" i="9"/>
  <c r="BF185" i="9"/>
  <c r="T185" i="9"/>
  <c r="R185" i="9"/>
  <c r="P185" i="9"/>
  <c r="BI184" i="9"/>
  <c r="BH184" i="9"/>
  <c r="BG184" i="9"/>
  <c r="BF184" i="9"/>
  <c r="T184" i="9"/>
  <c r="R184" i="9"/>
  <c r="P184" i="9"/>
  <c r="BI183" i="9"/>
  <c r="BH183" i="9"/>
  <c r="BG183" i="9"/>
  <c r="BF183" i="9"/>
  <c r="T183" i="9"/>
  <c r="R183" i="9"/>
  <c r="P183" i="9"/>
  <c r="BI182" i="9"/>
  <c r="BH182" i="9"/>
  <c r="BG182" i="9"/>
  <c r="BF182" i="9"/>
  <c r="T182" i="9"/>
  <c r="R182" i="9"/>
  <c r="P182" i="9"/>
  <c r="BI181" i="9"/>
  <c r="BH181" i="9"/>
  <c r="BG181" i="9"/>
  <c r="BF181" i="9"/>
  <c r="T181" i="9"/>
  <c r="R181" i="9"/>
  <c r="P181" i="9"/>
  <c r="BI178" i="9"/>
  <c r="BH178" i="9"/>
  <c r="BG178" i="9"/>
  <c r="BF178" i="9"/>
  <c r="T178" i="9"/>
  <c r="R178" i="9"/>
  <c r="P178" i="9"/>
  <c r="BI174" i="9"/>
  <c r="BH174" i="9"/>
  <c r="BG174" i="9"/>
  <c r="BF174" i="9"/>
  <c r="T174" i="9"/>
  <c r="R174" i="9"/>
  <c r="P174" i="9"/>
  <c r="BI171" i="9"/>
  <c r="BH171" i="9"/>
  <c r="BG171" i="9"/>
  <c r="BF171" i="9"/>
  <c r="T171" i="9"/>
  <c r="R171" i="9"/>
  <c r="P171" i="9"/>
  <c r="BI167" i="9"/>
  <c r="BH167" i="9"/>
  <c r="BG167" i="9"/>
  <c r="BF167" i="9"/>
  <c r="T167" i="9"/>
  <c r="R167" i="9"/>
  <c r="P167" i="9"/>
  <c r="BI164" i="9"/>
  <c r="BH164" i="9"/>
  <c r="BG164" i="9"/>
  <c r="BF164" i="9"/>
  <c r="T164" i="9"/>
  <c r="R164" i="9"/>
  <c r="P164" i="9"/>
  <c r="BI161" i="9"/>
  <c r="BH161" i="9"/>
  <c r="BG161" i="9"/>
  <c r="BF161" i="9"/>
  <c r="T161" i="9"/>
  <c r="R161" i="9"/>
  <c r="P161" i="9"/>
  <c r="BI158" i="9"/>
  <c r="BH158" i="9"/>
  <c r="BG158" i="9"/>
  <c r="BF158" i="9"/>
  <c r="T158" i="9"/>
  <c r="R158" i="9"/>
  <c r="P158" i="9"/>
  <c r="BI155" i="9"/>
  <c r="BH155" i="9"/>
  <c r="BG155" i="9"/>
  <c r="BF155" i="9"/>
  <c r="T155" i="9"/>
  <c r="R155" i="9"/>
  <c r="P155" i="9"/>
  <c r="BI152" i="9"/>
  <c r="BH152" i="9"/>
  <c r="BG152" i="9"/>
  <c r="BF152" i="9"/>
  <c r="T152" i="9"/>
  <c r="R152" i="9"/>
  <c r="P152" i="9"/>
  <c r="BI149" i="9"/>
  <c r="BH149" i="9"/>
  <c r="BG149" i="9"/>
  <c r="BF149" i="9"/>
  <c r="T149" i="9"/>
  <c r="R149" i="9"/>
  <c r="P149" i="9"/>
  <c r="BI146" i="9"/>
  <c r="BH146" i="9"/>
  <c r="BG146" i="9"/>
  <c r="BF146" i="9"/>
  <c r="T146" i="9"/>
  <c r="R146" i="9"/>
  <c r="P146" i="9"/>
  <c r="BI141" i="9"/>
  <c r="BH141" i="9"/>
  <c r="BG141" i="9"/>
  <c r="BF141" i="9"/>
  <c r="T141" i="9"/>
  <c r="R141" i="9"/>
  <c r="P141" i="9"/>
  <c r="BI137" i="9"/>
  <c r="BH137" i="9"/>
  <c r="BG137" i="9"/>
  <c r="BF137" i="9"/>
  <c r="T137" i="9"/>
  <c r="R137" i="9"/>
  <c r="P137" i="9"/>
  <c r="BI132" i="9"/>
  <c r="BH132" i="9"/>
  <c r="BG132" i="9"/>
  <c r="BF132" i="9"/>
  <c r="T132" i="9"/>
  <c r="R132" i="9"/>
  <c r="P132" i="9"/>
  <c r="BI128" i="9"/>
  <c r="BH128" i="9"/>
  <c r="BG128" i="9"/>
  <c r="BF128" i="9"/>
  <c r="T128" i="9"/>
  <c r="R128" i="9"/>
  <c r="P128" i="9"/>
  <c r="BI123" i="9"/>
  <c r="BH123" i="9"/>
  <c r="BG123" i="9"/>
  <c r="BF123" i="9"/>
  <c r="T123" i="9"/>
  <c r="R123" i="9"/>
  <c r="P123" i="9"/>
  <c r="BI118" i="9"/>
  <c r="BH118" i="9"/>
  <c r="BG118" i="9"/>
  <c r="BF118" i="9"/>
  <c r="T118" i="9"/>
  <c r="R118" i="9"/>
  <c r="P118" i="9"/>
  <c r="BI115" i="9"/>
  <c r="BH115" i="9"/>
  <c r="BG115" i="9"/>
  <c r="BF115" i="9"/>
  <c r="T115" i="9"/>
  <c r="T114" i="9"/>
  <c r="R115" i="9"/>
  <c r="R114" i="9"/>
  <c r="P115" i="9"/>
  <c r="P114" i="9"/>
  <c r="BI109" i="9"/>
  <c r="BH109" i="9"/>
  <c r="BG109" i="9"/>
  <c r="BF109" i="9"/>
  <c r="T109" i="9"/>
  <c r="R109" i="9"/>
  <c r="P109" i="9"/>
  <c r="BI107" i="9"/>
  <c r="BH107" i="9"/>
  <c r="BG107" i="9"/>
  <c r="BF107" i="9"/>
  <c r="T107" i="9"/>
  <c r="R107" i="9"/>
  <c r="P107" i="9"/>
  <c r="BI103" i="9"/>
  <c r="BH103" i="9"/>
  <c r="BG103" i="9"/>
  <c r="BF103" i="9"/>
  <c r="T103" i="9"/>
  <c r="R103" i="9"/>
  <c r="P103" i="9"/>
  <c r="BI98" i="9"/>
  <c r="BH98" i="9"/>
  <c r="BG98" i="9"/>
  <c r="BF98" i="9"/>
  <c r="T98" i="9"/>
  <c r="R98" i="9"/>
  <c r="P98" i="9"/>
  <c r="BI96" i="9"/>
  <c r="BH96" i="9"/>
  <c r="BG96" i="9"/>
  <c r="BF96" i="9"/>
  <c r="T96" i="9"/>
  <c r="R96" i="9"/>
  <c r="P96" i="9"/>
  <c r="J90" i="9"/>
  <c r="J89" i="9"/>
  <c r="F89" i="9"/>
  <c r="F87" i="9"/>
  <c r="E85" i="9"/>
  <c r="J59" i="9"/>
  <c r="J58" i="9"/>
  <c r="F58" i="9"/>
  <c r="F56" i="9"/>
  <c r="E54" i="9"/>
  <c r="J20" i="9"/>
  <c r="E20" i="9"/>
  <c r="F90" i="9"/>
  <c r="J19" i="9"/>
  <c r="J14" i="9"/>
  <c r="J56" i="9"/>
  <c r="E7" i="9"/>
  <c r="E50" i="9"/>
  <c r="J41" i="8"/>
  <c r="J40" i="8"/>
  <c r="AY64" i="1"/>
  <c r="J39" i="8"/>
  <c r="AX64" i="1"/>
  <c r="BI283" i="8"/>
  <c r="BH283" i="8"/>
  <c r="BG283" i="8"/>
  <c r="BF283" i="8"/>
  <c r="T283" i="8"/>
  <c r="R283" i="8"/>
  <c r="P283" i="8"/>
  <c r="BI278" i="8"/>
  <c r="BH278" i="8"/>
  <c r="BG278" i="8"/>
  <c r="BF278" i="8"/>
  <c r="T278" i="8"/>
  <c r="R278" i="8"/>
  <c r="P278" i="8"/>
  <c r="BI273" i="8"/>
  <c r="BH273" i="8"/>
  <c r="BG273" i="8"/>
  <c r="BF273" i="8"/>
  <c r="T273" i="8"/>
  <c r="R273" i="8"/>
  <c r="P273" i="8"/>
  <c r="BI272" i="8"/>
  <c r="BH272" i="8"/>
  <c r="BG272" i="8"/>
  <c r="BF272" i="8"/>
  <c r="T272" i="8"/>
  <c r="R272" i="8"/>
  <c r="P272" i="8"/>
  <c r="BI264" i="8"/>
  <c r="BH264" i="8"/>
  <c r="BG264" i="8"/>
  <c r="BF264" i="8"/>
  <c r="T264" i="8"/>
  <c r="R264" i="8"/>
  <c r="P264" i="8"/>
  <c r="BI260" i="8"/>
  <c r="BH260" i="8"/>
  <c r="BG260" i="8"/>
  <c r="BF260" i="8"/>
  <c r="T260" i="8"/>
  <c r="T259" i="8"/>
  <c r="R260" i="8"/>
  <c r="R259" i="8"/>
  <c r="P260" i="8"/>
  <c r="P259" i="8" s="1"/>
  <c r="BI253" i="8"/>
  <c r="BH253" i="8"/>
  <c r="BG253" i="8"/>
  <c r="BF253" i="8"/>
  <c r="T253" i="8"/>
  <c r="T252" i="8"/>
  <c r="R253" i="8"/>
  <c r="R252" i="8"/>
  <c r="P253" i="8"/>
  <c r="P252" i="8"/>
  <c r="BI243" i="8"/>
  <c r="BH243" i="8"/>
  <c r="BG243" i="8"/>
  <c r="BF243" i="8"/>
  <c r="T243" i="8"/>
  <c r="R243" i="8"/>
  <c r="P243" i="8"/>
  <c r="BI240" i="8"/>
  <c r="BH240" i="8"/>
  <c r="BG240" i="8"/>
  <c r="BF240" i="8"/>
  <c r="T240" i="8"/>
  <c r="R240" i="8"/>
  <c r="P240" i="8"/>
  <c r="BI238" i="8"/>
  <c r="BH238" i="8"/>
  <c r="BG238" i="8"/>
  <c r="BF238" i="8"/>
  <c r="T238" i="8"/>
  <c r="R238" i="8"/>
  <c r="P238" i="8"/>
  <c r="BI237" i="8"/>
  <c r="BH237" i="8"/>
  <c r="BG237" i="8"/>
  <c r="BF237" i="8"/>
  <c r="T237" i="8"/>
  <c r="R237" i="8"/>
  <c r="P237" i="8"/>
  <c r="BI233" i="8"/>
  <c r="BH233" i="8"/>
  <c r="BG233" i="8"/>
  <c r="BF233" i="8"/>
  <c r="T233" i="8"/>
  <c r="R233" i="8"/>
  <c r="P233" i="8"/>
  <c r="BI229" i="8"/>
  <c r="BH229" i="8"/>
  <c r="BG229" i="8"/>
  <c r="BF229" i="8"/>
  <c r="T229" i="8"/>
  <c r="R229" i="8"/>
  <c r="P229" i="8"/>
  <c r="BI227" i="8"/>
  <c r="BH227" i="8"/>
  <c r="BG227" i="8"/>
  <c r="BF227" i="8"/>
  <c r="T227" i="8"/>
  <c r="R227" i="8"/>
  <c r="P227" i="8"/>
  <c r="BI222" i="8"/>
  <c r="BH222" i="8"/>
  <c r="BG222" i="8"/>
  <c r="BF222" i="8"/>
  <c r="T222" i="8"/>
  <c r="R222" i="8"/>
  <c r="P222" i="8"/>
  <c r="BI220" i="8"/>
  <c r="BH220" i="8"/>
  <c r="BG220" i="8"/>
  <c r="BF220" i="8"/>
  <c r="T220" i="8"/>
  <c r="R220" i="8"/>
  <c r="P220" i="8"/>
  <c r="BI216" i="8"/>
  <c r="BH216" i="8"/>
  <c r="BG216" i="8"/>
  <c r="BF216" i="8"/>
  <c r="T216" i="8"/>
  <c r="R216" i="8"/>
  <c r="P216" i="8"/>
  <c r="BI214" i="8"/>
  <c r="BH214" i="8"/>
  <c r="BG214" i="8"/>
  <c r="BF214" i="8"/>
  <c r="T214" i="8"/>
  <c r="R214" i="8"/>
  <c r="P214" i="8"/>
  <c r="BI210" i="8"/>
  <c r="BH210" i="8"/>
  <c r="BG210" i="8"/>
  <c r="BF210" i="8"/>
  <c r="T210" i="8"/>
  <c r="R210" i="8"/>
  <c r="P210" i="8"/>
  <c r="BI206" i="8"/>
  <c r="BH206" i="8"/>
  <c r="BG206" i="8"/>
  <c r="BF206" i="8"/>
  <c r="T206" i="8"/>
  <c r="R206" i="8"/>
  <c r="P206" i="8"/>
  <c r="BI204" i="8"/>
  <c r="BH204" i="8"/>
  <c r="BG204" i="8"/>
  <c r="BF204" i="8"/>
  <c r="T204" i="8"/>
  <c r="R204" i="8"/>
  <c r="P204" i="8"/>
  <c r="BI201" i="8"/>
  <c r="BH201" i="8"/>
  <c r="BG201" i="8"/>
  <c r="BF201" i="8"/>
  <c r="T201" i="8"/>
  <c r="R201" i="8"/>
  <c r="P201" i="8"/>
  <c r="BI198" i="8"/>
  <c r="BH198" i="8"/>
  <c r="BG198" i="8"/>
  <c r="BF198" i="8"/>
  <c r="T198" i="8"/>
  <c r="R198" i="8"/>
  <c r="P198" i="8"/>
  <c r="BI196" i="8"/>
  <c r="BH196" i="8"/>
  <c r="BG196" i="8"/>
  <c r="BF196" i="8"/>
  <c r="T196" i="8"/>
  <c r="R196" i="8"/>
  <c r="P196" i="8"/>
  <c r="BI186" i="8"/>
  <c r="BH186" i="8"/>
  <c r="BG186" i="8"/>
  <c r="BF186" i="8"/>
  <c r="T186" i="8"/>
  <c r="R186" i="8"/>
  <c r="P186" i="8"/>
  <c r="BI184" i="8"/>
  <c r="BH184" i="8"/>
  <c r="BG184" i="8"/>
  <c r="BF184" i="8"/>
  <c r="T184" i="8"/>
  <c r="R184" i="8"/>
  <c r="P184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1" i="8"/>
  <c r="BH171" i="8"/>
  <c r="BG171" i="8"/>
  <c r="BF171" i="8"/>
  <c r="T171" i="8"/>
  <c r="R171" i="8"/>
  <c r="P171" i="8"/>
  <c r="BI169" i="8"/>
  <c r="BH169" i="8"/>
  <c r="BG169" i="8"/>
  <c r="BF169" i="8"/>
  <c r="T169" i="8"/>
  <c r="R169" i="8"/>
  <c r="P169" i="8"/>
  <c r="BI166" i="8"/>
  <c r="BH166" i="8"/>
  <c r="BG166" i="8"/>
  <c r="BF166" i="8"/>
  <c r="T166" i="8"/>
  <c r="R166" i="8"/>
  <c r="P166" i="8"/>
  <c r="BI164" i="8"/>
  <c r="BH164" i="8"/>
  <c r="BG164" i="8"/>
  <c r="BF164" i="8"/>
  <c r="T164" i="8"/>
  <c r="R164" i="8"/>
  <c r="P164" i="8"/>
  <c r="BI161" i="8"/>
  <c r="BH161" i="8"/>
  <c r="BG161" i="8"/>
  <c r="BF161" i="8"/>
  <c r="T161" i="8"/>
  <c r="R161" i="8"/>
  <c r="P161" i="8"/>
  <c r="BI159" i="8"/>
  <c r="BH159" i="8"/>
  <c r="BG159" i="8"/>
  <c r="BF159" i="8"/>
  <c r="T159" i="8"/>
  <c r="R159" i="8"/>
  <c r="P159" i="8"/>
  <c r="BI149" i="8"/>
  <c r="BH149" i="8"/>
  <c r="BG149" i="8"/>
  <c r="BF149" i="8"/>
  <c r="T149" i="8"/>
  <c r="R149" i="8"/>
  <c r="P149" i="8"/>
  <c r="BI144" i="8"/>
  <c r="BH144" i="8"/>
  <c r="BG144" i="8"/>
  <c r="BF144" i="8"/>
  <c r="T144" i="8"/>
  <c r="T143" i="8" s="1"/>
  <c r="R144" i="8"/>
  <c r="R143" i="8" s="1"/>
  <c r="P144" i="8"/>
  <c r="P143" i="8" s="1"/>
  <c r="BI141" i="8"/>
  <c r="BH141" i="8"/>
  <c r="BG141" i="8"/>
  <c r="BF141" i="8"/>
  <c r="T141" i="8"/>
  <c r="R141" i="8"/>
  <c r="P141" i="8"/>
  <c r="BI132" i="8"/>
  <c r="BH132" i="8"/>
  <c r="BG132" i="8"/>
  <c r="BF132" i="8"/>
  <c r="T132" i="8"/>
  <c r="R132" i="8"/>
  <c r="P132" i="8"/>
  <c r="BI130" i="8"/>
  <c r="BH130" i="8"/>
  <c r="BG130" i="8"/>
  <c r="BF130" i="8"/>
  <c r="T130" i="8"/>
  <c r="R130" i="8"/>
  <c r="P130" i="8"/>
  <c r="BI120" i="8"/>
  <c r="BH120" i="8"/>
  <c r="BG120" i="8"/>
  <c r="BF120" i="8"/>
  <c r="T120" i="8"/>
  <c r="R120" i="8"/>
  <c r="P120" i="8"/>
  <c r="BI114" i="8"/>
  <c r="BH114" i="8"/>
  <c r="BG114" i="8"/>
  <c r="BF114" i="8"/>
  <c r="T114" i="8"/>
  <c r="R114" i="8"/>
  <c r="P114" i="8"/>
  <c r="BI112" i="8"/>
  <c r="BH112" i="8"/>
  <c r="BG112" i="8"/>
  <c r="BF112" i="8"/>
  <c r="T112" i="8"/>
  <c r="R112" i="8"/>
  <c r="P112" i="8"/>
  <c r="BI109" i="8"/>
  <c r="BH109" i="8"/>
  <c r="BG109" i="8"/>
  <c r="BF109" i="8"/>
  <c r="T109" i="8"/>
  <c r="R109" i="8"/>
  <c r="P109" i="8"/>
  <c r="BI103" i="8"/>
  <c r="BH103" i="8"/>
  <c r="BG103" i="8"/>
  <c r="BF103" i="8"/>
  <c r="T103" i="8"/>
  <c r="R103" i="8"/>
  <c r="P103" i="8"/>
  <c r="J97" i="8"/>
  <c r="J96" i="8"/>
  <c r="F96" i="8"/>
  <c r="F94" i="8"/>
  <c r="E92" i="8"/>
  <c r="J63" i="8"/>
  <c r="J62" i="8"/>
  <c r="F62" i="8"/>
  <c r="F60" i="8"/>
  <c r="E58" i="8"/>
  <c r="J22" i="8"/>
  <c r="E22" i="8"/>
  <c r="F97" i="8" s="1"/>
  <c r="J21" i="8"/>
  <c r="J16" i="8"/>
  <c r="J60" i="8" s="1"/>
  <c r="E7" i="8"/>
  <c r="E86" i="8" s="1"/>
  <c r="J39" i="7"/>
  <c r="J38" i="7"/>
  <c r="AY63" i="1" s="1"/>
  <c r="J37" i="7"/>
  <c r="AX63" i="1" s="1"/>
  <c r="BI1576" i="7"/>
  <c r="BH1576" i="7"/>
  <c r="BG1576" i="7"/>
  <c r="BF1576" i="7"/>
  <c r="T1576" i="7"/>
  <c r="R1576" i="7"/>
  <c r="P1576" i="7"/>
  <c r="BI1562" i="7"/>
  <c r="BH1562" i="7"/>
  <c r="BG1562" i="7"/>
  <c r="BF1562" i="7"/>
  <c r="T1562" i="7"/>
  <c r="R1562" i="7"/>
  <c r="P1562" i="7"/>
  <c r="BI1554" i="7"/>
  <c r="BH1554" i="7"/>
  <c r="BG1554" i="7"/>
  <c r="BF1554" i="7"/>
  <c r="T1554" i="7"/>
  <c r="R1554" i="7"/>
  <c r="P1554" i="7"/>
  <c r="BI1541" i="7"/>
  <c r="BH1541" i="7"/>
  <c r="BG1541" i="7"/>
  <c r="BF1541" i="7"/>
  <c r="T1541" i="7"/>
  <c r="R1541" i="7"/>
  <c r="P1541" i="7"/>
  <c r="BI1537" i="7"/>
  <c r="BH1537" i="7"/>
  <c r="BG1537" i="7"/>
  <c r="BF1537" i="7"/>
  <c r="T1537" i="7"/>
  <c r="R1537" i="7"/>
  <c r="P1537" i="7"/>
  <c r="BI1534" i="7"/>
  <c r="BH1534" i="7"/>
  <c r="BG1534" i="7"/>
  <c r="BF1534" i="7"/>
  <c r="T1534" i="7"/>
  <c r="R1534" i="7"/>
  <c r="P1534" i="7"/>
  <c r="BI1528" i="7"/>
  <c r="BH1528" i="7"/>
  <c r="BG1528" i="7"/>
  <c r="BF1528" i="7"/>
  <c r="T1528" i="7"/>
  <c r="R1528" i="7"/>
  <c r="P1528" i="7"/>
  <c r="BI1523" i="7"/>
  <c r="BH1523" i="7"/>
  <c r="BG1523" i="7"/>
  <c r="BF1523" i="7"/>
  <c r="T1523" i="7"/>
  <c r="R1523" i="7"/>
  <c r="P1523" i="7"/>
  <c r="BI1520" i="7"/>
  <c r="BH1520" i="7"/>
  <c r="BG1520" i="7"/>
  <c r="BF1520" i="7"/>
  <c r="T1520" i="7"/>
  <c r="R1520" i="7"/>
  <c r="P1520" i="7"/>
  <c r="BI1517" i="7"/>
  <c r="BH1517" i="7"/>
  <c r="BG1517" i="7"/>
  <c r="BF1517" i="7"/>
  <c r="T1517" i="7"/>
  <c r="R1517" i="7"/>
  <c r="P1517" i="7"/>
  <c r="BI1514" i="7"/>
  <c r="BH1514" i="7"/>
  <c r="BG1514" i="7"/>
  <c r="BF1514" i="7"/>
  <c r="T1514" i="7"/>
  <c r="R1514" i="7"/>
  <c r="P1514" i="7"/>
  <c r="BI1512" i="7"/>
  <c r="BH1512" i="7"/>
  <c r="BG1512" i="7"/>
  <c r="BF1512" i="7"/>
  <c r="T1512" i="7"/>
  <c r="R1512" i="7"/>
  <c r="P1512" i="7"/>
  <c r="BI1507" i="7"/>
  <c r="BH1507" i="7"/>
  <c r="BG1507" i="7"/>
  <c r="BF1507" i="7"/>
  <c r="T1507" i="7"/>
  <c r="R1507" i="7"/>
  <c r="P1507" i="7"/>
  <c r="BI1502" i="7"/>
  <c r="BH1502" i="7"/>
  <c r="BG1502" i="7"/>
  <c r="BF1502" i="7"/>
  <c r="T1502" i="7"/>
  <c r="R1502" i="7"/>
  <c r="P1502" i="7"/>
  <c r="BI1497" i="7"/>
  <c r="BH1497" i="7"/>
  <c r="BG1497" i="7"/>
  <c r="BF1497" i="7"/>
  <c r="T1497" i="7"/>
  <c r="R1497" i="7"/>
  <c r="P1497" i="7"/>
  <c r="BI1492" i="7"/>
  <c r="BH1492" i="7"/>
  <c r="BG1492" i="7"/>
  <c r="BF1492" i="7"/>
  <c r="T1492" i="7"/>
  <c r="R1492" i="7"/>
  <c r="P1492" i="7"/>
  <c r="BI1487" i="7"/>
  <c r="BH1487" i="7"/>
  <c r="BG1487" i="7"/>
  <c r="BF1487" i="7"/>
  <c r="T1487" i="7"/>
  <c r="R1487" i="7"/>
  <c r="P1487" i="7"/>
  <c r="BI1480" i="7"/>
  <c r="BH1480" i="7"/>
  <c r="BG1480" i="7"/>
  <c r="BF1480" i="7"/>
  <c r="T1480" i="7"/>
  <c r="R1480" i="7"/>
  <c r="P1480" i="7"/>
  <c r="BI1477" i="7"/>
  <c r="BH1477" i="7"/>
  <c r="BG1477" i="7"/>
  <c r="BF1477" i="7"/>
  <c r="T1477" i="7"/>
  <c r="R1477" i="7"/>
  <c r="P1477" i="7"/>
  <c r="BI1473" i="7"/>
  <c r="BH1473" i="7"/>
  <c r="BG1473" i="7"/>
  <c r="BF1473" i="7"/>
  <c r="T1473" i="7"/>
  <c r="R1473" i="7"/>
  <c r="P1473" i="7"/>
  <c r="BI1469" i="7"/>
  <c r="BH1469" i="7"/>
  <c r="BG1469" i="7"/>
  <c r="BF1469" i="7"/>
  <c r="T1469" i="7"/>
  <c r="R1469" i="7"/>
  <c r="P1469" i="7"/>
  <c r="BI1468" i="7"/>
  <c r="BH1468" i="7"/>
  <c r="BG1468" i="7"/>
  <c r="BF1468" i="7"/>
  <c r="T1468" i="7"/>
  <c r="R1468" i="7"/>
  <c r="P1468" i="7"/>
  <c r="BI1462" i="7"/>
  <c r="BH1462" i="7"/>
  <c r="BG1462" i="7"/>
  <c r="BF1462" i="7"/>
  <c r="T1462" i="7"/>
  <c r="R1462" i="7"/>
  <c r="P1462" i="7"/>
  <c r="BI1456" i="7"/>
  <c r="BH1456" i="7"/>
  <c r="BG1456" i="7"/>
  <c r="BF1456" i="7"/>
  <c r="T1456" i="7"/>
  <c r="R1456" i="7"/>
  <c r="P1456" i="7"/>
  <c r="BI1450" i="7"/>
  <c r="BH1450" i="7"/>
  <c r="BG1450" i="7"/>
  <c r="BF1450" i="7"/>
  <c r="T1450" i="7"/>
  <c r="R1450" i="7"/>
  <c r="P1450" i="7"/>
  <c r="BI1444" i="7"/>
  <c r="BH1444" i="7"/>
  <c r="BG1444" i="7"/>
  <c r="BF1444" i="7"/>
  <c r="T1444" i="7"/>
  <c r="R1444" i="7"/>
  <c r="P1444" i="7"/>
  <c r="BI1438" i="7"/>
  <c r="BH1438" i="7"/>
  <c r="BG1438" i="7"/>
  <c r="BF1438" i="7"/>
  <c r="T1438" i="7"/>
  <c r="R1438" i="7"/>
  <c r="P1438" i="7"/>
  <c r="BI1436" i="7"/>
  <c r="BH1436" i="7"/>
  <c r="BG1436" i="7"/>
  <c r="BF1436" i="7"/>
  <c r="T1436" i="7"/>
  <c r="R1436" i="7"/>
  <c r="P1436" i="7"/>
  <c r="BI1433" i="7"/>
  <c r="BH1433" i="7"/>
  <c r="BG1433" i="7"/>
  <c r="BF1433" i="7"/>
  <c r="T1433" i="7"/>
  <c r="R1433" i="7"/>
  <c r="P1433" i="7"/>
  <c r="BI1431" i="7"/>
  <c r="BH1431" i="7"/>
  <c r="BG1431" i="7"/>
  <c r="BF1431" i="7"/>
  <c r="T1431" i="7"/>
  <c r="R1431" i="7"/>
  <c r="P1431" i="7"/>
  <c r="BI1428" i="7"/>
  <c r="BH1428" i="7"/>
  <c r="BG1428" i="7"/>
  <c r="BF1428" i="7"/>
  <c r="T1428" i="7"/>
  <c r="R1428" i="7"/>
  <c r="P1428" i="7"/>
  <c r="BI1425" i="7"/>
  <c r="BH1425" i="7"/>
  <c r="BG1425" i="7"/>
  <c r="BF1425" i="7"/>
  <c r="T1425" i="7"/>
  <c r="R1425" i="7"/>
  <c r="P1425" i="7"/>
  <c r="BI1419" i="7"/>
  <c r="BH1419" i="7"/>
  <c r="BG1419" i="7"/>
  <c r="BF1419" i="7"/>
  <c r="T1419" i="7"/>
  <c r="R1419" i="7"/>
  <c r="P1419" i="7"/>
  <c r="BI1413" i="7"/>
  <c r="BH1413" i="7"/>
  <c r="BG1413" i="7"/>
  <c r="BF1413" i="7"/>
  <c r="T1413" i="7"/>
  <c r="R1413" i="7"/>
  <c r="P1413" i="7"/>
  <c r="BI1407" i="7"/>
  <c r="BH1407" i="7"/>
  <c r="BG1407" i="7"/>
  <c r="BF1407" i="7"/>
  <c r="T1407" i="7"/>
  <c r="R1407" i="7"/>
  <c r="P1407" i="7"/>
  <c r="BI1404" i="7"/>
  <c r="BH1404" i="7"/>
  <c r="BG1404" i="7"/>
  <c r="BF1404" i="7"/>
  <c r="T1404" i="7"/>
  <c r="R1404" i="7"/>
  <c r="P1404" i="7"/>
  <c r="BI1403" i="7"/>
  <c r="BH1403" i="7"/>
  <c r="BG1403" i="7"/>
  <c r="BF1403" i="7"/>
  <c r="T1403" i="7"/>
  <c r="R1403" i="7"/>
  <c r="P1403" i="7"/>
  <c r="BI1401" i="7"/>
  <c r="BH1401" i="7"/>
  <c r="BG1401" i="7"/>
  <c r="BF1401" i="7"/>
  <c r="T1401" i="7"/>
  <c r="R1401" i="7"/>
  <c r="P1401" i="7"/>
  <c r="BI1386" i="7"/>
  <c r="BH1386" i="7"/>
  <c r="BG1386" i="7"/>
  <c r="BF1386" i="7"/>
  <c r="T1386" i="7"/>
  <c r="R1386" i="7"/>
  <c r="P1386" i="7"/>
  <c r="BI1384" i="7"/>
  <c r="BH1384" i="7"/>
  <c r="BG1384" i="7"/>
  <c r="BF1384" i="7"/>
  <c r="T1384" i="7"/>
  <c r="R1384" i="7"/>
  <c r="P1384" i="7"/>
  <c r="BI1381" i="7"/>
  <c r="BH1381" i="7"/>
  <c r="BG1381" i="7"/>
  <c r="BF1381" i="7"/>
  <c r="T1381" i="7"/>
  <c r="R1381" i="7"/>
  <c r="P1381" i="7"/>
  <c r="BI1380" i="7"/>
  <c r="BH1380" i="7"/>
  <c r="BG1380" i="7"/>
  <c r="BF1380" i="7"/>
  <c r="T1380" i="7"/>
  <c r="R1380" i="7"/>
  <c r="P1380" i="7"/>
  <c r="BI1376" i="7"/>
  <c r="BH1376" i="7"/>
  <c r="BG1376" i="7"/>
  <c r="BF1376" i="7"/>
  <c r="T1376" i="7"/>
  <c r="R1376" i="7"/>
  <c r="P1376" i="7"/>
  <c r="BI1375" i="7"/>
  <c r="BH1375" i="7"/>
  <c r="BG1375" i="7"/>
  <c r="BF1375" i="7"/>
  <c r="T1375" i="7"/>
  <c r="R1375" i="7"/>
  <c r="P1375" i="7"/>
  <c r="BI1371" i="7"/>
  <c r="BH1371" i="7"/>
  <c r="BG1371" i="7"/>
  <c r="BF1371" i="7"/>
  <c r="T1371" i="7"/>
  <c r="R1371" i="7"/>
  <c r="P1371" i="7"/>
  <c r="BI1370" i="7"/>
  <c r="BH1370" i="7"/>
  <c r="BG1370" i="7"/>
  <c r="BF1370" i="7"/>
  <c r="T1370" i="7"/>
  <c r="R1370" i="7"/>
  <c r="P1370" i="7"/>
  <c r="BI1366" i="7"/>
  <c r="BH1366" i="7"/>
  <c r="BG1366" i="7"/>
  <c r="BF1366" i="7"/>
  <c r="T1366" i="7"/>
  <c r="R1366" i="7"/>
  <c r="P1366" i="7"/>
  <c r="BI1365" i="7"/>
  <c r="BH1365" i="7"/>
  <c r="BG1365" i="7"/>
  <c r="BF1365" i="7"/>
  <c r="T1365" i="7"/>
  <c r="R1365" i="7"/>
  <c r="P1365" i="7"/>
  <c r="BI1361" i="7"/>
  <c r="BH1361" i="7"/>
  <c r="BG1361" i="7"/>
  <c r="BF1361" i="7"/>
  <c r="T1361" i="7"/>
  <c r="R1361" i="7"/>
  <c r="P1361" i="7"/>
  <c r="BI1359" i="7"/>
  <c r="BH1359" i="7"/>
  <c r="BG1359" i="7"/>
  <c r="BF1359" i="7"/>
  <c r="T1359" i="7"/>
  <c r="R1359" i="7"/>
  <c r="P1359" i="7"/>
  <c r="BI1354" i="7"/>
  <c r="BH1354" i="7"/>
  <c r="BG1354" i="7"/>
  <c r="BF1354" i="7"/>
  <c r="T1354" i="7"/>
  <c r="R1354" i="7"/>
  <c r="P1354" i="7"/>
  <c r="BI1352" i="7"/>
  <c r="BH1352" i="7"/>
  <c r="BG1352" i="7"/>
  <c r="BF1352" i="7"/>
  <c r="T1352" i="7"/>
  <c r="R1352" i="7"/>
  <c r="P1352" i="7"/>
  <c r="BI1348" i="7"/>
  <c r="BH1348" i="7"/>
  <c r="BG1348" i="7"/>
  <c r="BF1348" i="7"/>
  <c r="T1348" i="7"/>
  <c r="R1348" i="7"/>
  <c r="P1348" i="7"/>
  <c r="BI1346" i="7"/>
  <c r="BH1346" i="7"/>
  <c r="BG1346" i="7"/>
  <c r="BF1346" i="7"/>
  <c r="T1346" i="7"/>
  <c r="R1346" i="7"/>
  <c r="P1346" i="7"/>
  <c r="BI1342" i="7"/>
  <c r="BH1342" i="7"/>
  <c r="BG1342" i="7"/>
  <c r="BF1342" i="7"/>
  <c r="T1342" i="7"/>
  <c r="R1342" i="7"/>
  <c r="P1342" i="7"/>
  <c r="BI1340" i="7"/>
  <c r="BH1340" i="7"/>
  <c r="BG1340" i="7"/>
  <c r="BF1340" i="7"/>
  <c r="T1340" i="7"/>
  <c r="R1340" i="7"/>
  <c r="P1340" i="7"/>
  <c r="BI1335" i="7"/>
  <c r="BH1335" i="7"/>
  <c r="BG1335" i="7"/>
  <c r="BF1335" i="7"/>
  <c r="T1335" i="7"/>
  <c r="R1335" i="7"/>
  <c r="P1335" i="7"/>
  <c r="BI1332" i="7"/>
  <c r="BH1332" i="7"/>
  <c r="BG1332" i="7"/>
  <c r="BF1332" i="7"/>
  <c r="T1332" i="7"/>
  <c r="R1332" i="7"/>
  <c r="P1332" i="7"/>
  <c r="BI1328" i="7"/>
  <c r="BH1328" i="7"/>
  <c r="BG1328" i="7"/>
  <c r="BF1328" i="7"/>
  <c r="T1328" i="7"/>
  <c r="R1328" i="7"/>
  <c r="P1328" i="7"/>
  <c r="BI1324" i="7"/>
  <c r="BH1324" i="7"/>
  <c r="BG1324" i="7"/>
  <c r="BF1324" i="7"/>
  <c r="T1324" i="7"/>
  <c r="R1324" i="7"/>
  <c r="P1324" i="7"/>
  <c r="BI1320" i="7"/>
  <c r="BH1320" i="7"/>
  <c r="BG1320" i="7"/>
  <c r="BF1320" i="7"/>
  <c r="T1320" i="7"/>
  <c r="R1320" i="7"/>
  <c r="P1320" i="7"/>
  <c r="BI1316" i="7"/>
  <c r="BH1316" i="7"/>
  <c r="BG1316" i="7"/>
  <c r="BF1316" i="7"/>
  <c r="T1316" i="7"/>
  <c r="R1316" i="7"/>
  <c r="P1316" i="7"/>
  <c r="BI1312" i="7"/>
  <c r="BH1312" i="7"/>
  <c r="BG1312" i="7"/>
  <c r="BF1312" i="7"/>
  <c r="T1312" i="7"/>
  <c r="R1312" i="7"/>
  <c r="P1312" i="7"/>
  <c r="BI1309" i="7"/>
  <c r="BH1309" i="7"/>
  <c r="BG1309" i="7"/>
  <c r="BF1309" i="7"/>
  <c r="T1309" i="7"/>
  <c r="R1309" i="7"/>
  <c r="P1309" i="7"/>
  <c r="BI1301" i="7"/>
  <c r="BH1301" i="7"/>
  <c r="BG1301" i="7"/>
  <c r="BF1301" i="7"/>
  <c r="T1301" i="7"/>
  <c r="R1301" i="7"/>
  <c r="P1301" i="7"/>
  <c r="BI1296" i="7"/>
  <c r="BH1296" i="7"/>
  <c r="BG1296" i="7"/>
  <c r="BF1296" i="7"/>
  <c r="T1296" i="7"/>
  <c r="R1296" i="7"/>
  <c r="P1296" i="7"/>
  <c r="BI1291" i="7"/>
  <c r="BH1291" i="7"/>
  <c r="BG1291" i="7"/>
  <c r="BF1291" i="7"/>
  <c r="T1291" i="7"/>
  <c r="R1291" i="7"/>
  <c r="P1291" i="7"/>
  <c r="BI1289" i="7"/>
  <c r="BH1289" i="7"/>
  <c r="BG1289" i="7"/>
  <c r="BF1289" i="7"/>
  <c r="T1289" i="7"/>
  <c r="R1289" i="7"/>
  <c r="P1289" i="7"/>
  <c r="BI1286" i="7"/>
  <c r="BH1286" i="7"/>
  <c r="BG1286" i="7"/>
  <c r="BF1286" i="7"/>
  <c r="T1286" i="7"/>
  <c r="R1286" i="7"/>
  <c r="P1286" i="7"/>
  <c r="BI1282" i="7"/>
  <c r="BH1282" i="7"/>
  <c r="BG1282" i="7"/>
  <c r="BF1282" i="7"/>
  <c r="T1282" i="7"/>
  <c r="R1282" i="7"/>
  <c r="P1282" i="7"/>
  <c r="BI1277" i="7"/>
  <c r="BH1277" i="7"/>
  <c r="BG1277" i="7"/>
  <c r="BF1277" i="7"/>
  <c r="T1277" i="7"/>
  <c r="R1277" i="7"/>
  <c r="P1277" i="7"/>
  <c r="BI1271" i="7"/>
  <c r="BH1271" i="7"/>
  <c r="BG1271" i="7"/>
  <c r="BF1271" i="7"/>
  <c r="T1271" i="7"/>
  <c r="R1271" i="7"/>
  <c r="P1271" i="7"/>
  <c r="BI1266" i="7"/>
  <c r="BH1266" i="7"/>
  <c r="BG1266" i="7"/>
  <c r="BF1266" i="7"/>
  <c r="T1266" i="7"/>
  <c r="R1266" i="7"/>
  <c r="P1266" i="7"/>
  <c r="BI1258" i="7"/>
  <c r="BH1258" i="7"/>
  <c r="BG1258" i="7"/>
  <c r="BF1258" i="7"/>
  <c r="T1258" i="7"/>
  <c r="R1258" i="7"/>
  <c r="P1258" i="7"/>
  <c r="BI1256" i="7"/>
  <c r="BH1256" i="7"/>
  <c r="BG1256" i="7"/>
  <c r="BF1256" i="7"/>
  <c r="T1256" i="7"/>
  <c r="R1256" i="7"/>
  <c r="P1256" i="7"/>
  <c r="BI1252" i="7"/>
  <c r="BH1252" i="7"/>
  <c r="BG1252" i="7"/>
  <c r="BF1252" i="7"/>
  <c r="T1252" i="7"/>
  <c r="R1252" i="7"/>
  <c r="P1252" i="7"/>
  <c r="BI1251" i="7"/>
  <c r="BH1251" i="7"/>
  <c r="BG1251" i="7"/>
  <c r="BF1251" i="7"/>
  <c r="T1251" i="7"/>
  <c r="R1251" i="7"/>
  <c r="P1251" i="7"/>
  <c r="BI1250" i="7"/>
  <c r="BH1250" i="7"/>
  <c r="BG1250" i="7"/>
  <c r="BF1250" i="7"/>
  <c r="T1250" i="7"/>
  <c r="R1250" i="7"/>
  <c r="P1250" i="7"/>
  <c r="BI1248" i="7"/>
  <c r="BH1248" i="7"/>
  <c r="BG1248" i="7"/>
  <c r="BF1248" i="7"/>
  <c r="T1248" i="7"/>
  <c r="R1248" i="7"/>
  <c r="P1248" i="7"/>
  <c r="BI1244" i="7"/>
  <c r="BH1244" i="7"/>
  <c r="BG1244" i="7"/>
  <c r="BF1244" i="7"/>
  <c r="T1244" i="7"/>
  <c r="R1244" i="7"/>
  <c r="P1244" i="7"/>
  <c r="BI1236" i="7"/>
  <c r="BH1236" i="7"/>
  <c r="BG1236" i="7"/>
  <c r="BF1236" i="7"/>
  <c r="T1236" i="7"/>
  <c r="R1236" i="7"/>
  <c r="P1236" i="7"/>
  <c r="BI1231" i="7"/>
  <c r="BH1231" i="7"/>
  <c r="BG1231" i="7"/>
  <c r="BF1231" i="7"/>
  <c r="T1231" i="7"/>
  <c r="R1231" i="7"/>
  <c r="P1231" i="7"/>
  <c r="BI1221" i="7"/>
  <c r="BH1221" i="7"/>
  <c r="BG1221" i="7"/>
  <c r="BF1221" i="7"/>
  <c r="T1221" i="7"/>
  <c r="R1221" i="7"/>
  <c r="P1221" i="7"/>
  <c r="BI1211" i="7"/>
  <c r="BH1211" i="7"/>
  <c r="BG1211" i="7"/>
  <c r="BF1211" i="7"/>
  <c r="T1211" i="7"/>
  <c r="R1211" i="7"/>
  <c r="P1211" i="7"/>
  <c r="BI1209" i="7"/>
  <c r="BH1209" i="7"/>
  <c r="BG1209" i="7"/>
  <c r="BF1209" i="7"/>
  <c r="T1209" i="7"/>
  <c r="R1209" i="7"/>
  <c r="P1209" i="7"/>
  <c r="BI1206" i="7"/>
  <c r="BH1206" i="7"/>
  <c r="BG1206" i="7"/>
  <c r="BF1206" i="7"/>
  <c r="T1206" i="7"/>
  <c r="R1206" i="7"/>
  <c r="P1206" i="7"/>
  <c r="BI1204" i="7"/>
  <c r="BH1204" i="7"/>
  <c r="BG1204" i="7"/>
  <c r="BF1204" i="7"/>
  <c r="T1204" i="7"/>
  <c r="R1204" i="7"/>
  <c r="P1204" i="7"/>
  <c r="BI1202" i="7"/>
  <c r="BH1202" i="7"/>
  <c r="BG1202" i="7"/>
  <c r="BF1202" i="7"/>
  <c r="T1202" i="7"/>
  <c r="R1202" i="7"/>
  <c r="P1202" i="7"/>
  <c r="BI1200" i="7"/>
  <c r="BH1200" i="7"/>
  <c r="BG1200" i="7"/>
  <c r="BF1200" i="7"/>
  <c r="T1200" i="7"/>
  <c r="R1200" i="7"/>
  <c r="P1200" i="7"/>
  <c r="BI1198" i="7"/>
  <c r="BH1198" i="7"/>
  <c r="BG1198" i="7"/>
  <c r="BF1198" i="7"/>
  <c r="T1198" i="7"/>
  <c r="R1198" i="7"/>
  <c r="P1198" i="7"/>
  <c r="BI1194" i="7"/>
  <c r="BH1194" i="7"/>
  <c r="BG1194" i="7"/>
  <c r="BF1194" i="7"/>
  <c r="T1194" i="7"/>
  <c r="R1194" i="7"/>
  <c r="P1194" i="7"/>
  <c r="BI1192" i="7"/>
  <c r="BH1192" i="7"/>
  <c r="BG1192" i="7"/>
  <c r="BF1192" i="7"/>
  <c r="T1192" i="7"/>
  <c r="R1192" i="7"/>
  <c r="P1192" i="7"/>
  <c r="BI1191" i="7"/>
  <c r="BH1191" i="7"/>
  <c r="BG1191" i="7"/>
  <c r="BF1191" i="7"/>
  <c r="T1191" i="7"/>
  <c r="R1191" i="7"/>
  <c r="P1191" i="7"/>
  <c r="BI1187" i="7"/>
  <c r="BH1187" i="7"/>
  <c r="BG1187" i="7"/>
  <c r="BF1187" i="7"/>
  <c r="T1187" i="7"/>
  <c r="R1187" i="7"/>
  <c r="P1187" i="7"/>
  <c r="BI1184" i="7"/>
  <c r="BH1184" i="7"/>
  <c r="BG1184" i="7"/>
  <c r="BF1184" i="7"/>
  <c r="T1184" i="7"/>
  <c r="R1184" i="7"/>
  <c r="P1184" i="7"/>
  <c r="BI1182" i="7"/>
  <c r="BH1182" i="7"/>
  <c r="BG1182" i="7"/>
  <c r="BF1182" i="7"/>
  <c r="T1182" i="7"/>
  <c r="R1182" i="7"/>
  <c r="P1182" i="7"/>
  <c r="BI1173" i="7"/>
  <c r="BH1173" i="7"/>
  <c r="BG1173" i="7"/>
  <c r="BF1173" i="7"/>
  <c r="T1173" i="7"/>
  <c r="R1173" i="7"/>
  <c r="P1173" i="7"/>
  <c r="BI1171" i="7"/>
  <c r="BH1171" i="7"/>
  <c r="BG1171" i="7"/>
  <c r="BF1171" i="7"/>
  <c r="T1171" i="7"/>
  <c r="R1171" i="7"/>
  <c r="P1171" i="7"/>
  <c r="BI1167" i="7"/>
  <c r="BH1167" i="7"/>
  <c r="BG1167" i="7"/>
  <c r="BF1167" i="7"/>
  <c r="T1167" i="7"/>
  <c r="R1167" i="7"/>
  <c r="P1167" i="7"/>
  <c r="BI1163" i="7"/>
  <c r="BH1163" i="7"/>
  <c r="BG1163" i="7"/>
  <c r="BF1163" i="7"/>
  <c r="T1163" i="7"/>
  <c r="R1163" i="7"/>
  <c r="P1163" i="7"/>
  <c r="BI1160" i="7"/>
  <c r="BH1160" i="7"/>
  <c r="BG1160" i="7"/>
  <c r="BF1160" i="7"/>
  <c r="T1160" i="7"/>
  <c r="R1160" i="7"/>
  <c r="P1160" i="7"/>
  <c r="BI1156" i="7"/>
  <c r="BH1156" i="7"/>
  <c r="BG1156" i="7"/>
  <c r="BF1156" i="7"/>
  <c r="T1156" i="7"/>
  <c r="R1156" i="7"/>
  <c r="P1156" i="7"/>
  <c r="BI1153" i="7"/>
  <c r="BH1153" i="7"/>
  <c r="BG1153" i="7"/>
  <c r="BF1153" i="7"/>
  <c r="T1153" i="7"/>
  <c r="R1153" i="7"/>
  <c r="P1153" i="7"/>
  <c r="BI1149" i="7"/>
  <c r="BH1149" i="7"/>
  <c r="BG1149" i="7"/>
  <c r="BF1149" i="7"/>
  <c r="T1149" i="7"/>
  <c r="R1149" i="7"/>
  <c r="P1149" i="7"/>
  <c r="BI1147" i="7"/>
  <c r="BH1147" i="7"/>
  <c r="BG1147" i="7"/>
  <c r="BF1147" i="7"/>
  <c r="T1147" i="7"/>
  <c r="R1147" i="7"/>
  <c r="P1147" i="7"/>
  <c r="BI1145" i="7"/>
  <c r="BH1145" i="7"/>
  <c r="BG1145" i="7"/>
  <c r="BF1145" i="7"/>
  <c r="T1145" i="7"/>
  <c r="R1145" i="7"/>
  <c r="P1145" i="7"/>
  <c r="BI1141" i="7"/>
  <c r="BH1141" i="7"/>
  <c r="BG1141" i="7"/>
  <c r="BF1141" i="7"/>
  <c r="T1141" i="7"/>
  <c r="R1141" i="7"/>
  <c r="P1141" i="7"/>
  <c r="BI1139" i="7"/>
  <c r="BH1139" i="7"/>
  <c r="BG1139" i="7"/>
  <c r="BF1139" i="7"/>
  <c r="T1139" i="7"/>
  <c r="R1139" i="7"/>
  <c r="P1139" i="7"/>
  <c r="BI1136" i="7"/>
  <c r="BH1136" i="7"/>
  <c r="BG1136" i="7"/>
  <c r="BF1136" i="7"/>
  <c r="T1136" i="7"/>
  <c r="R1136" i="7"/>
  <c r="P1136" i="7"/>
  <c r="BI1134" i="7"/>
  <c r="BH1134" i="7"/>
  <c r="BG1134" i="7"/>
  <c r="BF1134" i="7"/>
  <c r="T1134" i="7"/>
  <c r="R1134" i="7"/>
  <c r="P1134" i="7"/>
  <c r="BI1129" i="7"/>
  <c r="BH1129" i="7"/>
  <c r="BG1129" i="7"/>
  <c r="BF1129" i="7"/>
  <c r="T1129" i="7"/>
  <c r="R1129" i="7"/>
  <c r="P1129" i="7"/>
  <c r="BI1127" i="7"/>
  <c r="BH1127" i="7"/>
  <c r="BG1127" i="7"/>
  <c r="BF1127" i="7"/>
  <c r="T1127" i="7"/>
  <c r="R1127" i="7"/>
  <c r="P1127" i="7"/>
  <c r="BI1122" i="7"/>
  <c r="BH1122" i="7"/>
  <c r="BG1122" i="7"/>
  <c r="BF1122" i="7"/>
  <c r="T1122" i="7"/>
  <c r="R1122" i="7"/>
  <c r="P1122" i="7"/>
  <c r="BI1120" i="7"/>
  <c r="BH1120" i="7"/>
  <c r="BG1120" i="7"/>
  <c r="BF1120" i="7"/>
  <c r="T1120" i="7"/>
  <c r="R1120" i="7"/>
  <c r="P1120" i="7"/>
  <c r="BI1115" i="7"/>
  <c r="BH1115" i="7"/>
  <c r="BG1115" i="7"/>
  <c r="BF1115" i="7"/>
  <c r="T1115" i="7"/>
  <c r="R1115" i="7"/>
  <c r="P1115" i="7"/>
  <c r="BI1113" i="7"/>
  <c r="BH1113" i="7"/>
  <c r="BG1113" i="7"/>
  <c r="BF1113" i="7"/>
  <c r="T1113" i="7"/>
  <c r="R1113" i="7"/>
  <c r="P1113" i="7"/>
  <c r="BI1108" i="7"/>
  <c r="BH1108" i="7"/>
  <c r="BG1108" i="7"/>
  <c r="BF1108" i="7"/>
  <c r="T1108" i="7"/>
  <c r="R1108" i="7"/>
  <c r="P1108" i="7"/>
  <c r="BI1106" i="7"/>
  <c r="BH1106" i="7"/>
  <c r="BG1106" i="7"/>
  <c r="BF1106" i="7"/>
  <c r="T1106" i="7"/>
  <c r="R1106" i="7"/>
  <c r="P1106" i="7"/>
  <c r="BI1101" i="7"/>
  <c r="BH1101" i="7"/>
  <c r="BG1101" i="7"/>
  <c r="BF1101" i="7"/>
  <c r="T1101" i="7"/>
  <c r="R1101" i="7"/>
  <c r="P1101" i="7"/>
  <c r="BI1099" i="7"/>
  <c r="BH1099" i="7"/>
  <c r="BG1099" i="7"/>
  <c r="BF1099" i="7"/>
  <c r="T1099" i="7"/>
  <c r="R1099" i="7"/>
  <c r="P1099" i="7"/>
  <c r="BI1092" i="7"/>
  <c r="BH1092" i="7"/>
  <c r="BG1092" i="7"/>
  <c r="BF1092" i="7"/>
  <c r="T1092" i="7"/>
  <c r="R1092" i="7"/>
  <c r="P1092" i="7"/>
  <c r="BI1089" i="7"/>
  <c r="BH1089" i="7"/>
  <c r="BG1089" i="7"/>
  <c r="BF1089" i="7"/>
  <c r="T1089" i="7"/>
  <c r="R1089" i="7"/>
  <c r="P1089" i="7"/>
  <c r="BI1087" i="7"/>
  <c r="BH1087" i="7"/>
  <c r="BG1087" i="7"/>
  <c r="BF1087" i="7"/>
  <c r="T1087" i="7"/>
  <c r="R1087" i="7"/>
  <c r="P1087" i="7"/>
  <c r="BI1083" i="7"/>
  <c r="BH1083" i="7"/>
  <c r="BG1083" i="7"/>
  <c r="BF1083" i="7"/>
  <c r="T1083" i="7"/>
  <c r="R1083" i="7"/>
  <c r="P1083" i="7"/>
  <c r="BI1081" i="7"/>
  <c r="BH1081" i="7"/>
  <c r="BG1081" i="7"/>
  <c r="BF1081" i="7"/>
  <c r="T1081" i="7"/>
  <c r="R1081" i="7"/>
  <c r="P1081" i="7"/>
  <c r="BI1076" i="7"/>
  <c r="BH1076" i="7"/>
  <c r="BG1076" i="7"/>
  <c r="BF1076" i="7"/>
  <c r="T1076" i="7"/>
  <c r="R1076" i="7"/>
  <c r="P1076" i="7"/>
  <c r="BI1075" i="7"/>
  <c r="BH1075" i="7"/>
  <c r="BG1075" i="7"/>
  <c r="BF1075" i="7"/>
  <c r="T1075" i="7"/>
  <c r="R1075" i="7"/>
  <c r="P1075" i="7"/>
  <c r="BI1071" i="7"/>
  <c r="BH1071" i="7"/>
  <c r="BG1071" i="7"/>
  <c r="BF1071" i="7"/>
  <c r="T1071" i="7"/>
  <c r="R1071" i="7"/>
  <c r="P1071" i="7"/>
  <c r="BI1069" i="7"/>
  <c r="BH1069" i="7"/>
  <c r="BG1069" i="7"/>
  <c r="BF1069" i="7"/>
  <c r="T1069" i="7"/>
  <c r="R1069" i="7"/>
  <c r="P1069" i="7"/>
  <c r="BI1064" i="7"/>
  <c r="BH1064" i="7"/>
  <c r="BG1064" i="7"/>
  <c r="BF1064" i="7"/>
  <c r="T1064" i="7"/>
  <c r="R1064" i="7"/>
  <c r="P1064" i="7"/>
  <c r="BI1062" i="7"/>
  <c r="BH1062" i="7"/>
  <c r="BG1062" i="7"/>
  <c r="BF1062" i="7"/>
  <c r="T1062" i="7"/>
  <c r="R1062" i="7"/>
  <c r="P1062" i="7"/>
  <c r="BI1058" i="7"/>
  <c r="BH1058" i="7"/>
  <c r="BG1058" i="7"/>
  <c r="BF1058" i="7"/>
  <c r="T1058" i="7"/>
  <c r="R1058" i="7"/>
  <c r="P1058" i="7"/>
  <c r="BI1056" i="7"/>
  <c r="BH1056" i="7"/>
  <c r="BG1056" i="7"/>
  <c r="BF1056" i="7"/>
  <c r="T1056" i="7"/>
  <c r="R1056" i="7"/>
  <c r="P1056" i="7"/>
  <c r="BI1051" i="7"/>
  <c r="BH1051" i="7"/>
  <c r="BG1051" i="7"/>
  <c r="BF1051" i="7"/>
  <c r="T1051" i="7"/>
  <c r="R1051" i="7"/>
  <c r="P1051" i="7"/>
  <c r="BI1049" i="7"/>
  <c r="BH1049" i="7"/>
  <c r="BG1049" i="7"/>
  <c r="BF1049" i="7"/>
  <c r="T1049" i="7"/>
  <c r="R1049" i="7"/>
  <c r="P1049" i="7"/>
  <c r="BI1044" i="7"/>
  <c r="BH1044" i="7"/>
  <c r="BG1044" i="7"/>
  <c r="BF1044" i="7"/>
  <c r="T1044" i="7"/>
  <c r="R1044" i="7"/>
  <c r="P1044" i="7"/>
  <c r="BI1042" i="7"/>
  <c r="BH1042" i="7"/>
  <c r="BG1042" i="7"/>
  <c r="BF1042" i="7"/>
  <c r="T1042" i="7"/>
  <c r="R1042" i="7"/>
  <c r="P1042" i="7"/>
  <c r="BI1037" i="7"/>
  <c r="BH1037" i="7"/>
  <c r="BG1037" i="7"/>
  <c r="BF1037" i="7"/>
  <c r="T1037" i="7"/>
  <c r="R1037" i="7"/>
  <c r="P1037" i="7"/>
  <c r="BI1035" i="7"/>
  <c r="BH1035" i="7"/>
  <c r="BG1035" i="7"/>
  <c r="BF1035" i="7"/>
  <c r="T1035" i="7"/>
  <c r="R1035" i="7"/>
  <c r="P1035" i="7"/>
  <c r="BI1028" i="7"/>
  <c r="BH1028" i="7"/>
  <c r="BG1028" i="7"/>
  <c r="BF1028" i="7"/>
  <c r="T1028" i="7"/>
  <c r="R1028" i="7"/>
  <c r="P1028" i="7"/>
  <c r="BI1026" i="7"/>
  <c r="BH1026" i="7"/>
  <c r="BG1026" i="7"/>
  <c r="BF1026" i="7"/>
  <c r="T1026" i="7"/>
  <c r="R1026" i="7"/>
  <c r="P1026" i="7"/>
  <c r="BI1019" i="7"/>
  <c r="BH1019" i="7"/>
  <c r="BG1019" i="7"/>
  <c r="BF1019" i="7"/>
  <c r="T1019" i="7"/>
  <c r="R1019" i="7"/>
  <c r="P1019" i="7"/>
  <c r="BI1016" i="7"/>
  <c r="BH1016" i="7"/>
  <c r="BG1016" i="7"/>
  <c r="BF1016" i="7"/>
  <c r="T1016" i="7"/>
  <c r="R1016" i="7"/>
  <c r="P1016" i="7"/>
  <c r="BI1013" i="7"/>
  <c r="BH1013" i="7"/>
  <c r="BG1013" i="7"/>
  <c r="BF1013" i="7"/>
  <c r="T1013" i="7"/>
  <c r="R1013" i="7"/>
  <c r="P1013" i="7"/>
  <c r="BI1006" i="7"/>
  <c r="BH1006" i="7"/>
  <c r="BG1006" i="7"/>
  <c r="BF1006" i="7"/>
  <c r="T1006" i="7"/>
  <c r="R1006" i="7"/>
  <c r="P1006" i="7"/>
  <c r="BI1004" i="7"/>
  <c r="BH1004" i="7"/>
  <c r="BG1004" i="7"/>
  <c r="BF1004" i="7"/>
  <c r="T1004" i="7"/>
  <c r="R1004" i="7"/>
  <c r="P1004" i="7"/>
  <c r="BI997" i="7"/>
  <c r="BH997" i="7"/>
  <c r="BG997" i="7"/>
  <c r="BF997" i="7"/>
  <c r="T997" i="7"/>
  <c r="R997" i="7"/>
  <c r="P997" i="7"/>
  <c r="BI994" i="7"/>
  <c r="BH994" i="7"/>
  <c r="BG994" i="7"/>
  <c r="BF994" i="7"/>
  <c r="T994" i="7"/>
  <c r="R994" i="7"/>
  <c r="P994" i="7"/>
  <c r="BI992" i="7"/>
  <c r="BH992" i="7"/>
  <c r="BG992" i="7"/>
  <c r="BF992" i="7"/>
  <c r="T992" i="7"/>
  <c r="R992" i="7"/>
  <c r="P992" i="7"/>
  <c r="BI984" i="7"/>
  <c r="BH984" i="7"/>
  <c r="BG984" i="7"/>
  <c r="BF984" i="7"/>
  <c r="T984" i="7"/>
  <c r="R984" i="7"/>
  <c r="P984" i="7"/>
  <c r="BI980" i="7"/>
  <c r="BH980" i="7"/>
  <c r="BG980" i="7"/>
  <c r="BF980" i="7"/>
  <c r="T980" i="7"/>
  <c r="R980" i="7"/>
  <c r="P980" i="7"/>
  <c r="BI974" i="7"/>
  <c r="BH974" i="7"/>
  <c r="BG974" i="7"/>
  <c r="BF974" i="7"/>
  <c r="T974" i="7"/>
  <c r="R974" i="7"/>
  <c r="P974" i="7"/>
  <c r="BI970" i="7"/>
  <c r="BH970" i="7"/>
  <c r="BG970" i="7"/>
  <c r="BF970" i="7"/>
  <c r="T970" i="7"/>
  <c r="R970" i="7"/>
  <c r="P970" i="7"/>
  <c r="BI961" i="7"/>
  <c r="BH961" i="7"/>
  <c r="BG961" i="7"/>
  <c r="BF961" i="7"/>
  <c r="T961" i="7"/>
  <c r="R961" i="7"/>
  <c r="P961" i="7"/>
  <c r="BI957" i="7"/>
  <c r="BH957" i="7"/>
  <c r="BG957" i="7"/>
  <c r="BF957" i="7"/>
  <c r="T957" i="7"/>
  <c r="R957" i="7"/>
  <c r="P957" i="7"/>
  <c r="BI954" i="7"/>
  <c r="BH954" i="7"/>
  <c r="BG954" i="7"/>
  <c r="BF954" i="7"/>
  <c r="T954" i="7"/>
  <c r="R954" i="7"/>
  <c r="P954" i="7"/>
  <c r="BI945" i="7"/>
  <c r="BH945" i="7"/>
  <c r="BG945" i="7"/>
  <c r="BF945" i="7"/>
  <c r="T945" i="7"/>
  <c r="R945" i="7"/>
  <c r="P945" i="7"/>
  <c r="BI942" i="7"/>
  <c r="BH942" i="7"/>
  <c r="BG942" i="7"/>
  <c r="BF942" i="7"/>
  <c r="T942" i="7"/>
  <c r="R942" i="7"/>
  <c r="P942" i="7"/>
  <c r="BI932" i="7"/>
  <c r="BH932" i="7"/>
  <c r="BG932" i="7"/>
  <c r="BF932" i="7"/>
  <c r="T932" i="7"/>
  <c r="R932" i="7"/>
  <c r="P932" i="7"/>
  <c r="BI924" i="7"/>
  <c r="BH924" i="7"/>
  <c r="BG924" i="7"/>
  <c r="BF924" i="7"/>
  <c r="T924" i="7"/>
  <c r="R924" i="7"/>
  <c r="P924" i="7"/>
  <c r="BI922" i="7"/>
  <c r="BH922" i="7"/>
  <c r="BG922" i="7"/>
  <c r="BF922" i="7"/>
  <c r="T922" i="7"/>
  <c r="R922" i="7"/>
  <c r="P922" i="7"/>
  <c r="BI913" i="7"/>
  <c r="BH913" i="7"/>
  <c r="BG913" i="7"/>
  <c r="BF913" i="7"/>
  <c r="T913" i="7"/>
  <c r="R913" i="7"/>
  <c r="P913" i="7"/>
  <c r="BI911" i="7"/>
  <c r="BH911" i="7"/>
  <c r="BG911" i="7"/>
  <c r="BF911" i="7"/>
  <c r="T911" i="7"/>
  <c r="R911" i="7"/>
  <c r="P911" i="7"/>
  <c r="BI906" i="7"/>
  <c r="BH906" i="7"/>
  <c r="BG906" i="7"/>
  <c r="BF906" i="7"/>
  <c r="T906" i="7"/>
  <c r="R906" i="7"/>
  <c r="P906" i="7"/>
  <c r="BI904" i="7"/>
  <c r="BH904" i="7"/>
  <c r="BG904" i="7"/>
  <c r="BF904" i="7"/>
  <c r="T904" i="7"/>
  <c r="R904" i="7"/>
  <c r="P904" i="7"/>
  <c r="BI899" i="7"/>
  <c r="BH899" i="7"/>
  <c r="BG899" i="7"/>
  <c r="BF899" i="7"/>
  <c r="T899" i="7"/>
  <c r="R899" i="7"/>
  <c r="P899" i="7"/>
  <c r="BI897" i="7"/>
  <c r="BH897" i="7"/>
  <c r="BG897" i="7"/>
  <c r="BF897" i="7"/>
  <c r="T897" i="7"/>
  <c r="R897" i="7"/>
  <c r="P897" i="7"/>
  <c r="BI888" i="7"/>
  <c r="BH888" i="7"/>
  <c r="BG888" i="7"/>
  <c r="BF888" i="7"/>
  <c r="T888" i="7"/>
  <c r="R888" i="7"/>
  <c r="P888" i="7"/>
  <c r="BI884" i="7"/>
  <c r="BH884" i="7"/>
  <c r="BG884" i="7"/>
  <c r="BF884" i="7"/>
  <c r="T884" i="7"/>
  <c r="T883" i="7"/>
  <c r="R884" i="7"/>
  <c r="R883" i="7"/>
  <c r="P884" i="7"/>
  <c r="P883" i="7" s="1"/>
  <c r="BI881" i="7"/>
  <c r="BH881" i="7"/>
  <c r="BG881" i="7"/>
  <c r="BF881" i="7"/>
  <c r="T881" i="7"/>
  <c r="R881" i="7"/>
  <c r="P881" i="7"/>
  <c r="BI879" i="7"/>
  <c r="BH879" i="7"/>
  <c r="BG879" i="7"/>
  <c r="BF879" i="7"/>
  <c r="T879" i="7"/>
  <c r="R879" i="7"/>
  <c r="P879" i="7"/>
  <c r="BI876" i="7"/>
  <c r="BH876" i="7"/>
  <c r="BG876" i="7"/>
  <c r="BF876" i="7"/>
  <c r="T876" i="7"/>
  <c r="R876" i="7"/>
  <c r="P876" i="7"/>
  <c r="BI874" i="7"/>
  <c r="BH874" i="7"/>
  <c r="BG874" i="7"/>
  <c r="BF874" i="7"/>
  <c r="T874" i="7"/>
  <c r="R874" i="7"/>
  <c r="P874" i="7"/>
  <c r="BI872" i="7"/>
  <c r="BH872" i="7"/>
  <c r="BG872" i="7"/>
  <c r="BF872" i="7"/>
  <c r="T872" i="7"/>
  <c r="R872" i="7"/>
  <c r="P872" i="7"/>
  <c r="BI866" i="7"/>
  <c r="BH866" i="7"/>
  <c r="BG866" i="7"/>
  <c r="BF866" i="7"/>
  <c r="T866" i="7"/>
  <c r="R866" i="7"/>
  <c r="P866" i="7"/>
  <c r="BI862" i="7"/>
  <c r="BH862" i="7"/>
  <c r="BG862" i="7"/>
  <c r="BF862" i="7"/>
  <c r="T862" i="7"/>
  <c r="R862" i="7"/>
  <c r="P862" i="7"/>
  <c r="BI855" i="7"/>
  <c r="BH855" i="7"/>
  <c r="BG855" i="7"/>
  <c r="BF855" i="7"/>
  <c r="T855" i="7"/>
  <c r="R855" i="7"/>
  <c r="P855" i="7"/>
  <c r="BI852" i="7"/>
  <c r="BH852" i="7"/>
  <c r="BG852" i="7"/>
  <c r="BF852" i="7"/>
  <c r="T852" i="7"/>
  <c r="R852" i="7"/>
  <c r="P852" i="7"/>
  <c r="BI847" i="7"/>
  <c r="BH847" i="7"/>
  <c r="BG847" i="7"/>
  <c r="BF847" i="7"/>
  <c r="T847" i="7"/>
  <c r="R847" i="7"/>
  <c r="P847" i="7"/>
  <c r="BI841" i="7"/>
  <c r="BH841" i="7"/>
  <c r="BG841" i="7"/>
  <c r="BF841" i="7"/>
  <c r="T841" i="7"/>
  <c r="R841" i="7"/>
  <c r="P841" i="7"/>
  <c r="BI834" i="7"/>
  <c r="BH834" i="7"/>
  <c r="BG834" i="7"/>
  <c r="BF834" i="7"/>
  <c r="T834" i="7"/>
  <c r="R834" i="7"/>
  <c r="P834" i="7"/>
  <c r="BI824" i="7"/>
  <c r="BH824" i="7"/>
  <c r="BG824" i="7"/>
  <c r="BF824" i="7"/>
  <c r="T824" i="7"/>
  <c r="R824" i="7"/>
  <c r="P824" i="7"/>
  <c r="BI818" i="7"/>
  <c r="BH818" i="7"/>
  <c r="BG818" i="7"/>
  <c r="BF818" i="7"/>
  <c r="T818" i="7"/>
  <c r="R818" i="7"/>
  <c r="P818" i="7"/>
  <c r="BI813" i="7"/>
  <c r="BH813" i="7"/>
  <c r="BG813" i="7"/>
  <c r="BF813" i="7"/>
  <c r="T813" i="7"/>
  <c r="R813" i="7"/>
  <c r="P813" i="7"/>
  <c r="BI802" i="7"/>
  <c r="BH802" i="7"/>
  <c r="BG802" i="7"/>
  <c r="BF802" i="7"/>
  <c r="T802" i="7"/>
  <c r="R802" i="7"/>
  <c r="P802" i="7"/>
  <c r="BI776" i="7"/>
  <c r="BH776" i="7"/>
  <c r="BG776" i="7"/>
  <c r="BF776" i="7"/>
  <c r="T776" i="7"/>
  <c r="R776" i="7"/>
  <c r="P776" i="7"/>
  <c r="BI765" i="7"/>
  <c r="BH765" i="7"/>
  <c r="BG765" i="7"/>
  <c r="BF765" i="7"/>
  <c r="T765" i="7"/>
  <c r="R765" i="7"/>
  <c r="P765" i="7"/>
  <c r="BI759" i="7"/>
  <c r="BH759" i="7"/>
  <c r="BG759" i="7"/>
  <c r="BF759" i="7"/>
  <c r="T759" i="7"/>
  <c r="R759" i="7"/>
  <c r="P759" i="7"/>
  <c r="BI751" i="7"/>
  <c r="BH751" i="7"/>
  <c r="BG751" i="7"/>
  <c r="BF751" i="7"/>
  <c r="T751" i="7"/>
  <c r="R751" i="7"/>
  <c r="P751" i="7"/>
  <c r="BI746" i="7"/>
  <c r="BH746" i="7"/>
  <c r="BG746" i="7"/>
  <c r="BF746" i="7"/>
  <c r="T746" i="7"/>
  <c r="R746" i="7"/>
  <c r="P746" i="7"/>
  <c r="BI742" i="7"/>
  <c r="BH742" i="7"/>
  <c r="BG742" i="7"/>
  <c r="BF742" i="7"/>
  <c r="T742" i="7"/>
  <c r="R742" i="7"/>
  <c r="P742" i="7"/>
  <c r="BI737" i="7"/>
  <c r="BH737" i="7"/>
  <c r="BG737" i="7"/>
  <c r="BF737" i="7"/>
  <c r="T737" i="7"/>
  <c r="R737" i="7"/>
  <c r="P737" i="7"/>
  <c r="BI733" i="7"/>
  <c r="BH733" i="7"/>
  <c r="BG733" i="7"/>
  <c r="BF733" i="7"/>
  <c r="T733" i="7"/>
  <c r="R733" i="7"/>
  <c r="P733" i="7"/>
  <c r="BI731" i="7"/>
  <c r="BH731" i="7"/>
  <c r="BG731" i="7"/>
  <c r="BF731" i="7"/>
  <c r="T731" i="7"/>
  <c r="R731" i="7"/>
  <c r="P731" i="7"/>
  <c r="BI728" i="7"/>
  <c r="BH728" i="7"/>
  <c r="BG728" i="7"/>
  <c r="BF728" i="7"/>
  <c r="T728" i="7"/>
  <c r="R728" i="7"/>
  <c r="P728" i="7"/>
  <c r="BI726" i="7"/>
  <c r="BH726" i="7"/>
  <c r="BG726" i="7"/>
  <c r="BF726" i="7"/>
  <c r="T726" i="7"/>
  <c r="R726" i="7"/>
  <c r="P726" i="7"/>
  <c r="BI724" i="7"/>
  <c r="BH724" i="7"/>
  <c r="BG724" i="7"/>
  <c r="BF724" i="7"/>
  <c r="T724" i="7"/>
  <c r="R724" i="7"/>
  <c r="P724" i="7"/>
  <c r="BI718" i="7"/>
  <c r="BH718" i="7"/>
  <c r="BG718" i="7"/>
  <c r="BF718" i="7"/>
  <c r="T718" i="7"/>
  <c r="R718" i="7"/>
  <c r="P718" i="7"/>
  <c r="BI716" i="7"/>
  <c r="BH716" i="7"/>
  <c r="BG716" i="7"/>
  <c r="BF716" i="7"/>
  <c r="T716" i="7"/>
  <c r="R716" i="7"/>
  <c r="P716" i="7"/>
  <c r="BI714" i="7"/>
  <c r="BH714" i="7"/>
  <c r="BG714" i="7"/>
  <c r="BF714" i="7"/>
  <c r="T714" i="7"/>
  <c r="R714" i="7"/>
  <c r="P714" i="7"/>
  <c r="BI712" i="7"/>
  <c r="BH712" i="7"/>
  <c r="BG712" i="7"/>
  <c r="BF712" i="7"/>
  <c r="T712" i="7"/>
  <c r="R712" i="7"/>
  <c r="P712" i="7"/>
  <c r="BI709" i="7"/>
  <c r="BH709" i="7"/>
  <c r="BG709" i="7"/>
  <c r="BF709" i="7"/>
  <c r="T709" i="7"/>
  <c r="R709" i="7"/>
  <c r="P709" i="7"/>
  <c r="BI706" i="7"/>
  <c r="BH706" i="7"/>
  <c r="BG706" i="7"/>
  <c r="BF706" i="7"/>
  <c r="T706" i="7"/>
  <c r="R706" i="7"/>
  <c r="P706" i="7"/>
  <c r="BI697" i="7"/>
  <c r="BH697" i="7"/>
  <c r="BG697" i="7"/>
  <c r="BF697" i="7"/>
  <c r="T697" i="7"/>
  <c r="R697" i="7"/>
  <c r="P697" i="7"/>
  <c r="BI688" i="7"/>
  <c r="BH688" i="7"/>
  <c r="BG688" i="7"/>
  <c r="BF688" i="7"/>
  <c r="T688" i="7"/>
  <c r="R688" i="7"/>
  <c r="P688" i="7"/>
  <c r="BI687" i="7"/>
  <c r="BH687" i="7"/>
  <c r="BG687" i="7"/>
  <c r="BF687" i="7"/>
  <c r="T687" i="7"/>
  <c r="R687" i="7"/>
  <c r="P687" i="7"/>
  <c r="BI680" i="7"/>
  <c r="BH680" i="7"/>
  <c r="BG680" i="7"/>
  <c r="BF680" i="7"/>
  <c r="T680" i="7"/>
  <c r="R680" i="7"/>
  <c r="P680" i="7"/>
  <c r="BI677" i="7"/>
  <c r="BH677" i="7"/>
  <c r="BG677" i="7"/>
  <c r="BF677" i="7"/>
  <c r="T677" i="7"/>
  <c r="R677" i="7"/>
  <c r="P677" i="7"/>
  <c r="BI669" i="7"/>
  <c r="BH669" i="7"/>
  <c r="BG669" i="7"/>
  <c r="BF669" i="7"/>
  <c r="T669" i="7"/>
  <c r="R669" i="7"/>
  <c r="P669" i="7"/>
  <c r="BI667" i="7"/>
  <c r="BH667" i="7"/>
  <c r="BG667" i="7"/>
  <c r="BF667" i="7"/>
  <c r="T667" i="7"/>
  <c r="R667" i="7"/>
  <c r="P667" i="7"/>
  <c r="BI660" i="7"/>
  <c r="BH660" i="7"/>
  <c r="BG660" i="7"/>
  <c r="BF660" i="7"/>
  <c r="T660" i="7"/>
  <c r="R660" i="7"/>
  <c r="P660" i="7"/>
  <c r="BI658" i="7"/>
  <c r="BH658" i="7"/>
  <c r="BG658" i="7"/>
  <c r="BF658" i="7"/>
  <c r="T658" i="7"/>
  <c r="R658" i="7"/>
  <c r="P658" i="7"/>
  <c r="BI652" i="7"/>
  <c r="BH652" i="7"/>
  <c r="BG652" i="7"/>
  <c r="BF652" i="7"/>
  <c r="T652" i="7"/>
  <c r="R652" i="7"/>
  <c r="P652" i="7"/>
  <c r="BI647" i="7"/>
  <c r="BH647" i="7"/>
  <c r="BG647" i="7"/>
  <c r="BF647" i="7"/>
  <c r="T647" i="7"/>
  <c r="R647" i="7"/>
  <c r="P647" i="7"/>
  <c r="BI645" i="7"/>
  <c r="BH645" i="7"/>
  <c r="BG645" i="7"/>
  <c r="BF645" i="7"/>
  <c r="T645" i="7"/>
  <c r="R645" i="7"/>
  <c r="P645" i="7"/>
  <c r="BI643" i="7"/>
  <c r="BH643" i="7"/>
  <c r="BG643" i="7"/>
  <c r="BF643" i="7"/>
  <c r="T643" i="7"/>
  <c r="R643" i="7"/>
  <c r="P643" i="7"/>
  <c r="BI641" i="7"/>
  <c r="BH641" i="7"/>
  <c r="BG641" i="7"/>
  <c r="BF641" i="7"/>
  <c r="T641" i="7"/>
  <c r="R641" i="7"/>
  <c r="P641" i="7"/>
  <c r="BI636" i="7"/>
  <c r="BH636" i="7"/>
  <c r="BG636" i="7"/>
  <c r="BF636" i="7"/>
  <c r="T636" i="7"/>
  <c r="R636" i="7"/>
  <c r="P636" i="7"/>
  <c r="BI632" i="7"/>
  <c r="BH632" i="7"/>
  <c r="BG632" i="7"/>
  <c r="BF632" i="7"/>
  <c r="T632" i="7"/>
  <c r="R632" i="7"/>
  <c r="P632" i="7"/>
  <c r="BI630" i="7"/>
  <c r="BH630" i="7"/>
  <c r="BG630" i="7"/>
  <c r="BF630" i="7"/>
  <c r="T630" i="7"/>
  <c r="R630" i="7"/>
  <c r="P630" i="7"/>
  <c r="BI624" i="7"/>
  <c r="BH624" i="7"/>
  <c r="BG624" i="7"/>
  <c r="BF624" i="7"/>
  <c r="T624" i="7"/>
  <c r="R624" i="7"/>
  <c r="P624" i="7"/>
  <c r="BI617" i="7"/>
  <c r="BH617" i="7"/>
  <c r="BG617" i="7"/>
  <c r="BF617" i="7"/>
  <c r="T617" i="7"/>
  <c r="R617" i="7"/>
  <c r="P617" i="7"/>
  <c r="BI611" i="7"/>
  <c r="BH611" i="7"/>
  <c r="BG611" i="7"/>
  <c r="BF611" i="7"/>
  <c r="T611" i="7"/>
  <c r="R611" i="7"/>
  <c r="P611" i="7"/>
  <c r="BI607" i="7"/>
  <c r="BH607" i="7"/>
  <c r="BG607" i="7"/>
  <c r="BF607" i="7"/>
  <c r="T607" i="7"/>
  <c r="R607" i="7"/>
  <c r="P607" i="7"/>
  <c r="BI589" i="7"/>
  <c r="BH589" i="7"/>
  <c r="BG589" i="7"/>
  <c r="BF589" i="7"/>
  <c r="T589" i="7"/>
  <c r="R589" i="7"/>
  <c r="P589" i="7"/>
  <c r="BI584" i="7"/>
  <c r="BH584" i="7"/>
  <c r="BG584" i="7"/>
  <c r="BF584" i="7"/>
  <c r="T584" i="7"/>
  <c r="R584" i="7"/>
  <c r="P584" i="7"/>
  <c r="BI578" i="7"/>
  <c r="BH578" i="7"/>
  <c r="BG578" i="7"/>
  <c r="BF578" i="7"/>
  <c r="T578" i="7"/>
  <c r="R578" i="7"/>
  <c r="P578" i="7"/>
  <c r="BI574" i="7"/>
  <c r="BH574" i="7"/>
  <c r="BG574" i="7"/>
  <c r="BF574" i="7"/>
  <c r="T574" i="7"/>
  <c r="R574" i="7"/>
  <c r="P574" i="7"/>
  <c r="BI569" i="7"/>
  <c r="BH569" i="7"/>
  <c r="BG569" i="7"/>
  <c r="BF569" i="7"/>
  <c r="T569" i="7"/>
  <c r="R569" i="7"/>
  <c r="P569" i="7"/>
  <c r="BI567" i="7"/>
  <c r="BH567" i="7"/>
  <c r="BG567" i="7"/>
  <c r="BF567" i="7"/>
  <c r="T567" i="7"/>
  <c r="R567" i="7"/>
  <c r="P567" i="7"/>
  <c r="BI562" i="7"/>
  <c r="BH562" i="7"/>
  <c r="BG562" i="7"/>
  <c r="BF562" i="7"/>
  <c r="T562" i="7"/>
  <c r="R562" i="7"/>
  <c r="P562" i="7"/>
  <c r="BI560" i="7"/>
  <c r="BH560" i="7"/>
  <c r="BG560" i="7"/>
  <c r="BF560" i="7"/>
  <c r="T560" i="7"/>
  <c r="R560" i="7"/>
  <c r="P560" i="7"/>
  <c r="BI558" i="7"/>
  <c r="BH558" i="7"/>
  <c r="BG558" i="7"/>
  <c r="BF558" i="7"/>
  <c r="T558" i="7"/>
  <c r="R558" i="7"/>
  <c r="P558" i="7"/>
  <c r="BI552" i="7"/>
  <c r="BH552" i="7"/>
  <c r="BG552" i="7"/>
  <c r="BF552" i="7"/>
  <c r="T552" i="7"/>
  <c r="R552" i="7"/>
  <c r="P552" i="7"/>
  <c r="BI545" i="7"/>
  <c r="BH545" i="7"/>
  <c r="BG545" i="7"/>
  <c r="BF545" i="7"/>
  <c r="T545" i="7"/>
  <c r="R545" i="7"/>
  <c r="P545" i="7"/>
  <c r="BI540" i="7"/>
  <c r="BH540" i="7"/>
  <c r="BG540" i="7"/>
  <c r="BF540" i="7"/>
  <c r="T540" i="7"/>
  <c r="R540" i="7"/>
  <c r="P540" i="7"/>
  <c r="BI538" i="7"/>
  <c r="BH538" i="7"/>
  <c r="BG538" i="7"/>
  <c r="BF538" i="7"/>
  <c r="T538" i="7"/>
  <c r="R538" i="7"/>
  <c r="P538" i="7"/>
  <c r="BI535" i="7"/>
  <c r="BH535" i="7"/>
  <c r="BG535" i="7"/>
  <c r="BF535" i="7"/>
  <c r="T535" i="7"/>
  <c r="R535" i="7"/>
  <c r="P535" i="7"/>
  <c r="BI533" i="7"/>
  <c r="BH533" i="7"/>
  <c r="BG533" i="7"/>
  <c r="BF533" i="7"/>
  <c r="T533" i="7"/>
  <c r="R533" i="7"/>
  <c r="P533" i="7"/>
  <c r="BI531" i="7"/>
  <c r="BH531" i="7"/>
  <c r="BG531" i="7"/>
  <c r="BF531" i="7"/>
  <c r="T531" i="7"/>
  <c r="R531" i="7"/>
  <c r="P531" i="7"/>
  <c r="BI520" i="7"/>
  <c r="BH520" i="7"/>
  <c r="BG520" i="7"/>
  <c r="BF520" i="7"/>
  <c r="T520" i="7"/>
  <c r="R520" i="7"/>
  <c r="P520" i="7"/>
  <c r="BI518" i="7"/>
  <c r="BH518" i="7"/>
  <c r="BG518" i="7"/>
  <c r="BF518" i="7"/>
  <c r="T518" i="7"/>
  <c r="R518" i="7"/>
  <c r="P518" i="7"/>
  <c r="BI513" i="7"/>
  <c r="BH513" i="7"/>
  <c r="BG513" i="7"/>
  <c r="BF513" i="7"/>
  <c r="T513" i="7"/>
  <c r="R513" i="7"/>
  <c r="P513" i="7"/>
  <c r="BI511" i="7"/>
  <c r="BH511" i="7"/>
  <c r="BG511" i="7"/>
  <c r="BF511" i="7"/>
  <c r="T511" i="7"/>
  <c r="R511" i="7"/>
  <c r="P511" i="7"/>
  <c r="BI506" i="7"/>
  <c r="BH506" i="7"/>
  <c r="BG506" i="7"/>
  <c r="BF506" i="7"/>
  <c r="T506" i="7"/>
  <c r="R506" i="7"/>
  <c r="P506" i="7"/>
  <c r="BI504" i="7"/>
  <c r="BH504" i="7"/>
  <c r="BG504" i="7"/>
  <c r="BF504" i="7"/>
  <c r="T504" i="7"/>
  <c r="R504" i="7"/>
  <c r="P504" i="7"/>
  <c r="BI496" i="7"/>
  <c r="BH496" i="7"/>
  <c r="BG496" i="7"/>
  <c r="BF496" i="7"/>
  <c r="T496" i="7"/>
  <c r="R496" i="7"/>
  <c r="P496" i="7"/>
  <c r="BI488" i="7"/>
  <c r="BH488" i="7"/>
  <c r="BG488" i="7"/>
  <c r="BF488" i="7"/>
  <c r="T488" i="7"/>
  <c r="R488" i="7"/>
  <c r="P488" i="7"/>
  <c r="BI483" i="7"/>
  <c r="BH483" i="7"/>
  <c r="BG483" i="7"/>
  <c r="BF483" i="7"/>
  <c r="T483" i="7"/>
  <c r="R483" i="7"/>
  <c r="P483" i="7"/>
  <c r="BI472" i="7"/>
  <c r="BH472" i="7"/>
  <c r="BG472" i="7"/>
  <c r="BF472" i="7"/>
  <c r="T472" i="7"/>
  <c r="R472" i="7"/>
  <c r="P472" i="7"/>
  <c r="BI465" i="7"/>
  <c r="BH465" i="7"/>
  <c r="BG465" i="7"/>
  <c r="BF465" i="7"/>
  <c r="T465" i="7"/>
  <c r="R465" i="7"/>
  <c r="P465" i="7"/>
  <c r="BI462" i="7"/>
  <c r="BH462" i="7"/>
  <c r="BG462" i="7"/>
  <c r="BF462" i="7"/>
  <c r="T462" i="7"/>
  <c r="R462" i="7"/>
  <c r="P462" i="7"/>
  <c r="BI456" i="7"/>
  <c r="BH456" i="7"/>
  <c r="BG456" i="7"/>
  <c r="BF456" i="7"/>
  <c r="T456" i="7"/>
  <c r="R456" i="7"/>
  <c r="P456" i="7"/>
  <c r="BI450" i="7"/>
  <c r="BH450" i="7"/>
  <c r="BG450" i="7"/>
  <c r="BF450" i="7"/>
  <c r="T450" i="7"/>
  <c r="R450" i="7"/>
  <c r="P450" i="7"/>
  <c r="BI444" i="7"/>
  <c r="BH444" i="7"/>
  <c r="BG444" i="7"/>
  <c r="BF444" i="7"/>
  <c r="T444" i="7"/>
  <c r="R444" i="7"/>
  <c r="P444" i="7"/>
  <c r="BI438" i="7"/>
  <c r="BH438" i="7"/>
  <c r="BG438" i="7"/>
  <c r="BF438" i="7"/>
  <c r="T438" i="7"/>
  <c r="R438" i="7"/>
  <c r="P438" i="7"/>
  <c r="BI431" i="7"/>
  <c r="BH431" i="7"/>
  <c r="BG431" i="7"/>
  <c r="BF431" i="7"/>
  <c r="T431" i="7"/>
  <c r="R431" i="7"/>
  <c r="P431" i="7"/>
  <c r="BI425" i="7"/>
  <c r="BH425" i="7"/>
  <c r="BG425" i="7"/>
  <c r="BF425" i="7"/>
  <c r="T425" i="7"/>
  <c r="R425" i="7"/>
  <c r="P425" i="7"/>
  <c r="BI419" i="7"/>
  <c r="BH419" i="7"/>
  <c r="BG419" i="7"/>
  <c r="BF419" i="7"/>
  <c r="T419" i="7"/>
  <c r="R419" i="7"/>
  <c r="P419" i="7"/>
  <c r="BI413" i="7"/>
  <c r="BH413" i="7"/>
  <c r="BG413" i="7"/>
  <c r="BF413" i="7"/>
  <c r="T413" i="7"/>
  <c r="R413" i="7"/>
  <c r="P413" i="7"/>
  <c r="BI403" i="7"/>
  <c r="BH403" i="7"/>
  <c r="BG403" i="7"/>
  <c r="BF403" i="7"/>
  <c r="T403" i="7"/>
  <c r="R403" i="7"/>
  <c r="P403" i="7"/>
  <c r="BI394" i="7"/>
  <c r="BH394" i="7"/>
  <c r="BG394" i="7"/>
  <c r="BF394" i="7"/>
  <c r="T394" i="7"/>
  <c r="R394" i="7"/>
  <c r="P394" i="7"/>
  <c r="BI387" i="7"/>
  <c r="BH387" i="7"/>
  <c r="BG387" i="7"/>
  <c r="BF387" i="7"/>
  <c r="T387" i="7"/>
  <c r="R387" i="7"/>
  <c r="P387" i="7"/>
  <c r="BI383" i="7"/>
  <c r="BH383" i="7"/>
  <c r="BG383" i="7"/>
  <c r="BF383" i="7"/>
  <c r="T383" i="7"/>
  <c r="R383" i="7"/>
  <c r="P383" i="7"/>
  <c r="BI379" i="7"/>
  <c r="BH379" i="7"/>
  <c r="BG379" i="7"/>
  <c r="BF379" i="7"/>
  <c r="T379" i="7"/>
  <c r="R379" i="7"/>
  <c r="P379" i="7"/>
  <c r="BI367" i="7"/>
  <c r="BH367" i="7"/>
  <c r="BG367" i="7"/>
  <c r="BF367" i="7"/>
  <c r="T367" i="7"/>
  <c r="R367" i="7"/>
  <c r="P367" i="7"/>
  <c r="BI360" i="7"/>
  <c r="BH360" i="7"/>
  <c r="BG360" i="7"/>
  <c r="BF360" i="7"/>
  <c r="T360" i="7"/>
  <c r="R360" i="7"/>
  <c r="P360" i="7"/>
  <c r="BI353" i="7"/>
  <c r="BH353" i="7"/>
  <c r="BG353" i="7"/>
  <c r="BF353" i="7"/>
  <c r="T353" i="7"/>
  <c r="R353" i="7"/>
  <c r="P353" i="7"/>
  <c r="BI345" i="7"/>
  <c r="BH345" i="7"/>
  <c r="BG345" i="7"/>
  <c r="BF345" i="7"/>
  <c r="T345" i="7"/>
  <c r="R345" i="7"/>
  <c r="P345" i="7"/>
  <c r="BI338" i="7"/>
  <c r="BH338" i="7"/>
  <c r="BG338" i="7"/>
  <c r="BF338" i="7"/>
  <c r="T338" i="7"/>
  <c r="R338" i="7"/>
  <c r="P338" i="7"/>
  <c r="BI336" i="7"/>
  <c r="BH336" i="7"/>
  <c r="BG336" i="7"/>
  <c r="BF336" i="7"/>
  <c r="T336" i="7"/>
  <c r="R336" i="7"/>
  <c r="P336" i="7"/>
  <c r="BI329" i="7"/>
  <c r="BH329" i="7"/>
  <c r="BG329" i="7"/>
  <c r="BF329" i="7"/>
  <c r="T329" i="7"/>
  <c r="R329" i="7"/>
  <c r="P329" i="7"/>
  <c r="BI320" i="7"/>
  <c r="BH320" i="7"/>
  <c r="BG320" i="7"/>
  <c r="BF320" i="7"/>
  <c r="T320" i="7"/>
  <c r="R320" i="7"/>
  <c r="P320" i="7"/>
  <c r="BI312" i="7"/>
  <c r="BH312" i="7"/>
  <c r="BG312" i="7"/>
  <c r="BF312" i="7"/>
  <c r="T312" i="7"/>
  <c r="R312" i="7"/>
  <c r="P312" i="7"/>
  <c r="BI310" i="7"/>
  <c r="BH310" i="7"/>
  <c r="BG310" i="7"/>
  <c r="BF310" i="7"/>
  <c r="T310" i="7"/>
  <c r="R310" i="7"/>
  <c r="P310" i="7"/>
  <c r="BI306" i="7"/>
  <c r="BH306" i="7"/>
  <c r="BG306" i="7"/>
  <c r="BF306" i="7"/>
  <c r="T306" i="7"/>
  <c r="R306" i="7"/>
  <c r="P306" i="7"/>
  <c r="BI298" i="7"/>
  <c r="BH298" i="7"/>
  <c r="BG298" i="7"/>
  <c r="BF298" i="7"/>
  <c r="T298" i="7"/>
  <c r="R298" i="7"/>
  <c r="P298" i="7"/>
  <c r="BI283" i="7"/>
  <c r="BH283" i="7"/>
  <c r="BG283" i="7"/>
  <c r="BF283" i="7"/>
  <c r="T283" i="7"/>
  <c r="R283" i="7"/>
  <c r="P283" i="7"/>
  <c r="BI278" i="7"/>
  <c r="BH278" i="7"/>
  <c r="BG278" i="7"/>
  <c r="BF278" i="7"/>
  <c r="T278" i="7"/>
  <c r="R278" i="7"/>
  <c r="P278" i="7"/>
  <c r="BI276" i="7"/>
  <c r="BH276" i="7"/>
  <c r="BG276" i="7"/>
  <c r="BF276" i="7"/>
  <c r="T276" i="7"/>
  <c r="R276" i="7"/>
  <c r="P276" i="7"/>
  <c r="BI273" i="7"/>
  <c r="BH273" i="7"/>
  <c r="BG273" i="7"/>
  <c r="BF273" i="7"/>
  <c r="T273" i="7"/>
  <c r="R273" i="7"/>
  <c r="P273" i="7"/>
  <c r="BI264" i="7"/>
  <c r="BH264" i="7"/>
  <c r="BG264" i="7"/>
  <c r="BF264" i="7"/>
  <c r="T264" i="7"/>
  <c r="R264" i="7"/>
  <c r="P264" i="7"/>
  <c r="BI262" i="7"/>
  <c r="BH262" i="7"/>
  <c r="BG262" i="7"/>
  <c r="BF262" i="7"/>
  <c r="T262" i="7"/>
  <c r="R262" i="7"/>
  <c r="P262" i="7"/>
  <c r="BI255" i="7"/>
  <c r="BH255" i="7"/>
  <c r="BG255" i="7"/>
  <c r="BF255" i="7"/>
  <c r="T255" i="7"/>
  <c r="R255" i="7"/>
  <c r="P255" i="7"/>
  <c r="BI246" i="7"/>
  <c r="BH246" i="7"/>
  <c r="BG246" i="7"/>
  <c r="BF246" i="7"/>
  <c r="T246" i="7"/>
  <c r="R246" i="7"/>
  <c r="P246" i="7"/>
  <c r="BI242" i="7"/>
  <c r="BH242" i="7"/>
  <c r="BG242" i="7"/>
  <c r="BF242" i="7"/>
  <c r="T242" i="7"/>
  <c r="R242" i="7"/>
  <c r="P242" i="7"/>
  <c r="BI236" i="7"/>
  <c r="BH236" i="7"/>
  <c r="BG236" i="7"/>
  <c r="BF236" i="7"/>
  <c r="T236" i="7"/>
  <c r="R236" i="7"/>
  <c r="P236" i="7"/>
  <c r="BI226" i="7"/>
  <c r="BH226" i="7"/>
  <c r="BG226" i="7"/>
  <c r="BF226" i="7"/>
  <c r="T226" i="7"/>
  <c r="R226" i="7"/>
  <c r="P226" i="7"/>
  <c r="BI224" i="7"/>
  <c r="BH224" i="7"/>
  <c r="BG224" i="7"/>
  <c r="BF224" i="7"/>
  <c r="T224" i="7"/>
  <c r="R224" i="7"/>
  <c r="P224" i="7"/>
  <c r="BI220" i="7"/>
  <c r="BH220" i="7"/>
  <c r="BG220" i="7"/>
  <c r="BF220" i="7"/>
  <c r="T220" i="7"/>
  <c r="R220" i="7"/>
  <c r="P220" i="7"/>
  <c r="BI218" i="7"/>
  <c r="BH218" i="7"/>
  <c r="BG218" i="7"/>
  <c r="BF218" i="7"/>
  <c r="T218" i="7"/>
  <c r="R218" i="7"/>
  <c r="P218" i="7"/>
  <c r="BI210" i="7"/>
  <c r="BH210" i="7"/>
  <c r="BG210" i="7"/>
  <c r="BF210" i="7"/>
  <c r="T210" i="7"/>
  <c r="R210" i="7"/>
  <c r="P210" i="7"/>
  <c r="BI205" i="7"/>
  <c r="BH205" i="7"/>
  <c r="BG205" i="7"/>
  <c r="BF205" i="7"/>
  <c r="T205" i="7"/>
  <c r="R205" i="7"/>
  <c r="P205" i="7"/>
  <c r="BI201" i="7"/>
  <c r="BH201" i="7"/>
  <c r="BG201" i="7"/>
  <c r="BF201" i="7"/>
  <c r="T201" i="7"/>
  <c r="R201" i="7"/>
  <c r="P201" i="7"/>
  <c r="BI190" i="7"/>
  <c r="BH190" i="7"/>
  <c r="BG190" i="7"/>
  <c r="BF190" i="7"/>
  <c r="T190" i="7"/>
  <c r="R190" i="7"/>
  <c r="P190" i="7"/>
  <c r="BI186" i="7"/>
  <c r="BH186" i="7"/>
  <c r="BG186" i="7"/>
  <c r="BF186" i="7"/>
  <c r="T186" i="7"/>
  <c r="R186" i="7"/>
  <c r="P18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R171" i="7"/>
  <c r="P171" i="7"/>
  <c r="BI164" i="7"/>
  <c r="BH164" i="7"/>
  <c r="BG164" i="7"/>
  <c r="BF164" i="7"/>
  <c r="T164" i="7"/>
  <c r="R164" i="7"/>
  <c r="P164" i="7"/>
  <c r="BI161" i="7"/>
  <c r="BH161" i="7"/>
  <c r="BG161" i="7"/>
  <c r="BF161" i="7"/>
  <c r="T161" i="7"/>
  <c r="R161" i="7"/>
  <c r="P161" i="7"/>
  <c r="BI157" i="7"/>
  <c r="BH157" i="7"/>
  <c r="BG157" i="7"/>
  <c r="BF157" i="7"/>
  <c r="T157" i="7"/>
  <c r="R157" i="7"/>
  <c r="P157" i="7"/>
  <c r="BI149" i="7"/>
  <c r="BH149" i="7"/>
  <c r="BG149" i="7"/>
  <c r="BF149" i="7"/>
  <c r="T149" i="7"/>
  <c r="R149" i="7"/>
  <c r="P149" i="7"/>
  <c r="BI143" i="7"/>
  <c r="BH143" i="7"/>
  <c r="BG143" i="7"/>
  <c r="BF143" i="7"/>
  <c r="T143" i="7"/>
  <c r="R143" i="7"/>
  <c r="P143" i="7"/>
  <c r="BI137" i="7"/>
  <c r="BH137" i="7"/>
  <c r="BG137" i="7"/>
  <c r="BF137" i="7"/>
  <c r="T137" i="7"/>
  <c r="R137" i="7"/>
  <c r="P137" i="7"/>
  <c r="BI131" i="7"/>
  <c r="BH131" i="7"/>
  <c r="BG131" i="7"/>
  <c r="BF131" i="7"/>
  <c r="T131" i="7"/>
  <c r="R131" i="7"/>
  <c r="P131" i="7"/>
  <c r="BI125" i="7"/>
  <c r="BH125" i="7"/>
  <c r="BG125" i="7"/>
  <c r="BF125" i="7"/>
  <c r="T125" i="7"/>
  <c r="R125" i="7"/>
  <c r="P125" i="7"/>
  <c r="BI119" i="7"/>
  <c r="BH119" i="7"/>
  <c r="BG119" i="7"/>
  <c r="BF119" i="7"/>
  <c r="T119" i="7"/>
  <c r="R119" i="7"/>
  <c r="P119" i="7"/>
  <c r="BI117" i="7"/>
  <c r="BH117" i="7"/>
  <c r="BG117" i="7"/>
  <c r="BF117" i="7"/>
  <c r="T117" i="7"/>
  <c r="R117" i="7"/>
  <c r="P117" i="7"/>
  <c r="BI115" i="7"/>
  <c r="BH115" i="7"/>
  <c r="BG115" i="7"/>
  <c r="BF115" i="7"/>
  <c r="T115" i="7"/>
  <c r="R115" i="7"/>
  <c r="P115" i="7"/>
  <c r="J109" i="7"/>
  <c r="J108" i="7"/>
  <c r="F108" i="7"/>
  <c r="F106" i="7"/>
  <c r="E104" i="7"/>
  <c r="J59" i="7"/>
  <c r="J58" i="7"/>
  <c r="F58" i="7"/>
  <c r="F56" i="7"/>
  <c r="E54" i="7"/>
  <c r="J20" i="7"/>
  <c r="E20" i="7"/>
  <c r="F109" i="7" s="1"/>
  <c r="J19" i="7"/>
  <c r="J14" i="7"/>
  <c r="J56" i="7" s="1"/>
  <c r="E7" i="7"/>
  <c r="E100" i="7" s="1"/>
  <c r="J39" i="6"/>
  <c r="J38" i="6"/>
  <c r="AY60" i="1"/>
  <c r="J37" i="6"/>
  <c r="AX60" i="1" s="1"/>
  <c r="BI108" i="6"/>
  <c r="BH108" i="6"/>
  <c r="BG108" i="6"/>
  <c r="BF108" i="6"/>
  <c r="T108" i="6"/>
  <c r="R108" i="6"/>
  <c r="P108" i="6"/>
  <c r="BI107" i="6"/>
  <c r="BH107" i="6"/>
  <c r="BG107" i="6"/>
  <c r="BF107" i="6"/>
  <c r="T107" i="6"/>
  <c r="R107" i="6"/>
  <c r="P107" i="6"/>
  <c r="BI105" i="6"/>
  <c r="BH105" i="6"/>
  <c r="BG105" i="6"/>
  <c r="BF105" i="6"/>
  <c r="T105" i="6"/>
  <c r="R105" i="6"/>
  <c r="P105" i="6"/>
  <c r="BI103" i="6"/>
  <c r="BH103" i="6"/>
  <c r="BG103" i="6"/>
  <c r="BF103" i="6"/>
  <c r="T103" i="6"/>
  <c r="R103" i="6"/>
  <c r="P103" i="6"/>
  <c r="BI101" i="6"/>
  <c r="BH101" i="6"/>
  <c r="BG101" i="6"/>
  <c r="BF101" i="6"/>
  <c r="T101" i="6"/>
  <c r="R101" i="6"/>
  <c r="P101" i="6"/>
  <c r="BI99" i="6"/>
  <c r="BH99" i="6"/>
  <c r="BG99" i="6"/>
  <c r="BF99" i="6"/>
  <c r="T99" i="6"/>
  <c r="R99" i="6"/>
  <c r="P99" i="6"/>
  <c r="BI98" i="6"/>
  <c r="BH98" i="6"/>
  <c r="BG98" i="6"/>
  <c r="BF98" i="6"/>
  <c r="T98" i="6"/>
  <c r="R98" i="6"/>
  <c r="P98" i="6"/>
  <c r="BI97" i="6"/>
  <c r="BH97" i="6"/>
  <c r="BG97" i="6"/>
  <c r="BF97" i="6"/>
  <c r="T97" i="6"/>
  <c r="R97" i="6"/>
  <c r="P97" i="6"/>
  <c r="BI96" i="6"/>
  <c r="BH96" i="6"/>
  <c r="BG96" i="6"/>
  <c r="BF96" i="6"/>
  <c r="T96" i="6"/>
  <c r="R96" i="6"/>
  <c r="P96" i="6"/>
  <c r="BI95" i="6"/>
  <c r="BH95" i="6"/>
  <c r="BG95" i="6"/>
  <c r="BF95" i="6"/>
  <c r="T95" i="6"/>
  <c r="R95" i="6"/>
  <c r="P95" i="6"/>
  <c r="BI94" i="6"/>
  <c r="BH94" i="6"/>
  <c r="BG94" i="6"/>
  <c r="BF94" i="6"/>
  <c r="T94" i="6"/>
  <c r="R94" i="6"/>
  <c r="P94" i="6"/>
  <c r="BI93" i="6"/>
  <c r="BH93" i="6"/>
  <c r="BG93" i="6"/>
  <c r="BF93" i="6"/>
  <c r="T93" i="6"/>
  <c r="R93" i="6"/>
  <c r="P93" i="6"/>
  <c r="BI92" i="6"/>
  <c r="BH92" i="6"/>
  <c r="BG92" i="6"/>
  <c r="BF92" i="6"/>
  <c r="T92" i="6"/>
  <c r="R92" i="6"/>
  <c r="P92" i="6"/>
  <c r="BI91" i="6"/>
  <c r="BH91" i="6"/>
  <c r="BG91" i="6"/>
  <c r="BF91" i="6"/>
  <c r="T91" i="6"/>
  <c r="R91" i="6"/>
  <c r="P91" i="6"/>
  <c r="BI90" i="6"/>
  <c r="BH90" i="6"/>
  <c r="BG90" i="6"/>
  <c r="BF90" i="6"/>
  <c r="T90" i="6"/>
  <c r="R90" i="6"/>
  <c r="P90" i="6"/>
  <c r="BI89" i="6"/>
  <c r="BH89" i="6"/>
  <c r="BG89" i="6"/>
  <c r="BF89" i="6"/>
  <c r="T89" i="6"/>
  <c r="R89" i="6"/>
  <c r="P89" i="6"/>
  <c r="BI88" i="6"/>
  <c r="BH88" i="6"/>
  <c r="BG88" i="6"/>
  <c r="BF88" i="6"/>
  <c r="T88" i="6"/>
  <c r="R88" i="6"/>
  <c r="P88" i="6"/>
  <c r="J83" i="6"/>
  <c r="J82" i="6"/>
  <c r="F82" i="6"/>
  <c r="F80" i="6"/>
  <c r="E78" i="6"/>
  <c r="J59" i="6"/>
  <c r="J58" i="6"/>
  <c r="F58" i="6"/>
  <c r="F56" i="6"/>
  <c r="E54" i="6"/>
  <c r="J20" i="6"/>
  <c r="E20" i="6"/>
  <c r="F59" i="6" s="1"/>
  <c r="J19" i="6"/>
  <c r="J14" i="6"/>
  <c r="J80" i="6"/>
  <c r="E7" i="6"/>
  <c r="E50" i="6" s="1"/>
  <c r="J39" i="5"/>
  <c r="J38" i="5"/>
  <c r="AY59" i="1"/>
  <c r="J37" i="5"/>
  <c r="AX59" i="1"/>
  <c r="BI152" i="5"/>
  <c r="BH152" i="5"/>
  <c r="BG152" i="5"/>
  <c r="BF152" i="5"/>
  <c r="T152" i="5"/>
  <c r="R152" i="5"/>
  <c r="P152" i="5"/>
  <c r="BI150" i="5"/>
  <c r="BH150" i="5"/>
  <c r="BG150" i="5"/>
  <c r="BF150" i="5"/>
  <c r="T150" i="5"/>
  <c r="R150" i="5"/>
  <c r="P150" i="5"/>
  <c r="BI148" i="5"/>
  <c r="BH148" i="5"/>
  <c r="BG148" i="5"/>
  <c r="BF148" i="5"/>
  <c r="T148" i="5"/>
  <c r="R148" i="5"/>
  <c r="P148" i="5"/>
  <c r="BI146" i="5"/>
  <c r="BH146" i="5"/>
  <c r="BG146" i="5"/>
  <c r="BF146" i="5"/>
  <c r="T146" i="5"/>
  <c r="R146" i="5"/>
  <c r="P146" i="5"/>
  <c r="BI144" i="5"/>
  <c r="BH144" i="5"/>
  <c r="BG144" i="5"/>
  <c r="BF144" i="5"/>
  <c r="T144" i="5"/>
  <c r="R144" i="5"/>
  <c r="P144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8" i="5"/>
  <c r="BH138" i="5"/>
  <c r="BG138" i="5"/>
  <c r="BF138" i="5"/>
  <c r="T138" i="5"/>
  <c r="R138" i="5"/>
  <c r="P138" i="5"/>
  <c r="BI136" i="5"/>
  <c r="BH136" i="5"/>
  <c r="BG136" i="5"/>
  <c r="BF136" i="5"/>
  <c r="T136" i="5"/>
  <c r="R136" i="5"/>
  <c r="P136" i="5"/>
  <c r="BI134" i="5"/>
  <c r="BH134" i="5"/>
  <c r="BG134" i="5"/>
  <c r="BF134" i="5"/>
  <c r="T134" i="5"/>
  <c r="R134" i="5"/>
  <c r="P134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8" i="5"/>
  <c r="BH128" i="5"/>
  <c r="BG128" i="5"/>
  <c r="BF128" i="5"/>
  <c r="T128" i="5"/>
  <c r="R128" i="5"/>
  <c r="P128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2" i="5"/>
  <c r="BH122" i="5"/>
  <c r="BG122" i="5"/>
  <c r="BF122" i="5"/>
  <c r="T122" i="5"/>
  <c r="R122" i="5"/>
  <c r="P122" i="5"/>
  <c r="BI120" i="5"/>
  <c r="BH120" i="5"/>
  <c r="BG120" i="5"/>
  <c r="BF120" i="5"/>
  <c r="T120" i="5"/>
  <c r="R120" i="5"/>
  <c r="P120" i="5"/>
  <c r="BI118" i="5"/>
  <c r="BH118" i="5"/>
  <c r="BG118" i="5"/>
  <c r="BF118" i="5"/>
  <c r="T118" i="5"/>
  <c r="R118" i="5"/>
  <c r="P118" i="5"/>
  <c r="BI116" i="5"/>
  <c r="BH116" i="5"/>
  <c r="BG116" i="5"/>
  <c r="BF116" i="5"/>
  <c r="T116" i="5"/>
  <c r="R116" i="5"/>
  <c r="P116" i="5"/>
  <c r="BI114" i="5"/>
  <c r="BH114" i="5"/>
  <c r="BG114" i="5"/>
  <c r="BF114" i="5"/>
  <c r="T114" i="5"/>
  <c r="R114" i="5"/>
  <c r="P114" i="5"/>
  <c r="BI112" i="5"/>
  <c r="BH112" i="5"/>
  <c r="BG112" i="5"/>
  <c r="BF112" i="5"/>
  <c r="T112" i="5"/>
  <c r="R112" i="5"/>
  <c r="P112" i="5"/>
  <c r="BI110" i="5"/>
  <c r="BH110" i="5"/>
  <c r="BG110" i="5"/>
  <c r="BF110" i="5"/>
  <c r="T110" i="5"/>
  <c r="R110" i="5"/>
  <c r="P110" i="5"/>
  <c r="BI108" i="5"/>
  <c r="BH108" i="5"/>
  <c r="BG108" i="5"/>
  <c r="BF108" i="5"/>
  <c r="T108" i="5"/>
  <c r="R108" i="5"/>
  <c r="P108" i="5"/>
  <c r="BI106" i="5"/>
  <c r="BH106" i="5"/>
  <c r="BG106" i="5"/>
  <c r="BF106" i="5"/>
  <c r="T106" i="5"/>
  <c r="R106" i="5"/>
  <c r="P106" i="5"/>
  <c r="BI104" i="5"/>
  <c r="BH104" i="5"/>
  <c r="BG104" i="5"/>
  <c r="BF104" i="5"/>
  <c r="T104" i="5"/>
  <c r="R104" i="5"/>
  <c r="P104" i="5"/>
  <c r="BI102" i="5"/>
  <c r="BH102" i="5"/>
  <c r="BG102" i="5"/>
  <c r="BF102" i="5"/>
  <c r="T102" i="5"/>
  <c r="R102" i="5"/>
  <c r="P102" i="5"/>
  <c r="BI100" i="5"/>
  <c r="BH100" i="5"/>
  <c r="BG100" i="5"/>
  <c r="BF100" i="5"/>
  <c r="T100" i="5"/>
  <c r="R100" i="5"/>
  <c r="P100" i="5"/>
  <c r="BI98" i="5"/>
  <c r="BH98" i="5"/>
  <c r="BG98" i="5"/>
  <c r="BF98" i="5"/>
  <c r="T98" i="5"/>
  <c r="R98" i="5"/>
  <c r="P98" i="5"/>
  <c r="BI96" i="5"/>
  <c r="BH96" i="5"/>
  <c r="BG96" i="5"/>
  <c r="BF96" i="5"/>
  <c r="T96" i="5"/>
  <c r="R96" i="5"/>
  <c r="P96" i="5"/>
  <c r="BI94" i="5"/>
  <c r="BH94" i="5"/>
  <c r="BG94" i="5"/>
  <c r="BF94" i="5"/>
  <c r="T94" i="5"/>
  <c r="R94" i="5"/>
  <c r="P94" i="5"/>
  <c r="BI92" i="5"/>
  <c r="BH92" i="5"/>
  <c r="BG92" i="5"/>
  <c r="BF92" i="5"/>
  <c r="T92" i="5"/>
  <c r="R92" i="5"/>
  <c r="P92" i="5"/>
  <c r="BI90" i="5"/>
  <c r="BH90" i="5"/>
  <c r="BG90" i="5"/>
  <c r="BF90" i="5"/>
  <c r="T90" i="5"/>
  <c r="R90" i="5"/>
  <c r="P90" i="5"/>
  <c r="BI88" i="5"/>
  <c r="BH88" i="5"/>
  <c r="BG88" i="5"/>
  <c r="BF88" i="5"/>
  <c r="T88" i="5"/>
  <c r="R88" i="5"/>
  <c r="P88" i="5"/>
  <c r="J83" i="5"/>
  <c r="J82" i="5"/>
  <c r="F82" i="5"/>
  <c r="F80" i="5"/>
  <c r="E78" i="5"/>
  <c r="J59" i="5"/>
  <c r="J58" i="5"/>
  <c r="F58" i="5"/>
  <c r="F56" i="5"/>
  <c r="E54" i="5"/>
  <c r="J20" i="5"/>
  <c r="E20" i="5"/>
  <c r="F83" i="5" s="1"/>
  <c r="J19" i="5"/>
  <c r="J14" i="5"/>
  <c r="J56" i="5" s="1"/>
  <c r="E7" i="5"/>
  <c r="E74" i="5" s="1"/>
  <c r="J39" i="4"/>
  <c r="J38" i="4"/>
  <c r="AY58" i="1"/>
  <c r="J37" i="4"/>
  <c r="AX58" i="1" s="1"/>
  <c r="BI422" i="4"/>
  <c r="BH422" i="4"/>
  <c r="BG422" i="4"/>
  <c r="BF422" i="4"/>
  <c r="T422" i="4"/>
  <c r="R422" i="4"/>
  <c r="P422" i="4"/>
  <c r="BI415" i="4"/>
  <c r="BH415" i="4"/>
  <c r="BG415" i="4"/>
  <c r="BF415" i="4"/>
  <c r="T415" i="4"/>
  <c r="R415" i="4"/>
  <c r="P415" i="4"/>
  <c r="BI410" i="4"/>
  <c r="BH410" i="4"/>
  <c r="BG410" i="4"/>
  <c r="BF410" i="4"/>
  <c r="T410" i="4"/>
  <c r="T409" i="4"/>
  <c r="R410" i="4"/>
  <c r="R409" i="4"/>
  <c r="P410" i="4"/>
  <c r="P409" i="4" s="1"/>
  <c r="BI405" i="4"/>
  <c r="BH405" i="4"/>
  <c r="BG405" i="4"/>
  <c r="BF405" i="4"/>
  <c r="T405" i="4"/>
  <c r="T404" i="4" s="1"/>
  <c r="R405" i="4"/>
  <c r="R404" i="4"/>
  <c r="P405" i="4"/>
  <c r="P404" i="4"/>
  <c r="BI402" i="4"/>
  <c r="BH402" i="4"/>
  <c r="BG402" i="4"/>
  <c r="BF402" i="4"/>
  <c r="T402" i="4"/>
  <c r="R402" i="4"/>
  <c r="P402" i="4"/>
  <c r="BI400" i="4"/>
  <c r="BH400" i="4"/>
  <c r="BG400" i="4"/>
  <c r="BF400" i="4"/>
  <c r="T400" i="4"/>
  <c r="R400" i="4"/>
  <c r="P400" i="4"/>
  <c r="BI388" i="4"/>
  <c r="BH388" i="4"/>
  <c r="BG388" i="4"/>
  <c r="BF388" i="4"/>
  <c r="T388" i="4"/>
  <c r="R388" i="4"/>
  <c r="P388" i="4"/>
  <c r="BI386" i="4"/>
  <c r="BH386" i="4"/>
  <c r="BG386" i="4"/>
  <c r="BF386" i="4"/>
  <c r="T386" i="4"/>
  <c r="R386" i="4"/>
  <c r="P386" i="4"/>
  <c r="BI376" i="4"/>
  <c r="BH376" i="4"/>
  <c r="BG376" i="4"/>
  <c r="BF376" i="4"/>
  <c r="T376" i="4"/>
  <c r="R376" i="4"/>
  <c r="P376" i="4"/>
  <c r="BI370" i="4"/>
  <c r="BH370" i="4"/>
  <c r="BG370" i="4"/>
  <c r="BF370" i="4"/>
  <c r="T370" i="4"/>
  <c r="R370" i="4"/>
  <c r="P370" i="4"/>
  <c r="BI366" i="4"/>
  <c r="BH366" i="4"/>
  <c r="BG366" i="4"/>
  <c r="BF366" i="4"/>
  <c r="T366" i="4"/>
  <c r="R366" i="4"/>
  <c r="P366" i="4"/>
  <c r="BI362" i="4"/>
  <c r="BH362" i="4"/>
  <c r="BG362" i="4"/>
  <c r="BF362" i="4"/>
  <c r="T362" i="4"/>
  <c r="T361" i="4"/>
  <c r="R362" i="4"/>
  <c r="R361" i="4" s="1"/>
  <c r="P362" i="4"/>
  <c r="P361" i="4" s="1"/>
  <c r="BI357" i="4"/>
  <c r="BH357" i="4"/>
  <c r="BG357" i="4"/>
  <c r="BF357" i="4"/>
  <c r="T357" i="4"/>
  <c r="R357" i="4"/>
  <c r="P357" i="4"/>
  <c r="BI354" i="4"/>
  <c r="BH354" i="4"/>
  <c r="BG354" i="4"/>
  <c r="BF354" i="4"/>
  <c r="T354" i="4"/>
  <c r="R354" i="4"/>
  <c r="P354" i="4"/>
  <c r="BI351" i="4"/>
  <c r="BH351" i="4"/>
  <c r="BG351" i="4"/>
  <c r="BF351" i="4"/>
  <c r="T351" i="4"/>
  <c r="R351" i="4"/>
  <c r="P351" i="4"/>
  <c r="BI349" i="4"/>
  <c r="BH349" i="4"/>
  <c r="BG349" i="4"/>
  <c r="BF349" i="4"/>
  <c r="T349" i="4"/>
  <c r="R349" i="4"/>
  <c r="P349" i="4"/>
  <c r="BI346" i="4"/>
  <c r="BH346" i="4"/>
  <c r="BG346" i="4"/>
  <c r="BF346" i="4"/>
  <c r="T346" i="4"/>
  <c r="R346" i="4"/>
  <c r="P346" i="4"/>
  <c r="BI344" i="4"/>
  <c r="BH344" i="4"/>
  <c r="BG344" i="4"/>
  <c r="BF344" i="4"/>
  <c r="T344" i="4"/>
  <c r="R344" i="4"/>
  <c r="P344" i="4"/>
  <c r="BI343" i="4"/>
  <c r="BH343" i="4"/>
  <c r="BG343" i="4"/>
  <c r="BF343" i="4"/>
  <c r="T343" i="4"/>
  <c r="R343" i="4"/>
  <c r="P343" i="4"/>
  <c r="BI342" i="4"/>
  <c r="BH342" i="4"/>
  <c r="BG342" i="4"/>
  <c r="BF342" i="4"/>
  <c r="T342" i="4"/>
  <c r="R342" i="4"/>
  <c r="P342" i="4"/>
  <c r="BI336" i="4"/>
  <c r="BH336" i="4"/>
  <c r="BG336" i="4"/>
  <c r="BF336" i="4"/>
  <c r="T336" i="4"/>
  <c r="R336" i="4"/>
  <c r="P336" i="4"/>
  <c r="BI335" i="4"/>
  <c r="BH335" i="4"/>
  <c r="BG335" i="4"/>
  <c r="BF335" i="4"/>
  <c r="T335" i="4"/>
  <c r="R335" i="4"/>
  <c r="P335" i="4"/>
  <c r="BI333" i="4"/>
  <c r="BH333" i="4"/>
  <c r="BG333" i="4"/>
  <c r="BF333" i="4"/>
  <c r="T333" i="4"/>
  <c r="R333" i="4"/>
  <c r="P333" i="4"/>
  <c r="BI332" i="4"/>
  <c r="BH332" i="4"/>
  <c r="BG332" i="4"/>
  <c r="BF332" i="4"/>
  <c r="T332" i="4"/>
  <c r="R332" i="4"/>
  <c r="P332" i="4"/>
  <c r="BI330" i="4"/>
  <c r="BH330" i="4"/>
  <c r="BG330" i="4"/>
  <c r="BF330" i="4"/>
  <c r="T330" i="4"/>
  <c r="R330" i="4"/>
  <c r="P330" i="4"/>
  <c r="BI329" i="4"/>
  <c r="BH329" i="4"/>
  <c r="BG329" i="4"/>
  <c r="BF329" i="4"/>
  <c r="T329" i="4"/>
  <c r="R329" i="4"/>
  <c r="P329" i="4"/>
  <c r="BI328" i="4"/>
  <c r="BH328" i="4"/>
  <c r="BG328" i="4"/>
  <c r="BF328" i="4"/>
  <c r="T328" i="4"/>
  <c r="R328" i="4"/>
  <c r="P328" i="4"/>
  <c r="BI326" i="4"/>
  <c r="BH326" i="4"/>
  <c r="BG326" i="4"/>
  <c r="BF326" i="4"/>
  <c r="T326" i="4"/>
  <c r="R326" i="4"/>
  <c r="P326" i="4"/>
  <c r="BI325" i="4"/>
  <c r="BH325" i="4"/>
  <c r="BG325" i="4"/>
  <c r="BF325" i="4"/>
  <c r="T325" i="4"/>
  <c r="R325" i="4"/>
  <c r="P325" i="4"/>
  <c r="BI324" i="4"/>
  <c r="BH324" i="4"/>
  <c r="BG324" i="4"/>
  <c r="BF324" i="4"/>
  <c r="T324" i="4"/>
  <c r="R324" i="4"/>
  <c r="P324" i="4"/>
  <c r="BI320" i="4"/>
  <c r="BH320" i="4"/>
  <c r="BG320" i="4"/>
  <c r="BF320" i="4"/>
  <c r="T320" i="4"/>
  <c r="R320" i="4"/>
  <c r="P320" i="4"/>
  <c r="BI319" i="4"/>
  <c r="BH319" i="4"/>
  <c r="BG319" i="4"/>
  <c r="BF319" i="4"/>
  <c r="T319" i="4"/>
  <c r="R319" i="4"/>
  <c r="P319" i="4"/>
  <c r="BI317" i="4"/>
  <c r="BH317" i="4"/>
  <c r="BG317" i="4"/>
  <c r="BF317" i="4"/>
  <c r="T317" i="4"/>
  <c r="R317" i="4"/>
  <c r="P317" i="4"/>
  <c r="BI316" i="4"/>
  <c r="BH316" i="4"/>
  <c r="BG316" i="4"/>
  <c r="BF316" i="4"/>
  <c r="T316" i="4"/>
  <c r="R316" i="4"/>
  <c r="P316" i="4"/>
  <c r="BI314" i="4"/>
  <c r="BH314" i="4"/>
  <c r="BG314" i="4"/>
  <c r="BF314" i="4"/>
  <c r="T314" i="4"/>
  <c r="R314" i="4"/>
  <c r="P314" i="4"/>
  <c r="BI313" i="4"/>
  <c r="BH313" i="4"/>
  <c r="BG313" i="4"/>
  <c r="BF313" i="4"/>
  <c r="T313" i="4"/>
  <c r="R313" i="4"/>
  <c r="P313" i="4"/>
  <c r="BI311" i="4"/>
  <c r="BH311" i="4"/>
  <c r="BG311" i="4"/>
  <c r="BF311" i="4"/>
  <c r="T311" i="4"/>
  <c r="R311" i="4"/>
  <c r="P311" i="4"/>
  <c r="BI310" i="4"/>
  <c r="BH310" i="4"/>
  <c r="BG310" i="4"/>
  <c r="BF310" i="4"/>
  <c r="T310" i="4"/>
  <c r="R310" i="4"/>
  <c r="P310" i="4"/>
  <c r="BI309" i="4"/>
  <c r="BH309" i="4"/>
  <c r="BG309" i="4"/>
  <c r="BF309" i="4"/>
  <c r="T309" i="4"/>
  <c r="R309" i="4"/>
  <c r="P309" i="4"/>
  <c r="BI302" i="4"/>
  <c r="BH302" i="4"/>
  <c r="BG302" i="4"/>
  <c r="BF302" i="4"/>
  <c r="T302" i="4"/>
  <c r="R302" i="4"/>
  <c r="P302" i="4"/>
  <c r="BI297" i="4"/>
  <c r="BH297" i="4"/>
  <c r="BG297" i="4"/>
  <c r="BF297" i="4"/>
  <c r="T297" i="4"/>
  <c r="R297" i="4"/>
  <c r="P297" i="4"/>
  <c r="BI289" i="4"/>
  <c r="BH289" i="4"/>
  <c r="BG289" i="4"/>
  <c r="BF289" i="4"/>
  <c r="T289" i="4"/>
  <c r="R289" i="4"/>
  <c r="P289" i="4"/>
  <c r="BI284" i="4"/>
  <c r="BH284" i="4"/>
  <c r="BG284" i="4"/>
  <c r="BF284" i="4"/>
  <c r="T284" i="4"/>
  <c r="R284" i="4"/>
  <c r="P284" i="4"/>
  <c r="BI282" i="4"/>
  <c r="BH282" i="4"/>
  <c r="BG282" i="4"/>
  <c r="BF282" i="4"/>
  <c r="T282" i="4"/>
  <c r="R282" i="4"/>
  <c r="P282" i="4"/>
  <c r="BI278" i="4"/>
  <c r="BH278" i="4"/>
  <c r="BG278" i="4"/>
  <c r="BF278" i="4"/>
  <c r="T278" i="4"/>
  <c r="R278" i="4"/>
  <c r="P278" i="4"/>
  <c r="BI275" i="4"/>
  <c r="BH275" i="4"/>
  <c r="BG275" i="4"/>
  <c r="BF275" i="4"/>
  <c r="T275" i="4"/>
  <c r="R275" i="4"/>
  <c r="P275" i="4"/>
  <c r="BI267" i="4"/>
  <c r="BH267" i="4"/>
  <c r="BG267" i="4"/>
  <c r="BF267" i="4"/>
  <c r="T267" i="4"/>
  <c r="R267" i="4"/>
  <c r="P267" i="4"/>
  <c r="BI259" i="4"/>
  <c r="BH259" i="4"/>
  <c r="BG259" i="4"/>
  <c r="BF259" i="4"/>
  <c r="T259" i="4"/>
  <c r="R259" i="4"/>
  <c r="P259" i="4"/>
  <c r="BI253" i="4"/>
  <c r="BH253" i="4"/>
  <c r="BG253" i="4"/>
  <c r="BF253" i="4"/>
  <c r="T253" i="4"/>
  <c r="T252" i="4"/>
  <c r="R253" i="4"/>
  <c r="R252" i="4"/>
  <c r="P253" i="4"/>
  <c r="P252" i="4" s="1"/>
  <c r="BI247" i="4"/>
  <c r="BH247" i="4"/>
  <c r="BG247" i="4"/>
  <c r="BF247" i="4"/>
  <c r="T247" i="4"/>
  <c r="R247" i="4"/>
  <c r="P247" i="4"/>
  <c r="BI245" i="4"/>
  <c r="BH245" i="4"/>
  <c r="BG245" i="4"/>
  <c r="BF245" i="4"/>
  <c r="T245" i="4"/>
  <c r="R245" i="4"/>
  <c r="P245" i="4"/>
  <c r="BI241" i="4"/>
  <c r="BH241" i="4"/>
  <c r="BG241" i="4"/>
  <c r="BF241" i="4"/>
  <c r="T241" i="4"/>
  <c r="R241" i="4"/>
  <c r="P241" i="4"/>
  <c r="BI235" i="4"/>
  <c r="BH235" i="4"/>
  <c r="BG235" i="4"/>
  <c r="BF235" i="4"/>
  <c r="T235" i="4"/>
  <c r="R235" i="4"/>
  <c r="P235" i="4"/>
  <c r="BI231" i="4"/>
  <c r="BH231" i="4"/>
  <c r="BG231" i="4"/>
  <c r="BF231" i="4"/>
  <c r="T231" i="4"/>
  <c r="R231" i="4"/>
  <c r="P231" i="4"/>
  <c r="BI227" i="4"/>
  <c r="BH227" i="4"/>
  <c r="BG227" i="4"/>
  <c r="BF227" i="4"/>
  <c r="T227" i="4"/>
  <c r="R227" i="4"/>
  <c r="P227" i="4"/>
  <c r="BI222" i="4"/>
  <c r="BH222" i="4"/>
  <c r="BG222" i="4"/>
  <c r="BF222" i="4"/>
  <c r="T222" i="4"/>
  <c r="R222" i="4"/>
  <c r="P222" i="4"/>
  <c r="BI218" i="4"/>
  <c r="BH218" i="4"/>
  <c r="BG218" i="4"/>
  <c r="BF218" i="4"/>
  <c r="T218" i="4"/>
  <c r="R218" i="4"/>
  <c r="P218" i="4"/>
  <c r="BI194" i="4"/>
  <c r="BH194" i="4"/>
  <c r="BG194" i="4"/>
  <c r="BF194" i="4"/>
  <c r="T194" i="4"/>
  <c r="R194" i="4"/>
  <c r="P194" i="4"/>
  <c r="BI187" i="4"/>
  <c r="BH187" i="4"/>
  <c r="BG187" i="4"/>
  <c r="BF187" i="4"/>
  <c r="T187" i="4"/>
  <c r="R187" i="4"/>
  <c r="P187" i="4"/>
  <c r="BI180" i="4"/>
  <c r="BH180" i="4"/>
  <c r="BG180" i="4"/>
  <c r="BF180" i="4"/>
  <c r="T180" i="4"/>
  <c r="R180" i="4"/>
  <c r="P180" i="4"/>
  <c r="BI175" i="4"/>
  <c r="BH175" i="4"/>
  <c r="BG175" i="4"/>
  <c r="BF175" i="4"/>
  <c r="T175" i="4"/>
  <c r="R175" i="4"/>
  <c r="P175" i="4"/>
  <c r="BI167" i="4"/>
  <c r="BH167" i="4"/>
  <c r="BG167" i="4"/>
  <c r="BF167" i="4"/>
  <c r="T167" i="4"/>
  <c r="R167" i="4"/>
  <c r="P167" i="4"/>
  <c r="BI164" i="4"/>
  <c r="BH164" i="4"/>
  <c r="BG164" i="4"/>
  <c r="BF164" i="4"/>
  <c r="T164" i="4"/>
  <c r="R164" i="4"/>
  <c r="P164" i="4"/>
  <c r="BI159" i="4"/>
  <c r="BH159" i="4"/>
  <c r="BG159" i="4"/>
  <c r="BF159" i="4"/>
  <c r="T159" i="4"/>
  <c r="R159" i="4"/>
  <c r="P159" i="4"/>
  <c r="BI156" i="4"/>
  <c r="BH156" i="4"/>
  <c r="BG156" i="4"/>
  <c r="BF156" i="4"/>
  <c r="T156" i="4"/>
  <c r="R156" i="4"/>
  <c r="P156" i="4"/>
  <c r="BI151" i="4"/>
  <c r="BH151" i="4"/>
  <c r="BG151" i="4"/>
  <c r="BF151" i="4"/>
  <c r="T151" i="4"/>
  <c r="R151" i="4"/>
  <c r="P151" i="4"/>
  <c r="BI146" i="4"/>
  <c r="BH146" i="4"/>
  <c r="BG146" i="4"/>
  <c r="BF146" i="4"/>
  <c r="T146" i="4"/>
  <c r="R146" i="4"/>
  <c r="P146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2" i="4"/>
  <c r="BH132" i="4"/>
  <c r="BG132" i="4"/>
  <c r="BF132" i="4"/>
  <c r="T132" i="4"/>
  <c r="R132" i="4"/>
  <c r="P132" i="4"/>
  <c r="BI129" i="4"/>
  <c r="BH129" i="4"/>
  <c r="BG129" i="4"/>
  <c r="BF129" i="4"/>
  <c r="T129" i="4"/>
  <c r="R129" i="4"/>
  <c r="P129" i="4"/>
  <c r="BI125" i="4"/>
  <c r="BH125" i="4"/>
  <c r="BG125" i="4"/>
  <c r="BF125" i="4"/>
  <c r="T125" i="4"/>
  <c r="R125" i="4"/>
  <c r="P125" i="4"/>
  <c r="BI121" i="4"/>
  <c r="BH121" i="4"/>
  <c r="BG121" i="4"/>
  <c r="BF121" i="4"/>
  <c r="T121" i="4"/>
  <c r="R121" i="4"/>
  <c r="P121" i="4"/>
  <c r="BI117" i="4"/>
  <c r="BH117" i="4"/>
  <c r="BG117" i="4"/>
  <c r="BF117" i="4"/>
  <c r="T117" i="4"/>
  <c r="R117" i="4"/>
  <c r="P117" i="4"/>
  <c r="BI113" i="4"/>
  <c r="BH113" i="4"/>
  <c r="BG113" i="4"/>
  <c r="BF113" i="4"/>
  <c r="T113" i="4"/>
  <c r="R113" i="4"/>
  <c r="P113" i="4"/>
  <c r="BI108" i="4"/>
  <c r="BH108" i="4"/>
  <c r="BG108" i="4"/>
  <c r="BF108" i="4"/>
  <c r="T108" i="4"/>
  <c r="R108" i="4"/>
  <c r="P108" i="4"/>
  <c r="BI107" i="4"/>
  <c r="BH107" i="4"/>
  <c r="BG107" i="4"/>
  <c r="BF107" i="4"/>
  <c r="T107" i="4"/>
  <c r="R107" i="4"/>
  <c r="P107" i="4"/>
  <c r="BI105" i="4"/>
  <c r="BH105" i="4"/>
  <c r="BG105" i="4"/>
  <c r="BF105" i="4"/>
  <c r="T105" i="4"/>
  <c r="R105" i="4"/>
  <c r="P105" i="4"/>
  <c r="BI101" i="4"/>
  <c r="BH101" i="4"/>
  <c r="BG101" i="4"/>
  <c r="BF101" i="4"/>
  <c r="T101" i="4"/>
  <c r="R101" i="4"/>
  <c r="P101" i="4"/>
  <c r="J95" i="4"/>
  <c r="J94" i="4"/>
  <c r="F94" i="4"/>
  <c r="F92" i="4"/>
  <c r="E90" i="4"/>
  <c r="J59" i="4"/>
  <c r="J58" i="4"/>
  <c r="F58" i="4"/>
  <c r="F56" i="4"/>
  <c r="E54" i="4"/>
  <c r="J20" i="4"/>
  <c r="E20" i="4"/>
  <c r="F95" i="4" s="1"/>
  <c r="J19" i="4"/>
  <c r="J14" i="4"/>
  <c r="J92" i="4" s="1"/>
  <c r="E7" i="4"/>
  <c r="E50" i="4" s="1"/>
  <c r="J37" i="3"/>
  <c r="J36" i="3"/>
  <c r="AY56" i="1"/>
  <c r="J35" i="3"/>
  <c r="AX56" i="1" s="1"/>
  <c r="BI425" i="3"/>
  <c r="BH425" i="3"/>
  <c r="BG425" i="3"/>
  <c r="BF425" i="3"/>
  <c r="T425" i="3"/>
  <c r="T424" i="3" s="1"/>
  <c r="R425" i="3"/>
  <c r="R424" i="3"/>
  <c r="P425" i="3"/>
  <c r="P424" i="3"/>
  <c r="BI422" i="3"/>
  <c r="BH422" i="3"/>
  <c r="BG422" i="3"/>
  <c r="BF422" i="3"/>
  <c r="T422" i="3"/>
  <c r="R422" i="3"/>
  <c r="P422" i="3"/>
  <c r="BI419" i="3"/>
  <c r="BH419" i="3"/>
  <c r="BG419" i="3"/>
  <c r="BF419" i="3"/>
  <c r="T419" i="3"/>
  <c r="R419" i="3"/>
  <c r="P419" i="3"/>
  <c r="BI417" i="3"/>
  <c r="BH417" i="3"/>
  <c r="BG417" i="3"/>
  <c r="BF417" i="3"/>
  <c r="T417" i="3"/>
  <c r="R417" i="3"/>
  <c r="P417" i="3"/>
  <c r="BI412" i="3"/>
  <c r="BH412" i="3"/>
  <c r="BG412" i="3"/>
  <c r="BF412" i="3"/>
  <c r="T412" i="3"/>
  <c r="R412" i="3"/>
  <c r="P412" i="3"/>
  <c r="BI406" i="3"/>
  <c r="BH406" i="3"/>
  <c r="BG406" i="3"/>
  <c r="BF406" i="3"/>
  <c r="T406" i="3"/>
  <c r="R406" i="3"/>
  <c r="P406" i="3"/>
  <c r="BI402" i="3"/>
  <c r="BH402" i="3"/>
  <c r="BG402" i="3"/>
  <c r="BF402" i="3"/>
  <c r="T402" i="3"/>
  <c r="R402" i="3"/>
  <c r="P402" i="3"/>
  <c r="BI401" i="3"/>
  <c r="BH401" i="3"/>
  <c r="BG401" i="3"/>
  <c r="BF401" i="3"/>
  <c r="T401" i="3"/>
  <c r="R401" i="3"/>
  <c r="P401" i="3"/>
  <c r="BI400" i="3"/>
  <c r="BH400" i="3"/>
  <c r="BG400" i="3"/>
  <c r="BF400" i="3"/>
  <c r="T400" i="3"/>
  <c r="R400" i="3"/>
  <c r="P400" i="3"/>
  <c r="BI398" i="3"/>
  <c r="BH398" i="3"/>
  <c r="BG398" i="3"/>
  <c r="BF398" i="3"/>
  <c r="T398" i="3"/>
  <c r="R398" i="3"/>
  <c r="P398" i="3"/>
  <c r="BI397" i="3"/>
  <c r="BH397" i="3"/>
  <c r="BG397" i="3"/>
  <c r="BF397" i="3"/>
  <c r="T397" i="3"/>
  <c r="R397" i="3"/>
  <c r="P397" i="3"/>
  <c r="BI396" i="3"/>
  <c r="BH396" i="3"/>
  <c r="BG396" i="3"/>
  <c r="BF396" i="3"/>
  <c r="T396" i="3"/>
  <c r="R396" i="3"/>
  <c r="P396" i="3"/>
  <c r="BI394" i="3"/>
  <c r="BH394" i="3"/>
  <c r="BG394" i="3"/>
  <c r="BF394" i="3"/>
  <c r="T394" i="3"/>
  <c r="R394" i="3"/>
  <c r="P394" i="3"/>
  <c r="BI392" i="3"/>
  <c r="BH392" i="3"/>
  <c r="BG392" i="3"/>
  <c r="BF392" i="3"/>
  <c r="T392" i="3"/>
  <c r="R392" i="3"/>
  <c r="P392" i="3"/>
  <c r="BI388" i="3"/>
  <c r="BH388" i="3"/>
  <c r="BG388" i="3"/>
  <c r="BF388" i="3"/>
  <c r="T388" i="3"/>
  <c r="R388" i="3"/>
  <c r="P388" i="3"/>
  <c r="BI384" i="3"/>
  <c r="BH384" i="3"/>
  <c r="BG384" i="3"/>
  <c r="BF384" i="3"/>
  <c r="T384" i="3"/>
  <c r="R384" i="3"/>
  <c r="P384" i="3"/>
  <c r="BI383" i="3"/>
  <c r="BH383" i="3"/>
  <c r="BG383" i="3"/>
  <c r="BF383" i="3"/>
  <c r="T383" i="3"/>
  <c r="R383" i="3"/>
  <c r="P383" i="3"/>
  <c r="BI381" i="3"/>
  <c r="BH381" i="3"/>
  <c r="BG381" i="3"/>
  <c r="BF381" i="3"/>
  <c r="T381" i="3"/>
  <c r="R381" i="3"/>
  <c r="P381" i="3"/>
  <c r="BI380" i="3"/>
  <c r="BH380" i="3"/>
  <c r="BG380" i="3"/>
  <c r="BF380" i="3"/>
  <c r="T380" i="3"/>
  <c r="R380" i="3"/>
  <c r="P380" i="3"/>
  <c r="BI379" i="3"/>
  <c r="BH379" i="3"/>
  <c r="BG379" i="3"/>
  <c r="BF379" i="3"/>
  <c r="T379" i="3"/>
  <c r="R379" i="3"/>
  <c r="P379" i="3"/>
  <c r="BI377" i="3"/>
  <c r="BH377" i="3"/>
  <c r="BG377" i="3"/>
  <c r="BF377" i="3"/>
  <c r="T377" i="3"/>
  <c r="R377" i="3"/>
  <c r="P377" i="3"/>
  <c r="BI376" i="3"/>
  <c r="BH376" i="3"/>
  <c r="BG376" i="3"/>
  <c r="BF376" i="3"/>
  <c r="T376" i="3"/>
  <c r="R376" i="3"/>
  <c r="P376" i="3"/>
  <c r="BI375" i="3"/>
  <c r="BH375" i="3"/>
  <c r="BG375" i="3"/>
  <c r="BF375" i="3"/>
  <c r="T375" i="3"/>
  <c r="R375" i="3"/>
  <c r="P375" i="3"/>
  <c r="BI373" i="3"/>
  <c r="BH373" i="3"/>
  <c r="BG373" i="3"/>
  <c r="BF373" i="3"/>
  <c r="T373" i="3"/>
  <c r="R373" i="3"/>
  <c r="P373" i="3"/>
  <c r="BI372" i="3"/>
  <c r="BH372" i="3"/>
  <c r="BG372" i="3"/>
  <c r="BF372" i="3"/>
  <c r="T372" i="3"/>
  <c r="R372" i="3"/>
  <c r="P372" i="3"/>
  <c r="BI371" i="3"/>
  <c r="BH371" i="3"/>
  <c r="BG371" i="3"/>
  <c r="BF371" i="3"/>
  <c r="T371" i="3"/>
  <c r="R371" i="3"/>
  <c r="P371" i="3"/>
  <c r="BI369" i="3"/>
  <c r="BH369" i="3"/>
  <c r="BG369" i="3"/>
  <c r="BF369" i="3"/>
  <c r="T369" i="3"/>
  <c r="R369" i="3"/>
  <c r="P369" i="3"/>
  <c r="BI368" i="3"/>
  <c r="BH368" i="3"/>
  <c r="BG368" i="3"/>
  <c r="BF368" i="3"/>
  <c r="T368" i="3"/>
  <c r="R368" i="3"/>
  <c r="P368" i="3"/>
  <c r="BI367" i="3"/>
  <c r="BH367" i="3"/>
  <c r="BG367" i="3"/>
  <c r="BF367" i="3"/>
  <c r="T367" i="3"/>
  <c r="R367" i="3"/>
  <c r="P367" i="3"/>
  <c r="BI363" i="3"/>
  <c r="BH363" i="3"/>
  <c r="BG363" i="3"/>
  <c r="BF363" i="3"/>
  <c r="T363" i="3"/>
  <c r="R363" i="3"/>
  <c r="P363" i="3"/>
  <c r="BI362" i="3"/>
  <c r="BH362" i="3"/>
  <c r="BG362" i="3"/>
  <c r="BF362" i="3"/>
  <c r="T362" i="3"/>
  <c r="R362" i="3"/>
  <c r="P362" i="3"/>
  <c r="BI360" i="3"/>
  <c r="BH360" i="3"/>
  <c r="BG360" i="3"/>
  <c r="BF360" i="3"/>
  <c r="T360" i="3"/>
  <c r="R360" i="3"/>
  <c r="P360" i="3"/>
  <c r="BI359" i="3"/>
  <c r="BH359" i="3"/>
  <c r="BG359" i="3"/>
  <c r="BF359" i="3"/>
  <c r="T359" i="3"/>
  <c r="R359" i="3"/>
  <c r="P359" i="3"/>
  <c r="BI351" i="3"/>
  <c r="BH351" i="3"/>
  <c r="BG351" i="3"/>
  <c r="BF351" i="3"/>
  <c r="T351" i="3"/>
  <c r="R351" i="3"/>
  <c r="P351" i="3"/>
  <c r="BI350" i="3"/>
  <c r="BH350" i="3"/>
  <c r="BG350" i="3"/>
  <c r="BF350" i="3"/>
  <c r="T350" i="3"/>
  <c r="R350" i="3"/>
  <c r="P350" i="3"/>
  <c r="BI348" i="3"/>
  <c r="BH348" i="3"/>
  <c r="BG348" i="3"/>
  <c r="BF348" i="3"/>
  <c r="T348" i="3"/>
  <c r="R348" i="3"/>
  <c r="P348" i="3"/>
  <c r="BI347" i="3"/>
  <c r="BH347" i="3"/>
  <c r="BG347" i="3"/>
  <c r="BF347" i="3"/>
  <c r="T347" i="3"/>
  <c r="R347" i="3"/>
  <c r="P347" i="3"/>
  <c r="BI346" i="3"/>
  <c r="BH346" i="3"/>
  <c r="BG346" i="3"/>
  <c r="BF346" i="3"/>
  <c r="T346" i="3"/>
  <c r="R346" i="3"/>
  <c r="P346" i="3"/>
  <c r="BI345" i="3"/>
  <c r="BH345" i="3"/>
  <c r="BG345" i="3"/>
  <c r="BF345" i="3"/>
  <c r="T345" i="3"/>
  <c r="R345" i="3"/>
  <c r="P345" i="3"/>
  <c r="BI340" i="3"/>
  <c r="BH340" i="3"/>
  <c r="BG340" i="3"/>
  <c r="BF340" i="3"/>
  <c r="T340" i="3"/>
  <c r="R340" i="3"/>
  <c r="P340" i="3"/>
  <c r="BI338" i="3"/>
  <c r="BH338" i="3"/>
  <c r="BG338" i="3"/>
  <c r="BF338" i="3"/>
  <c r="T338" i="3"/>
  <c r="R338" i="3"/>
  <c r="P338" i="3"/>
  <c r="BI337" i="3"/>
  <c r="BH337" i="3"/>
  <c r="BG337" i="3"/>
  <c r="BF337" i="3"/>
  <c r="T337" i="3"/>
  <c r="R337" i="3"/>
  <c r="P337" i="3"/>
  <c r="BI336" i="3"/>
  <c r="BH336" i="3"/>
  <c r="BG336" i="3"/>
  <c r="BF336" i="3"/>
  <c r="T336" i="3"/>
  <c r="R336" i="3"/>
  <c r="P336" i="3"/>
  <c r="BI334" i="3"/>
  <c r="BH334" i="3"/>
  <c r="BG334" i="3"/>
  <c r="BF334" i="3"/>
  <c r="T334" i="3"/>
  <c r="R334" i="3"/>
  <c r="P334" i="3"/>
  <c r="BI333" i="3"/>
  <c r="BH333" i="3"/>
  <c r="BG333" i="3"/>
  <c r="BF333" i="3"/>
  <c r="T333" i="3"/>
  <c r="R333" i="3"/>
  <c r="P333" i="3"/>
  <c r="BI332" i="3"/>
  <c r="BH332" i="3"/>
  <c r="BG332" i="3"/>
  <c r="BF332" i="3"/>
  <c r="T332" i="3"/>
  <c r="R332" i="3"/>
  <c r="P332" i="3"/>
  <c r="BI330" i="3"/>
  <c r="BH330" i="3"/>
  <c r="BG330" i="3"/>
  <c r="BF330" i="3"/>
  <c r="T330" i="3"/>
  <c r="R330" i="3"/>
  <c r="P330" i="3"/>
  <c r="BI329" i="3"/>
  <c r="BH329" i="3"/>
  <c r="BG329" i="3"/>
  <c r="BF329" i="3"/>
  <c r="T329" i="3"/>
  <c r="R329" i="3"/>
  <c r="P329" i="3"/>
  <c r="BI327" i="3"/>
  <c r="BH327" i="3"/>
  <c r="BG327" i="3"/>
  <c r="BF327" i="3"/>
  <c r="T327" i="3"/>
  <c r="R327" i="3"/>
  <c r="P327" i="3"/>
  <c r="BI324" i="3"/>
  <c r="BH324" i="3"/>
  <c r="BG324" i="3"/>
  <c r="BF324" i="3"/>
  <c r="T324" i="3"/>
  <c r="R324" i="3"/>
  <c r="P324" i="3"/>
  <c r="BI319" i="3"/>
  <c r="BH319" i="3"/>
  <c r="BG319" i="3"/>
  <c r="BF319" i="3"/>
  <c r="T319" i="3"/>
  <c r="R319" i="3"/>
  <c r="P319" i="3"/>
  <c r="BI315" i="3"/>
  <c r="BH315" i="3"/>
  <c r="BG315" i="3"/>
  <c r="BF315" i="3"/>
  <c r="T315" i="3"/>
  <c r="R315" i="3"/>
  <c r="P315" i="3"/>
  <c r="BI310" i="3"/>
  <c r="BH310" i="3"/>
  <c r="BG310" i="3"/>
  <c r="BF310" i="3"/>
  <c r="T310" i="3"/>
  <c r="R310" i="3"/>
  <c r="P310" i="3"/>
  <c r="BI305" i="3"/>
  <c r="BH305" i="3"/>
  <c r="BG305" i="3"/>
  <c r="BF305" i="3"/>
  <c r="T305" i="3"/>
  <c r="R305" i="3"/>
  <c r="P305" i="3"/>
  <c r="BI302" i="3"/>
  <c r="BH302" i="3"/>
  <c r="BG302" i="3"/>
  <c r="BF302" i="3"/>
  <c r="T302" i="3"/>
  <c r="R302" i="3"/>
  <c r="P302" i="3"/>
  <c r="BI296" i="3"/>
  <c r="BH296" i="3"/>
  <c r="BG296" i="3"/>
  <c r="BF296" i="3"/>
  <c r="T296" i="3"/>
  <c r="R296" i="3"/>
  <c r="P296" i="3"/>
  <c r="BI290" i="3"/>
  <c r="BH290" i="3"/>
  <c r="BG290" i="3"/>
  <c r="BF290" i="3"/>
  <c r="T290" i="3"/>
  <c r="R290" i="3"/>
  <c r="P290" i="3"/>
  <c r="BI286" i="3"/>
  <c r="BH286" i="3"/>
  <c r="BG286" i="3"/>
  <c r="BF286" i="3"/>
  <c r="T286" i="3"/>
  <c r="R286" i="3"/>
  <c r="P286" i="3"/>
  <c r="BI283" i="3"/>
  <c r="BH283" i="3"/>
  <c r="BG283" i="3"/>
  <c r="BF283" i="3"/>
  <c r="T283" i="3"/>
  <c r="R283" i="3"/>
  <c r="P283" i="3"/>
  <c r="BI280" i="3"/>
  <c r="BH280" i="3"/>
  <c r="BG280" i="3"/>
  <c r="BF280" i="3"/>
  <c r="T280" i="3"/>
  <c r="R280" i="3"/>
  <c r="P280" i="3"/>
  <c r="BI275" i="3"/>
  <c r="BH275" i="3"/>
  <c r="BG275" i="3"/>
  <c r="BF275" i="3"/>
  <c r="T275" i="3"/>
  <c r="R275" i="3"/>
  <c r="P275" i="3"/>
  <c r="BI270" i="3"/>
  <c r="BH270" i="3"/>
  <c r="BG270" i="3"/>
  <c r="BF270" i="3"/>
  <c r="T270" i="3"/>
  <c r="R270" i="3"/>
  <c r="P270" i="3"/>
  <c r="BI264" i="3"/>
  <c r="BH264" i="3"/>
  <c r="BG264" i="3"/>
  <c r="BF264" i="3"/>
  <c r="T264" i="3"/>
  <c r="R264" i="3"/>
  <c r="P264" i="3"/>
  <c r="BI262" i="3"/>
  <c r="BH262" i="3"/>
  <c r="BG262" i="3"/>
  <c r="BF262" i="3"/>
  <c r="T262" i="3"/>
  <c r="R262" i="3"/>
  <c r="P262" i="3"/>
  <c r="BI255" i="3"/>
  <c r="BH255" i="3"/>
  <c r="BG255" i="3"/>
  <c r="BF255" i="3"/>
  <c r="T255" i="3"/>
  <c r="R255" i="3"/>
  <c r="P255" i="3"/>
  <c r="BI244" i="3"/>
  <c r="BH244" i="3"/>
  <c r="BG244" i="3"/>
  <c r="BF244" i="3"/>
  <c r="T244" i="3"/>
  <c r="R244" i="3"/>
  <c r="P244" i="3"/>
  <c r="BI227" i="3"/>
  <c r="BH227" i="3"/>
  <c r="BG227" i="3"/>
  <c r="BF227" i="3"/>
  <c r="T227" i="3"/>
  <c r="R227" i="3"/>
  <c r="P227" i="3"/>
  <c r="BI216" i="3"/>
  <c r="BH216" i="3"/>
  <c r="BG216" i="3"/>
  <c r="BF216" i="3"/>
  <c r="T216" i="3"/>
  <c r="R216" i="3"/>
  <c r="P216" i="3"/>
  <c r="BI212" i="3"/>
  <c r="BH212" i="3"/>
  <c r="BG212" i="3"/>
  <c r="BF212" i="3"/>
  <c r="T212" i="3"/>
  <c r="R212" i="3"/>
  <c r="P212" i="3"/>
  <c r="BI196" i="3"/>
  <c r="BH196" i="3"/>
  <c r="BG196" i="3"/>
  <c r="BF196" i="3"/>
  <c r="T196" i="3"/>
  <c r="R196" i="3"/>
  <c r="P196" i="3"/>
  <c r="BI193" i="3"/>
  <c r="BH193" i="3"/>
  <c r="BG193" i="3"/>
  <c r="BF193" i="3"/>
  <c r="T193" i="3"/>
  <c r="R193" i="3"/>
  <c r="P193" i="3"/>
  <c r="BI188" i="3"/>
  <c r="BH188" i="3"/>
  <c r="BG188" i="3"/>
  <c r="BF188" i="3"/>
  <c r="T188" i="3"/>
  <c r="R188" i="3"/>
  <c r="P188" i="3"/>
  <c r="BI185" i="3"/>
  <c r="BH185" i="3"/>
  <c r="BG185" i="3"/>
  <c r="BF185" i="3"/>
  <c r="T185" i="3"/>
  <c r="R185" i="3"/>
  <c r="P185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0" i="3"/>
  <c r="BH170" i="3"/>
  <c r="BG170" i="3"/>
  <c r="BF170" i="3"/>
  <c r="T170" i="3"/>
  <c r="R170" i="3"/>
  <c r="P170" i="3"/>
  <c r="BI165" i="3"/>
  <c r="BH165" i="3"/>
  <c r="BG165" i="3"/>
  <c r="BF165" i="3"/>
  <c r="T165" i="3"/>
  <c r="R165" i="3"/>
  <c r="P165" i="3"/>
  <c r="BI152" i="3"/>
  <c r="BH152" i="3"/>
  <c r="BG152" i="3"/>
  <c r="BF152" i="3"/>
  <c r="T152" i="3"/>
  <c r="R152" i="3"/>
  <c r="P152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0" i="3"/>
  <c r="BH140" i="3"/>
  <c r="BG140" i="3"/>
  <c r="BF140" i="3"/>
  <c r="T140" i="3"/>
  <c r="R140" i="3"/>
  <c r="P140" i="3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BI129" i="3"/>
  <c r="BH129" i="3"/>
  <c r="BG129" i="3"/>
  <c r="BF129" i="3"/>
  <c r="T129" i="3"/>
  <c r="R129" i="3"/>
  <c r="P129" i="3"/>
  <c r="BI125" i="3"/>
  <c r="BH125" i="3"/>
  <c r="BG125" i="3"/>
  <c r="BF125" i="3"/>
  <c r="T125" i="3"/>
  <c r="R125" i="3"/>
  <c r="P125" i="3"/>
  <c r="BI121" i="3"/>
  <c r="BH121" i="3"/>
  <c r="BG121" i="3"/>
  <c r="BF121" i="3"/>
  <c r="T121" i="3"/>
  <c r="R121" i="3"/>
  <c r="P121" i="3"/>
  <c r="BI109" i="3"/>
  <c r="BH109" i="3"/>
  <c r="BG109" i="3"/>
  <c r="BF109" i="3"/>
  <c r="T109" i="3"/>
  <c r="R109" i="3"/>
  <c r="P109" i="3"/>
  <c r="BI103" i="3"/>
  <c r="BH103" i="3"/>
  <c r="BG103" i="3"/>
  <c r="BF103" i="3"/>
  <c r="T103" i="3"/>
  <c r="R103" i="3"/>
  <c r="P103" i="3"/>
  <c r="BI99" i="3"/>
  <c r="BH99" i="3"/>
  <c r="BG99" i="3"/>
  <c r="BF99" i="3"/>
  <c r="T99" i="3"/>
  <c r="R99" i="3"/>
  <c r="P99" i="3"/>
  <c r="BI97" i="3"/>
  <c r="BH97" i="3"/>
  <c r="BG97" i="3"/>
  <c r="BF97" i="3"/>
  <c r="T97" i="3"/>
  <c r="R97" i="3"/>
  <c r="P97" i="3"/>
  <c r="BI93" i="3"/>
  <c r="BH93" i="3"/>
  <c r="BG93" i="3"/>
  <c r="BF93" i="3"/>
  <c r="T93" i="3"/>
  <c r="R93" i="3"/>
  <c r="P93" i="3"/>
  <c r="BI89" i="3"/>
  <c r="BH89" i="3"/>
  <c r="BG89" i="3"/>
  <c r="BF89" i="3"/>
  <c r="T89" i="3"/>
  <c r="R89" i="3"/>
  <c r="P89" i="3"/>
  <c r="J83" i="3"/>
  <c r="J82" i="3"/>
  <c r="F82" i="3"/>
  <c r="F80" i="3"/>
  <c r="E78" i="3"/>
  <c r="J55" i="3"/>
  <c r="J54" i="3"/>
  <c r="F54" i="3"/>
  <c r="F52" i="3"/>
  <c r="E50" i="3"/>
  <c r="J18" i="3"/>
  <c r="E18" i="3"/>
  <c r="F83" i="3" s="1"/>
  <c r="J17" i="3"/>
  <c r="J12" i="3"/>
  <c r="J80" i="3"/>
  <c r="E7" i="3"/>
  <c r="E48" i="3" s="1"/>
  <c r="J37" i="2"/>
  <c r="J36" i="2"/>
  <c r="AY55" i="1"/>
  <c r="J35" i="2"/>
  <c r="AX55" i="1"/>
  <c r="BI946" i="2"/>
  <c r="BH946" i="2"/>
  <c r="BG946" i="2"/>
  <c r="BF946" i="2"/>
  <c r="T946" i="2"/>
  <c r="R946" i="2"/>
  <c r="P946" i="2"/>
  <c r="BI945" i="2"/>
  <c r="BH945" i="2"/>
  <c r="BG945" i="2"/>
  <c r="BF945" i="2"/>
  <c r="T945" i="2"/>
  <c r="R945" i="2"/>
  <c r="P945" i="2"/>
  <c r="BI941" i="2"/>
  <c r="BH941" i="2"/>
  <c r="BG941" i="2"/>
  <c r="BF941" i="2"/>
  <c r="T941" i="2"/>
  <c r="R941" i="2"/>
  <c r="P941" i="2"/>
  <c r="BI939" i="2"/>
  <c r="BH939" i="2"/>
  <c r="BG939" i="2"/>
  <c r="BF939" i="2"/>
  <c r="T939" i="2"/>
  <c r="R939" i="2"/>
  <c r="P939" i="2"/>
  <c r="BI930" i="2"/>
  <c r="BH930" i="2"/>
  <c r="BG930" i="2"/>
  <c r="BF930" i="2"/>
  <c r="T930" i="2"/>
  <c r="T929" i="2"/>
  <c r="R930" i="2"/>
  <c r="R929" i="2"/>
  <c r="P930" i="2"/>
  <c r="P929" i="2" s="1"/>
  <c r="BI926" i="2"/>
  <c r="BH926" i="2"/>
  <c r="BG926" i="2"/>
  <c r="BF926" i="2"/>
  <c r="T926" i="2"/>
  <c r="R926" i="2"/>
  <c r="P926" i="2"/>
  <c r="BI924" i="2"/>
  <c r="BH924" i="2"/>
  <c r="BG924" i="2"/>
  <c r="BF924" i="2"/>
  <c r="T924" i="2"/>
  <c r="R924" i="2"/>
  <c r="P924" i="2"/>
  <c r="BI921" i="2"/>
  <c r="BH921" i="2"/>
  <c r="BG921" i="2"/>
  <c r="BF921" i="2"/>
  <c r="T921" i="2"/>
  <c r="R921" i="2"/>
  <c r="P921" i="2"/>
  <c r="BI919" i="2"/>
  <c r="BH919" i="2"/>
  <c r="BG919" i="2"/>
  <c r="BF919" i="2"/>
  <c r="T919" i="2"/>
  <c r="R919" i="2"/>
  <c r="P919" i="2"/>
  <c r="BI915" i="2"/>
  <c r="BH915" i="2"/>
  <c r="BG915" i="2"/>
  <c r="BF915" i="2"/>
  <c r="T915" i="2"/>
  <c r="R915" i="2"/>
  <c r="P915" i="2"/>
  <c r="BI906" i="2"/>
  <c r="BH906" i="2"/>
  <c r="BG906" i="2"/>
  <c r="BF906" i="2"/>
  <c r="T906" i="2"/>
  <c r="R906" i="2"/>
  <c r="P906" i="2"/>
  <c r="BI898" i="2"/>
  <c r="BH898" i="2"/>
  <c r="BG898" i="2"/>
  <c r="BF898" i="2"/>
  <c r="T898" i="2"/>
  <c r="R898" i="2"/>
  <c r="P898" i="2"/>
  <c r="BI888" i="2"/>
  <c r="BH888" i="2"/>
  <c r="BG888" i="2"/>
  <c r="BF888" i="2"/>
  <c r="T888" i="2"/>
  <c r="R888" i="2"/>
  <c r="P888" i="2"/>
  <c r="BI875" i="2"/>
  <c r="BH875" i="2"/>
  <c r="BG875" i="2"/>
  <c r="BF875" i="2"/>
  <c r="T875" i="2"/>
  <c r="R875" i="2"/>
  <c r="P875" i="2"/>
  <c r="BI872" i="2"/>
  <c r="BH872" i="2"/>
  <c r="BG872" i="2"/>
  <c r="BF872" i="2"/>
  <c r="T872" i="2"/>
  <c r="R872" i="2"/>
  <c r="P872" i="2"/>
  <c r="BI868" i="2"/>
  <c r="BH868" i="2"/>
  <c r="BG868" i="2"/>
  <c r="BF868" i="2"/>
  <c r="T868" i="2"/>
  <c r="R868" i="2"/>
  <c r="P868" i="2"/>
  <c r="BI865" i="2"/>
  <c r="BH865" i="2"/>
  <c r="BG865" i="2"/>
  <c r="BF865" i="2"/>
  <c r="T865" i="2"/>
  <c r="R865" i="2"/>
  <c r="P865" i="2"/>
  <c r="BI857" i="2"/>
  <c r="BH857" i="2"/>
  <c r="BG857" i="2"/>
  <c r="BF857" i="2"/>
  <c r="T857" i="2"/>
  <c r="R857" i="2"/>
  <c r="P857" i="2"/>
  <c r="BI855" i="2"/>
  <c r="BH855" i="2"/>
  <c r="BG855" i="2"/>
  <c r="BF855" i="2"/>
  <c r="T855" i="2"/>
  <c r="R855" i="2"/>
  <c r="P855" i="2"/>
  <c r="BI850" i="2"/>
  <c r="BH850" i="2"/>
  <c r="BG850" i="2"/>
  <c r="BF850" i="2"/>
  <c r="T850" i="2"/>
  <c r="R850" i="2"/>
  <c r="P850" i="2"/>
  <c r="BI846" i="2"/>
  <c r="BH846" i="2"/>
  <c r="BG846" i="2"/>
  <c r="BF846" i="2"/>
  <c r="T846" i="2"/>
  <c r="R846" i="2"/>
  <c r="P846" i="2"/>
  <c r="BI842" i="2"/>
  <c r="BH842" i="2"/>
  <c r="BG842" i="2"/>
  <c r="BF842" i="2"/>
  <c r="T842" i="2"/>
  <c r="R842" i="2"/>
  <c r="P842" i="2"/>
  <c r="BI838" i="2"/>
  <c r="BH838" i="2"/>
  <c r="BG838" i="2"/>
  <c r="BF838" i="2"/>
  <c r="T838" i="2"/>
  <c r="R838" i="2"/>
  <c r="P838" i="2"/>
  <c r="BI837" i="2"/>
  <c r="BH837" i="2"/>
  <c r="BG837" i="2"/>
  <c r="BF837" i="2"/>
  <c r="T837" i="2"/>
  <c r="R837" i="2"/>
  <c r="P837" i="2"/>
  <c r="BI832" i="2"/>
  <c r="BH832" i="2"/>
  <c r="BG832" i="2"/>
  <c r="BF832" i="2"/>
  <c r="T832" i="2"/>
  <c r="R832" i="2"/>
  <c r="P832" i="2"/>
  <c r="BI830" i="2"/>
  <c r="BH830" i="2"/>
  <c r="BG830" i="2"/>
  <c r="BF830" i="2"/>
  <c r="T830" i="2"/>
  <c r="R830" i="2"/>
  <c r="P830" i="2"/>
  <c r="BI828" i="2"/>
  <c r="BH828" i="2"/>
  <c r="BG828" i="2"/>
  <c r="BF828" i="2"/>
  <c r="T828" i="2"/>
  <c r="R828" i="2"/>
  <c r="P828" i="2"/>
  <c r="BI824" i="2"/>
  <c r="BH824" i="2"/>
  <c r="BG824" i="2"/>
  <c r="BF824" i="2"/>
  <c r="T824" i="2"/>
  <c r="R824" i="2"/>
  <c r="P824" i="2"/>
  <c r="BI820" i="2"/>
  <c r="BH820" i="2"/>
  <c r="BG820" i="2"/>
  <c r="BF820" i="2"/>
  <c r="T820" i="2"/>
  <c r="R820" i="2"/>
  <c r="P820" i="2"/>
  <c r="BI816" i="2"/>
  <c r="BH816" i="2"/>
  <c r="BG816" i="2"/>
  <c r="BF816" i="2"/>
  <c r="T816" i="2"/>
  <c r="R816" i="2"/>
  <c r="P816" i="2"/>
  <c r="BI814" i="2"/>
  <c r="BH814" i="2"/>
  <c r="BG814" i="2"/>
  <c r="BF814" i="2"/>
  <c r="T814" i="2"/>
  <c r="R814" i="2"/>
  <c r="P814" i="2"/>
  <c r="BI806" i="2"/>
  <c r="BH806" i="2"/>
  <c r="BG806" i="2"/>
  <c r="BF806" i="2"/>
  <c r="T806" i="2"/>
  <c r="R806" i="2"/>
  <c r="P806" i="2"/>
  <c r="BI801" i="2"/>
  <c r="BH801" i="2"/>
  <c r="BG801" i="2"/>
  <c r="BF801" i="2"/>
  <c r="T801" i="2"/>
  <c r="R801" i="2"/>
  <c r="P801" i="2"/>
  <c r="BI795" i="2"/>
  <c r="BH795" i="2"/>
  <c r="BG795" i="2"/>
  <c r="BF795" i="2"/>
  <c r="T795" i="2"/>
  <c r="R795" i="2"/>
  <c r="P795" i="2"/>
  <c r="BI789" i="2"/>
  <c r="BH789" i="2"/>
  <c r="BG789" i="2"/>
  <c r="BF789" i="2"/>
  <c r="T789" i="2"/>
  <c r="R789" i="2"/>
  <c r="P789" i="2"/>
  <c r="BI783" i="2"/>
  <c r="BH783" i="2"/>
  <c r="BG783" i="2"/>
  <c r="BF783" i="2"/>
  <c r="T783" i="2"/>
  <c r="R783" i="2"/>
  <c r="P783" i="2"/>
  <c r="BI782" i="2"/>
  <c r="BH782" i="2"/>
  <c r="BG782" i="2"/>
  <c r="BF782" i="2"/>
  <c r="T782" i="2"/>
  <c r="R782" i="2"/>
  <c r="P782" i="2"/>
  <c r="BI780" i="2"/>
  <c r="BH780" i="2"/>
  <c r="BG780" i="2"/>
  <c r="BF780" i="2"/>
  <c r="T780" i="2"/>
  <c r="R780" i="2"/>
  <c r="P780" i="2"/>
  <c r="BI779" i="2"/>
  <c r="BH779" i="2"/>
  <c r="BG779" i="2"/>
  <c r="BF779" i="2"/>
  <c r="T779" i="2"/>
  <c r="R779" i="2"/>
  <c r="P779" i="2"/>
  <c r="BI778" i="2"/>
  <c r="BH778" i="2"/>
  <c r="BG778" i="2"/>
  <c r="BF778" i="2"/>
  <c r="T778" i="2"/>
  <c r="R778" i="2"/>
  <c r="P778" i="2"/>
  <c r="BI776" i="2"/>
  <c r="BH776" i="2"/>
  <c r="BG776" i="2"/>
  <c r="BF776" i="2"/>
  <c r="T776" i="2"/>
  <c r="R776" i="2"/>
  <c r="P776" i="2"/>
  <c r="BI775" i="2"/>
  <c r="BH775" i="2"/>
  <c r="BG775" i="2"/>
  <c r="BF775" i="2"/>
  <c r="T775" i="2"/>
  <c r="R775" i="2"/>
  <c r="P775" i="2"/>
  <c r="BI774" i="2"/>
  <c r="BH774" i="2"/>
  <c r="BG774" i="2"/>
  <c r="BF774" i="2"/>
  <c r="T774" i="2"/>
  <c r="R774" i="2"/>
  <c r="P774" i="2"/>
  <c r="BI772" i="2"/>
  <c r="BH772" i="2"/>
  <c r="BG772" i="2"/>
  <c r="BF772" i="2"/>
  <c r="T772" i="2"/>
  <c r="R772" i="2"/>
  <c r="P772" i="2"/>
  <c r="BI771" i="2"/>
  <c r="BH771" i="2"/>
  <c r="BG771" i="2"/>
  <c r="BF771" i="2"/>
  <c r="T771" i="2"/>
  <c r="R771" i="2"/>
  <c r="P771" i="2"/>
  <c r="BI769" i="2"/>
  <c r="BH769" i="2"/>
  <c r="BG769" i="2"/>
  <c r="BF769" i="2"/>
  <c r="T769" i="2"/>
  <c r="R769" i="2"/>
  <c r="P769" i="2"/>
  <c r="BI767" i="2"/>
  <c r="BH767" i="2"/>
  <c r="BG767" i="2"/>
  <c r="BF767" i="2"/>
  <c r="T767" i="2"/>
  <c r="R767" i="2"/>
  <c r="P767" i="2"/>
  <c r="BI763" i="2"/>
  <c r="BH763" i="2"/>
  <c r="BG763" i="2"/>
  <c r="BF763" i="2"/>
  <c r="T763" i="2"/>
  <c r="R763" i="2"/>
  <c r="P763" i="2"/>
  <c r="BI759" i="2"/>
  <c r="BH759" i="2"/>
  <c r="BG759" i="2"/>
  <c r="BF759" i="2"/>
  <c r="T759" i="2"/>
  <c r="R759" i="2"/>
  <c r="P759" i="2"/>
  <c r="BI758" i="2"/>
  <c r="BH758" i="2"/>
  <c r="BG758" i="2"/>
  <c r="BF758" i="2"/>
  <c r="T758" i="2"/>
  <c r="R758" i="2"/>
  <c r="P758" i="2"/>
  <c r="BI756" i="2"/>
  <c r="BH756" i="2"/>
  <c r="BG756" i="2"/>
  <c r="BF756" i="2"/>
  <c r="T756" i="2"/>
  <c r="R756" i="2"/>
  <c r="P756" i="2"/>
  <c r="BI755" i="2"/>
  <c r="BH755" i="2"/>
  <c r="BG755" i="2"/>
  <c r="BF755" i="2"/>
  <c r="T755" i="2"/>
  <c r="R755" i="2"/>
  <c r="P755" i="2"/>
  <c r="BI754" i="2"/>
  <c r="BH754" i="2"/>
  <c r="BG754" i="2"/>
  <c r="BF754" i="2"/>
  <c r="T754" i="2"/>
  <c r="R754" i="2"/>
  <c r="P754" i="2"/>
  <c r="BI752" i="2"/>
  <c r="BH752" i="2"/>
  <c r="BG752" i="2"/>
  <c r="BF752" i="2"/>
  <c r="T752" i="2"/>
  <c r="R752" i="2"/>
  <c r="P752" i="2"/>
  <c r="BI751" i="2"/>
  <c r="BH751" i="2"/>
  <c r="BG751" i="2"/>
  <c r="BF751" i="2"/>
  <c r="T751" i="2"/>
  <c r="R751" i="2"/>
  <c r="P751" i="2"/>
  <c r="BI750" i="2"/>
  <c r="BH750" i="2"/>
  <c r="BG750" i="2"/>
  <c r="BF750" i="2"/>
  <c r="T750" i="2"/>
  <c r="R750" i="2"/>
  <c r="P750" i="2"/>
  <c r="BI748" i="2"/>
  <c r="BH748" i="2"/>
  <c r="BG748" i="2"/>
  <c r="BF748" i="2"/>
  <c r="T748" i="2"/>
  <c r="R748" i="2"/>
  <c r="P748" i="2"/>
  <c r="BI747" i="2"/>
  <c r="BH747" i="2"/>
  <c r="BG747" i="2"/>
  <c r="BF747" i="2"/>
  <c r="T747" i="2"/>
  <c r="R747" i="2"/>
  <c r="P747" i="2"/>
  <c r="BI746" i="2"/>
  <c r="BH746" i="2"/>
  <c r="BG746" i="2"/>
  <c r="BF746" i="2"/>
  <c r="T746" i="2"/>
  <c r="R746" i="2"/>
  <c r="P746" i="2"/>
  <c r="BI744" i="2"/>
  <c r="BH744" i="2"/>
  <c r="BG744" i="2"/>
  <c r="BF744" i="2"/>
  <c r="T744" i="2"/>
  <c r="R744" i="2"/>
  <c r="P744" i="2"/>
  <c r="BI743" i="2"/>
  <c r="BH743" i="2"/>
  <c r="BG743" i="2"/>
  <c r="BF743" i="2"/>
  <c r="T743" i="2"/>
  <c r="R743" i="2"/>
  <c r="P743" i="2"/>
  <c r="BI742" i="2"/>
  <c r="BH742" i="2"/>
  <c r="BG742" i="2"/>
  <c r="BF742" i="2"/>
  <c r="T742" i="2"/>
  <c r="R742" i="2"/>
  <c r="P742" i="2"/>
  <c r="BI738" i="2"/>
  <c r="BH738" i="2"/>
  <c r="BG738" i="2"/>
  <c r="BF738" i="2"/>
  <c r="T738" i="2"/>
  <c r="R738" i="2"/>
  <c r="P738" i="2"/>
  <c r="BI737" i="2"/>
  <c r="BH737" i="2"/>
  <c r="BG737" i="2"/>
  <c r="BF737" i="2"/>
  <c r="T737" i="2"/>
  <c r="R737" i="2"/>
  <c r="P737" i="2"/>
  <c r="BI735" i="2"/>
  <c r="BH735" i="2"/>
  <c r="BG735" i="2"/>
  <c r="BF735" i="2"/>
  <c r="T735" i="2"/>
  <c r="R735" i="2"/>
  <c r="P735" i="2"/>
  <c r="BI734" i="2"/>
  <c r="BH734" i="2"/>
  <c r="BG734" i="2"/>
  <c r="BF734" i="2"/>
  <c r="T734" i="2"/>
  <c r="R734" i="2"/>
  <c r="P734" i="2"/>
  <c r="BI724" i="2"/>
  <c r="BH724" i="2"/>
  <c r="BG724" i="2"/>
  <c r="BF724" i="2"/>
  <c r="T724" i="2"/>
  <c r="R724" i="2"/>
  <c r="P724" i="2"/>
  <c r="BI723" i="2"/>
  <c r="BH723" i="2"/>
  <c r="BG723" i="2"/>
  <c r="BF723" i="2"/>
  <c r="T723" i="2"/>
  <c r="R723" i="2"/>
  <c r="P723" i="2"/>
  <c r="BI722" i="2"/>
  <c r="BH722" i="2"/>
  <c r="BG722" i="2"/>
  <c r="BF722" i="2"/>
  <c r="T722" i="2"/>
  <c r="R722" i="2"/>
  <c r="P722" i="2"/>
  <c r="BI721" i="2"/>
  <c r="BH721" i="2"/>
  <c r="BG721" i="2"/>
  <c r="BF721" i="2"/>
  <c r="T721" i="2"/>
  <c r="R721" i="2"/>
  <c r="P721" i="2"/>
  <c r="BI720" i="2"/>
  <c r="BH720" i="2"/>
  <c r="BG720" i="2"/>
  <c r="BF720" i="2"/>
  <c r="T720" i="2"/>
  <c r="R720" i="2"/>
  <c r="P720" i="2"/>
  <c r="BI715" i="2"/>
  <c r="BH715" i="2"/>
  <c r="BG715" i="2"/>
  <c r="BF715" i="2"/>
  <c r="T715" i="2"/>
  <c r="R715" i="2"/>
  <c r="P715" i="2"/>
  <c r="BI713" i="2"/>
  <c r="BH713" i="2"/>
  <c r="BG713" i="2"/>
  <c r="BF713" i="2"/>
  <c r="T713" i="2"/>
  <c r="R713" i="2"/>
  <c r="P713" i="2"/>
  <c r="BI712" i="2"/>
  <c r="BH712" i="2"/>
  <c r="BG712" i="2"/>
  <c r="BF712" i="2"/>
  <c r="T712" i="2"/>
  <c r="R712" i="2"/>
  <c r="P712" i="2"/>
  <c r="BI711" i="2"/>
  <c r="BH711" i="2"/>
  <c r="BG711" i="2"/>
  <c r="BF711" i="2"/>
  <c r="T711" i="2"/>
  <c r="R711" i="2"/>
  <c r="P711" i="2"/>
  <c r="BI709" i="2"/>
  <c r="BH709" i="2"/>
  <c r="BG709" i="2"/>
  <c r="BF709" i="2"/>
  <c r="T709" i="2"/>
  <c r="R709" i="2"/>
  <c r="P709" i="2"/>
  <c r="BI708" i="2"/>
  <c r="BH708" i="2"/>
  <c r="BG708" i="2"/>
  <c r="BF708" i="2"/>
  <c r="T708" i="2"/>
  <c r="R708" i="2"/>
  <c r="P708" i="2"/>
  <c r="BI707" i="2"/>
  <c r="BH707" i="2"/>
  <c r="BG707" i="2"/>
  <c r="BF707" i="2"/>
  <c r="T707" i="2"/>
  <c r="R707" i="2"/>
  <c r="P707" i="2"/>
  <c r="BI700" i="2"/>
  <c r="BH700" i="2"/>
  <c r="BG700" i="2"/>
  <c r="BF700" i="2"/>
  <c r="T700" i="2"/>
  <c r="R700" i="2"/>
  <c r="P700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2" i="2"/>
  <c r="BH692" i="2"/>
  <c r="BG692" i="2"/>
  <c r="BF692" i="2"/>
  <c r="T692" i="2"/>
  <c r="R692" i="2"/>
  <c r="P692" i="2"/>
  <c r="BI690" i="2"/>
  <c r="BH690" i="2"/>
  <c r="BG690" i="2"/>
  <c r="BF690" i="2"/>
  <c r="T690" i="2"/>
  <c r="R690" i="2"/>
  <c r="P690" i="2"/>
  <c r="BI686" i="2"/>
  <c r="BH686" i="2"/>
  <c r="BG686" i="2"/>
  <c r="BF686" i="2"/>
  <c r="T686" i="2"/>
  <c r="R686" i="2"/>
  <c r="P686" i="2"/>
  <c r="BI683" i="2"/>
  <c r="BH683" i="2"/>
  <c r="BG683" i="2"/>
  <c r="BF683" i="2"/>
  <c r="T683" i="2"/>
  <c r="R683" i="2"/>
  <c r="P683" i="2"/>
  <c r="BI678" i="2"/>
  <c r="BH678" i="2"/>
  <c r="BG678" i="2"/>
  <c r="BF678" i="2"/>
  <c r="T678" i="2"/>
  <c r="R678" i="2"/>
  <c r="P678" i="2"/>
  <c r="BI676" i="2"/>
  <c r="BH676" i="2"/>
  <c r="BG676" i="2"/>
  <c r="BF676" i="2"/>
  <c r="T676" i="2"/>
  <c r="R676" i="2"/>
  <c r="P676" i="2"/>
  <c r="BI671" i="2"/>
  <c r="BH671" i="2"/>
  <c r="BG671" i="2"/>
  <c r="BF671" i="2"/>
  <c r="T671" i="2"/>
  <c r="R671" i="2"/>
  <c r="P671" i="2"/>
  <c r="BI667" i="2"/>
  <c r="BH667" i="2"/>
  <c r="BG667" i="2"/>
  <c r="BF667" i="2"/>
  <c r="T667" i="2"/>
  <c r="R667" i="2"/>
  <c r="P667" i="2"/>
  <c r="BI663" i="2"/>
  <c r="BH663" i="2"/>
  <c r="BG663" i="2"/>
  <c r="BF663" i="2"/>
  <c r="T663" i="2"/>
  <c r="R663" i="2"/>
  <c r="P663" i="2"/>
  <c r="BI659" i="2"/>
  <c r="BH659" i="2"/>
  <c r="BG659" i="2"/>
  <c r="BF659" i="2"/>
  <c r="T659" i="2"/>
  <c r="R659" i="2"/>
  <c r="P659" i="2"/>
  <c r="BI652" i="2"/>
  <c r="BH652" i="2"/>
  <c r="BG652" i="2"/>
  <c r="BF652" i="2"/>
  <c r="T652" i="2"/>
  <c r="R652" i="2"/>
  <c r="P652" i="2"/>
  <c r="BI643" i="2"/>
  <c r="BH643" i="2"/>
  <c r="BG643" i="2"/>
  <c r="BF643" i="2"/>
  <c r="T643" i="2"/>
  <c r="R643" i="2"/>
  <c r="P643" i="2"/>
  <c r="BI635" i="2"/>
  <c r="BH635" i="2"/>
  <c r="BG635" i="2"/>
  <c r="BF635" i="2"/>
  <c r="T635" i="2"/>
  <c r="R635" i="2"/>
  <c r="P635" i="2"/>
  <c r="BI618" i="2"/>
  <c r="BH618" i="2"/>
  <c r="BG618" i="2"/>
  <c r="BF618" i="2"/>
  <c r="T618" i="2"/>
  <c r="R618" i="2"/>
  <c r="P618" i="2"/>
  <c r="BI614" i="2"/>
  <c r="BH614" i="2"/>
  <c r="BG614" i="2"/>
  <c r="BF614" i="2"/>
  <c r="T614" i="2"/>
  <c r="R614" i="2"/>
  <c r="P614" i="2"/>
  <c r="BI608" i="2"/>
  <c r="BH608" i="2"/>
  <c r="BG608" i="2"/>
  <c r="BF608" i="2"/>
  <c r="T608" i="2"/>
  <c r="R608" i="2"/>
  <c r="P608" i="2"/>
  <c r="BI604" i="2"/>
  <c r="BH604" i="2"/>
  <c r="BG604" i="2"/>
  <c r="BF604" i="2"/>
  <c r="T604" i="2"/>
  <c r="R604" i="2"/>
  <c r="P604" i="2"/>
  <c r="BI597" i="2"/>
  <c r="BH597" i="2"/>
  <c r="BG597" i="2"/>
  <c r="BF597" i="2"/>
  <c r="T597" i="2"/>
  <c r="R597" i="2"/>
  <c r="P597" i="2"/>
  <c r="BI590" i="2"/>
  <c r="BH590" i="2"/>
  <c r="BG590" i="2"/>
  <c r="BF590" i="2"/>
  <c r="T590" i="2"/>
  <c r="R590" i="2"/>
  <c r="P590" i="2"/>
  <c r="BI587" i="2"/>
  <c r="BH587" i="2"/>
  <c r="BG587" i="2"/>
  <c r="BF587" i="2"/>
  <c r="T587" i="2"/>
  <c r="R587" i="2"/>
  <c r="P587" i="2"/>
  <c r="BI581" i="2"/>
  <c r="BH581" i="2"/>
  <c r="BG581" i="2"/>
  <c r="BF581" i="2"/>
  <c r="T581" i="2"/>
  <c r="R581" i="2"/>
  <c r="P581" i="2"/>
  <c r="BI575" i="2"/>
  <c r="BH575" i="2"/>
  <c r="BG575" i="2"/>
  <c r="BF575" i="2"/>
  <c r="T575" i="2"/>
  <c r="R575" i="2"/>
  <c r="P575" i="2"/>
  <c r="BI565" i="2"/>
  <c r="BH565" i="2"/>
  <c r="BG565" i="2"/>
  <c r="BF565" i="2"/>
  <c r="T565" i="2"/>
  <c r="R565" i="2"/>
  <c r="P565" i="2"/>
  <c r="BI562" i="2"/>
  <c r="BH562" i="2"/>
  <c r="BG562" i="2"/>
  <c r="BF562" i="2"/>
  <c r="T562" i="2"/>
  <c r="R562" i="2"/>
  <c r="P562" i="2"/>
  <c r="BI555" i="2"/>
  <c r="BH555" i="2"/>
  <c r="BG555" i="2"/>
  <c r="BF555" i="2"/>
  <c r="T555" i="2"/>
  <c r="R555" i="2"/>
  <c r="P555" i="2"/>
  <c r="BI548" i="2"/>
  <c r="BH548" i="2"/>
  <c r="BG548" i="2"/>
  <c r="BF548" i="2"/>
  <c r="T548" i="2"/>
  <c r="R548" i="2"/>
  <c r="P548" i="2"/>
  <c r="BI543" i="2"/>
  <c r="BH543" i="2"/>
  <c r="BG543" i="2"/>
  <c r="BF543" i="2"/>
  <c r="T543" i="2"/>
  <c r="T542" i="2" s="1"/>
  <c r="R543" i="2"/>
  <c r="R542" i="2" s="1"/>
  <c r="P543" i="2"/>
  <c r="P542" i="2" s="1"/>
  <c r="BI541" i="2"/>
  <c r="BH541" i="2"/>
  <c r="BG541" i="2"/>
  <c r="BF541" i="2"/>
  <c r="T541" i="2"/>
  <c r="R541" i="2"/>
  <c r="P541" i="2"/>
  <c r="BI536" i="2"/>
  <c r="BH536" i="2"/>
  <c r="BG536" i="2"/>
  <c r="BF536" i="2"/>
  <c r="T536" i="2"/>
  <c r="R536" i="2"/>
  <c r="P536" i="2"/>
  <c r="BI517" i="2"/>
  <c r="BH517" i="2"/>
  <c r="BG517" i="2"/>
  <c r="BF517" i="2"/>
  <c r="T517" i="2"/>
  <c r="R517" i="2"/>
  <c r="P517" i="2"/>
  <c r="BI502" i="2"/>
  <c r="BH502" i="2"/>
  <c r="BG502" i="2"/>
  <c r="BF502" i="2"/>
  <c r="T502" i="2"/>
  <c r="R502" i="2"/>
  <c r="P502" i="2"/>
  <c r="BI500" i="2"/>
  <c r="BH500" i="2"/>
  <c r="BG500" i="2"/>
  <c r="BF500" i="2"/>
  <c r="T500" i="2"/>
  <c r="R500" i="2"/>
  <c r="P500" i="2"/>
  <c r="BI487" i="2"/>
  <c r="BH487" i="2"/>
  <c r="BG487" i="2"/>
  <c r="BF487" i="2"/>
  <c r="T487" i="2"/>
  <c r="R487" i="2"/>
  <c r="P487" i="2"/>
  <c r="BI472" i="2"/>
  <c r="BH472" i="2"/>
  <c r="BG472" i="2"/>
  <c r="BF472" i="2"/>
  <c r="T472" i="2"/>
  <c r="R472" i="2"/>
  <c r="P472" i="2"/>
  <c r="BI470" i="2"/>
  <c r="BH470" i="2"/>
  <c r="BG470" i="2"/>
  <c r="BF470" i="2"/>
  <c r="T470" i="2"/>
  <c r="R470" i="2"/>
  <c r="P470" i="2"/>
  <c r="BI457" i="2"/>
  <c r="BH457" i="2"/>
  <c r="BG457" i="2"/>
  <c r="BF457" i="2"/>
  <c r="T457" i="2"/>
  <c r="R457" i="2"/>
  <c r="P457" i="2"/>
  <c r="BI451" i="2"/>
  <c r="BH451" i="2"/>
  <c r="BG451" i="2"/>
  <c r="BF451" i="2"/>
  <c r="T451" i="2"/>
  <c r="R451" i="2"/>
  <c r="P451" i="2"/>
  <c r="BI436" i="2"/>
  <c r="BH436" i="2"/>
  <c r="BG436" i="2"/>
  <c r="BF436" i="2"/>
  <c r="T436" i="2"/>
  <c r="R436" i="2"/>
  <c r="P436" i="2"/>
  <c r="BI418" i="2"/>
  <c r="BH418" i="2"/>
  <c r="BG418" i="2"/>
  <c r="BF418" i="2"/>
  <c r="T418" i="2"/>
  <c r="R418" i="2"/>
  <c r="P418" i="2"/>
  <c r="BI407" i="2"/>
  <c r="BH407" i="2"/>
  <c r="BG407" i="2"/>
  <c r="BF407" i="2"/>
  <c r="T407" i="2"/>
  <c r="R407" i="2"/>
  <c r="P407" i="2"/>
  <c r="BI402" i="2"/>
  <c r="BH402" i="2"/>
  <c r="BG402" i="2"/>
  <c r="BF402" i="2"/>
  <c r="T402" i="2"/>
  <c r="R402" i="2"/>
  <c r="P402" i="2"/>
  <c r="BI388" i="2"/>
  <c r="BH388" i="2"/>
  <c r="BG388" i="2"/>
  <c r="BF388" i="2"/>
  <c r="T388" i="2"/>
  <c r="R388" i="2"/>
  <c r="P388" i="2"/>
  <c r="BI385" i="2"/>
  <c r="BH385" i="2"/>
  <c r="BG385" i="2"/>
  <c r="BF385" i="2"/>
  <c r="T385" i="2"/>
  <c r="R385" i="2"/>
  <c r="P385" i="2"/>
  <c r="BI380" i="2"/>
  <c r="BH380" i="2"/>
  <c r="BG380" i="2"/>
  <c r="BF380" i="2"/>
  <c r="T380" i="2"/>
  <c r="R380" i="2"/>
  <c r="P380" i="2"/>
  <c r="BI377" i="2"/>
  <c r="BH377" i="2"/>
  <c r="BG377" i="2"/>
  <c r="BF377" i="2"/>
  <c r="T377" i="2"/>
  <c r="R377" i="2"/>
  <c r="P377" i="2"/>
  <c r="BI369" i="2"/>
  <c r="BH369" i="2"/>
  <c r="BG369" i="2"/>
  <c r="BF369" i="2"/>
  <c r="T369" i="2"/>
  <c r="R369" i="2"/>
  <c r="P369" i="2"/>
  <c r="BI366" i="2"/>
  <c r="BH366" i="2"/>
  <c r="BG366" i="2"/>
  <c r="BF366" i="2"/>
  <c r="T366" i="2"/>
  <c r="R366" i="2"/>
  <c r="P366" i="2"/>
  <c r="BI362" i="2"/>
  <c r="BH362" i="2"/>
  <c r="BG362" i="2"/>
  <c r="BF362" i="2"/>
  <c r="T362" i="2"/>
  <c r="R362" i="2"/>
  <c r="P362" i="2"/>
  <c r="BI357" i="2"/>
  <c r="BH357" i="2"/>
  <c r="BG357" i="2"/>
  <c r="BF357" i="2"/>
  <c r="T357" i="2"/>
  <c r="R357" i="2"/>
  <c r="P357" i="2"/>
  <c r="BI342" i="2"/>
  <c r="BH342" i="2"/>
  <c r="BG342" i="2"/>
  <c r="BF342" i="2"/>
  <c r="T342" i="2"/>
  <c r="R342" i="2"/>
  <c r="P342" i="2"/>
  <c r="BI339" i="2"/>
  <c r="BH339" i="2"/>
  <c r="BG339" i="2"/>
  <c r="BF339" i="2"/>
  <c r="T339" i="2"/>
  <c r="R339" i="2"/>
  <c r="P339" i="2"/>
  <c r="BI337" i="2"/>
  <c r="BH337" i="2"/>
  <c r="BG337" i="2"/>
  <c r="BF337" i="2"/>
  <c r="T337" i="2"/>
  <c r="R337" i="2"/>
  <c r="P337" i="2"/>
  <c r="BI335" i="2"/>
  <c r="BH335" i="2"/>
  <c r="BG335" i="2"/>
  <c r="BF335" i="2"/>
  <c r="T335" i="2"/>
  <c r="R335" i="2"/>
  <c r="P335" i="2"/>
  <c r="BI327" i="2"/>
  <c r="BH327" i="2"/>
  <c r="BG327" i="2"/>
  <c r="BF327" i="2"/>
  <c r="T327" i="2"/>
  <c r="R327" i="2"/>
  <c r="P327" i="2"/>
  <c r="BI325" i="2"/>
  <c r="BH325" i="2"/>
  <c r="BG325" i="2"/>
  <c r="BF325" i="2"/>
  <c r="T325" i="2"/>
  <c r="R325" i="2"/>
  <c r="P325" i="2"/>
  <c r="BI317" i="2"/>
  <c r="BH317" i="2"/>
  <c r="BG317" i="2"/>
  <c r="BF317" i="2"/>
  <c r="T317" i="2"/>
  <c r="R317" i="2"/>
  <c r="P317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5" i="2"/>
  <c r="BH305" i="2"/>
  <c r="BG305" i="2"/>
  <c r="BF305" i="2"/>
  <c r="T305" i="2"/>
  <c r="R305" i="2"/>
  <c r="P305" i="2"/>
  <c r="BI301" i="2"/>
  <c r="BH301" i="2"/>
  <c r="BG301" i="2"/>
  <c r="BF301" i="2"/>
  <c r="T301" i="2"/>
  <c r="R301" i="2"/>
  <c r="P301" i="2"/>
  <c r="BI297" i="2"/>
  <c r="BH297" i="2"/>
  <c r="BG297" i="2"/>
  <c r="BF297" i="2"/>
  <c r="T297" i="2"/>
  <c r="R297" i="2"/>
  <c r="P297" i="2"/>
  <c r="BI293" i="2"/>
  <c r="BH293" i="2"/>
  <c r="BG293" i="2"/>
  <c r="BF293" i="2"/>
  <c r="T293" i="2"/>
  <c r="R293" i="2"/>
  <c r="P293" i="2"/>
  <c r="BI256" i="2"/>
  <c r="BH256" i="2"/>
  <c r="BG256" i="2"/>
  <c r="BF256" i="2"/>
  <c r="T256" i="2"/>
  <c r="R256" i="2"/>
  <c r="P256" i="2"/>
  <c r="BI252" i="2"/>
  <c r="BH252" i="2"/>
  <c r="BG252" i="2"/>
  <c r="BF252" i="2"/>
  <c r="T252" i="2"/>
  <c r="R252" i="2"/>
  <c r="P252" i="2"/>
  <c r="BI248" i="2"/>
  <c r="BH248" i="2"/>
  <c r="BG248" i="2"/>
  <c r="BF248" i="2"/>
  <c r="T248" i="2"/>
  <c r="R248" i="2"/>
  <c r="P248" i="2"/>
  <c r="BI244" i="2"/>
  <c r="BH244" i="2"/>
  <c r="BG244" i="2"/>
  <c r="BF244" i="2"/>
  <c r="T244" i="2"/>
  <c r="R244" i="2"/>
  <c r="P244" i="2"/>
  <c r="BI240" i="2"/>
  <c r="BH240" i="2"/>
  <c r="BG240" i="2"/>
  <c r="BF240" i="2"/>
  <c r="T240" i="2"/>
  <c r="R240" i="2"/>
  <c r="P240" i="2"/>
  <c r="BI231" i="2"/>
  <c r="BH231" i="2"/>
  <c r="BG231" i="2"/>
  <c r="BF231" i="2"/>
  <c r="T231" i="2"/>
  <c r="R231" i="2"/>
  <c r="P231" i="2"/>
  <c r="BI213" i="2"/>
  <c r="BH213" i="2"/>
  <c r="BG213" i="2"/>
  <c r="BF213" i="2"/>
  <c r="T213" i="2"/>
  <c r="R213" i="2"/>
  <c r="P213" i="2"/>
  <c r="BI209" i="2"/>
  <c r="BH209" i="2"/>
  <c r="BG209" i="2"/>
  <c r="BF209" i="2"/>
  <c r="T209" i="2"/>
  <c r="R209" i="2"/>
  <c r="P209" i="2"/>
  <c r="BI205" i="2"/>
  <c r="BH205" i="2"/>
  <c r="BG205" i="2"/>
  <c r="BF205" i="2"/>
  <c r="T205" i="2"/>
  <c r="R205" i="2"/>
  <c r="P205" i="2"/>
  <c r="BI201" i="2"/>
  <c r="BH201" i="2"/>
  <c r="BG201" i="2"/>
  <c r="BF201" i="2"/>
  <c r="T201" i="2"/>
  <c r="R201" i="2"/>
  <c r="P201" i="2"/>
  <c r="BI199" i="2"/>
  <c r="BH199" i="2"/>
  <c r="BG199" i="2"/>
  <c r="BF199" i="2"/>
  <c r="T199" i="2"/>
  <c r="R199" i="2"/>
  <c r="P199" i="2"/>
  <c r="BI192" i="2"/>
  <c r="BH192" i="2"/>
  <c r="BG192" i="2"/>
  <c r="BF192" i="2"/>
  <c r="T192" i="2"/>
  <c r="R192" i="2"/>
  <c r="P192" i="2"/>
  <c r="BI187" i="2"/>
  <c r="BH187" i="2"/>
  <c r="BG187" i="2"/>
  <c r="BF187" i="2"/>
  <c r="T187" i="2"/>
  <c r="R187" i="2"/>
  <c r="P187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R171" i="2"/>
  <c r="P171" i="2"/>
  <c r="BI162" i="2"/>
  <c r="BH162" i="2"/>
  <c r="BG162" i="2"/>
  <c r="BF162" i="2"/>
  <c r="T162" i="2"/>
  <c r="R162" i="2"/>
  <c r="P162" i="2"/>
  <c r="BI151" i="2"/>
  <c r="BH151" i="2"/>
  <c r="BG151" i="2"/>
  <c r="BF151" i="2"/>
  <c r="T151" i="2"/>
  <c r="R151" i="2"/>
  <c r="P151" i="2"/>
  <c r="BI147" i="2"/>
  <c r="BH147" i="2"/>
  <c r="BG147" i="2"/>
  <c r="BF147" i="2"/>
  <c r="T147" i="2"/>
  <c r="R147" i="2"/>
  <c r="P147" i="2"/>
  <c r="BI143" i="2"/>
  <c r="BH143" i="2"/>
  <c r="BG143" i="2"/>
  <c r="BF143" i="2"/>
  <c r="T143" i="2"/>
  <c r="R143" i="2"/>
  <c r="P143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2" i="2"/>
  <c r="BH132" i="2"/>
  <c r="BG132" i="2"/>
  <c r="BF132" i="2"/>
  <c r="T132" i="2"/>
  <c r="R132" i="2"/>
  <c r="P132" i="2"/>
  <c r="BI129" i="2"/>
  <c r="BH129" i="2"/>
  <c r="BG129" i="2"/>
  <c r="BF129" i="2"/>
  <c r="T129" i="2"/>
  <c r="R129" i="2"/>
  <c r="P129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BI123" i="2"/>
  <c r="BH123" i="2"/>
  <c r="BG123" i="2"/>
  <c r="BF123" i="2"/>
  <c r="T123" i="2"/>
  <c r="R123" i="2"/>
  <c r="P123" i="2"/>
  <c r="BI121" i="2"/>
  <c r="BH121" i="2"/>
  <c r="BG121" i="2"/>
  <c r="F35" i="2" s="1"/>
  <c r="BF121" i="2"/>
  <c r="T121" i="2"/>
  <c r="R121" i="2"/>
  <c r="P121" i="2"/>
  <c r="BI117" i="2"/>
  <c r="BH117" i="2"/>
  <c r="BG117" i="2"/>
  <c r="BF117" i="2"/>
  <c r="T117" i="2"/>
  <c r="R117" i="2"/>
  <c r="P117" i="2"/>
  <c r="BI113" i="2"/>
  <c r="BH113" i="2"/>
  <c r="BG113" i="2"/>
  <c r="BF113" i="2"/>
  <c r="T113" i="2"/>
  <c r="R113" i="2"/>
  <c r="P113" i="2"/>
  <c r="BI109" i="2"/>
  <c r="BH109" i="2"/>
  <c r="BG109" i="2"/>
  <c r="BF109" i="2"/>
  <c r="T109" i="2"/>
  <c r="R109" i="2"/>
  <c r="P109" i="2"/>
  <c r="BI104" i="2"/>
  <c r="BH104" i="2"/>
  <c r="BG104" i="2"/>
  <c r="BF104" i="2"/>
  <c r="T104" i="2"/>
  <c r="R104" i="2"/>
  <c r="P104" i="2"/>
  <c r="BI100" i="2"/>
  <c r="BH100" i="2"/>
  <c r="BG100" i="2"/>
  <c r="BF100" i="2"/>
  <c r="J34" i="2" s="1"/>
  <c r="T100" i="2"/>
  <c r="R100" i="2"/>
  <c r="P100" i="2"/>
  <c r="BI96" i="2"/>
  <c r="BH96" i="2"/>
  <c r="BG96" i="2"/>
  <c r="BF96" i="2"/>
  <c r="T96" i="2"/>
  <c r="R96" i="2"/>
  <c r="P96" i="2"/>
  <c r="BI94" i="2"/>
  <c r="F37" i="2" s="1"/>
  <c r="BH94" i="2"/>
  <c r="F36" i="2" s="1"/>
  <c r="BG94" i="2"/>
  <c r="BF94" i="2"/>
  <c r="T94" i="2"/>
  <c r="R94" i="2"/>
  <c r="P94" i="2"/>
  <c r="J88" i="2"/>
  <c r="J87" i="2"/>
  <c r="F87" i="2"/>
  <c r="F85" i="2"/>
  <c r="E83" i="2"/>
  <c r="J55" i="2"/>
  <c r="J54" i="2"/>
  <c r="F54" i="2"/>
  <c r="F52" i="2"/>
  <c r="E50" i="2"/>
  <c r="J18" i="2"/>
  <c r="E18" i="2"/>
  <c r="F88" i="2"/>
  <c r="J17" i="2"/>
  <c r="J12" i="2"/>
  <c r="J85" i="2"/>
  <c r="E7" i="2"/>
  <c r="E48" i="2"/>
  <c r="L50" i="1"/>
  <c r="AM50" i="1"/>
  <c r="AM49" i="1"/>
  <c r="L49" i="1"/>
  <c r="AM47" i="1"/>
  <c r="L47" i="1"/>
  <c r="L45" i="1"/>
  <c r="L44" i="1"/>
  <c r="J205" i="2"/>
  <c r="BK857" i="2"/>
  <c r="J123" i="2"/>
  <c r="J830" i="2"/>
  <c r="J697" i="2"/>
  <c r="J470" i="2"/>
  <c r="BK814" i="2"/>
  <c r="J751" i="2"/>
  <c r="J713" i="2"/>
  <c r="J543" i="2"/>
  <c r="J305" i="2"/>
  <c r="J175" i="2"/>
  <c r="J926" i="2"/>
  <c r="BK778" i="2"/>
  <c r="BK686" i="2"/>
  <c r="J297" i="2"/>
  <c r="J394" i="7"/>
  <c r="J166" i="8"/>
  <c r="BK184" i="8"/>
  <c r="BK98" i="9"/>
  <c r="J272" i="9"/>
  <c r="J198" i="9"/>
  <c r="J137" i="9"/>
  <c r="BK363" i="10"/>
  <c r="J200" i="10"/>
  <c r="J478" i="10"/>
  <c r="BK301" i="10"/>
  <c r="BK106" i="10"/>
  <c r="J134" i="11"/>
  <c r="BK153" i="11"/>
  <c r="BK124" i="13"/>
  <c r="J150" i="13"/>
  <c r="BK141" i="14"/>
  <c r="BK151" i="14"/>
  <c r="BK99" i="14"/>
  <c r="J388" i="2"/>
  <c r="BK915" i="2"/>
  <c r="J327" i="2"/>
  <c r="J671" i="2"/>
  <c r="J187" i="2"/>
  <c r="J103" i="3"/>
  <c r="J327" i="3"/>
  <c r="BK177" i="3"/>
  <c r="J338" i="3"/>
  <c r="BK218" i="4"/>
  <c r="BK227" i="4"/>
  <c r="J194" i="4"/>
  <c r="BK117" i="4"/>
  <c r="J144" i="5"/>
  <c r="J92" i="6"/>
  <c r="BK1340" i="7"/>
  <c r="J834" i="7"/>
  <c r="J1370" i="7"/>
  <c r="J718" i="7"/>
  <c r="J1071" i="7"/>
  <c r="J1194" i="7"/>
  <c r="J1462" i="7"/>
  <c r="J1354" i="7"/>
  <c r="BK932" i="7"/>
  <c r="J567" i="7"/>
  <c r="BK175" i="7"/>
  <c r="BK283" i="7"/>
  <c r="J574" i="7"/>
  <c r="BK264" i="7"/>
  <c r="BK125" i="7"/>
  <c r="BK103" i="8"/>
  <c r="J222" i="8"/>
  <c r="J159" i="8"/>
  <c r="J164" i="8"/>
  <c r="BK144" i="8"/>
  <c r="J249" i="9"/>
  <c r="J459" i="10"/>
  <c r="J372" i="10"/>
  <c r="J479" i="10"/>
  <c r="BK378" i="10"/>
  <c r="J374" i="10"/>
  <c r="J238" i="11"/>
  <c r="BK131" i="11"/>
  <c r="BK144" i="11"/>
  <c r="J102" i="12"/>
  <c r="BK134" i="13"/>
  <c r="J132" i="13"/>
  <c r="J152" i="14"/>
  <c r="BK98" i="14"/>
  <c r="BK108" i="14"/>
  <c r="BK906" i="2"/>
  <c r="J162" i="2"/>
  <c r="BK581" i="2"/>
  <c r="BK754" i="2"/>
  <c r="J339" i="2"/>
  <c r="BK487" i="2"/>
  <c r="BK97" i="3"/>
  <c r="BK415" i="4"/>
  <c r="BK108" i="4"/>
  <c r="J128" i="5"/>
  <c r="BK88" i="6"/>
  <c r="J1404" i="7"/>
  <c r="BK1187" i="7"/>
  <c r="BK1381" i="7"/>
  <c r="J496" i="7"/>
  <c r="BK545" i="7"/>
  <c r="J425" i="7"/>
  <c r="J278" i="8"/>
  <c r="J345" i="9"/>
  <c r="J240" i="9"/>
  <c r="J521" i="10"/>
  <c r="BK127" i="10"/>
  <c r="J88" i="12"/>
  <c r="J132" i="14"/>
  <c r="BK94" i="16"/>
  <c r="J357" i="17"/>
  <c r="BK353" i="17"/>
  <c r="J195" i="17"/>
  <c r="BK333" i="18"/>
  <c r="J266" i="18"/>
  <c r="BK220" i="19"/>
  <c r="J711" i="2"/>
  <c r="BK898" i="2"/>
  <c r="J244" i="2"/>
  <c r="J652" i="2"/>
  <c r="J183" i="2"/>
  <c r="J360" i="3"/>
  <c r="BK283" i="3"/>
  <c r="BK319" i="3"/>
  <c r="BK373" i="3"/>
  <c r="J151" i="4"/>
  <c r="J310" i="4"/>
  <c r="BK343" i="4"/>
  <c r="BK357" i="4"/>
  <c r="BK116" i="5"/>
  <c r="BK128" i="5"/>
  <c r="BK91" i="6"/>
  <c r="BK1062" i="7"/>
  <c r="BK1342" i="7"/>
  <c r="J980" i="7"/>
  <c r="BK1083" i="7"/>
  <c r="J312" i="7"/>
  <c r="J1366" i="7"/>
  <c r="J1049" i="7"/>
  <c r="BK483" i="7"/>
  <c r="BK1184" i="7"/>
  <c r="BK1129" i="7"/>
  <c r="BK306" i="7"/>
  <c r="BK228" i="9"/>
  <c r="J123" i="10"/>
  <c r="J286" i="10"/>
  <c r="BK164" i="11"/>
  <c r="BK96" i="13"/>
  <c r="J119" i="14"/>
  <c r="BK104" i="16"/>
  <c r="J235" i="17"/>
  <c r="BK262" i="17"/>
  <c r="J116" i="17"/>
  <c r="J257" i="18"/>
  <c r="BK257" i="18"/>
  <c r="BK169" i="19"/>
  <c r="BK119" i="19"/>
  <c r="BK724" i="2"/>
  <c r="BK293" i="2"/>
  <c r="BK575" i="2"/>
  <c r="BK425" i="3"/>
  <c r="J332" i="3"/>
  <c r="BK194" i="4"/>
  <c r="BK138" i="4"/>
  <c r="BK144" i="5"/>
  <c r="J1139" i="7"/>
  <c r="BK961" i="7"/>
  <c r="J724" i="7"/>
  <c r="BK881" i="7"/>
  <c r="BK751" i="7"/>
  <c r="J218" i="7"/>
  <c r="J185" i="9"/>
  <c r="J155" i="9"/>
  <c r="BK516" i="10"/>
  <c r="BK316" i="10"/>
  <c r="BK235" i="11"/>
  <c r="J130" i="13"/>
  <c r="J112" i="14"/>
  <c r="BK119" i="14"/>
  <c r="BK105" i="14"/>
  <c r="BK108" i="15"/>
  <c r="BK114" i="15"/>
  <c r="J96" i="15"/>
  <c r="J102" i="15"/>
  <c r="BK116" i="16"/>
  <c r="J178" i="17"/>
  <c r="BK328" i="17"/>
  <c r="J335" i="18"/>
  <c r="BK271" i="18"/>
  <c r="J263" i="18"/>
  <c r="BK206" i="19"/>
  <c r="J127" i="19"/>
  <c r="J138" i="2"/>
  <c r="BK678" i="2"/>
  <c r="J715" i="2"/>
  <c r="BK305" i="2"/>
  <c r="J373" i="3"/>
  <c r="J340" i="3"/>
  <c r="BK125" i="3"/>
  <c r="BK99" i="3"/>
  <c r="BK316" i="4"/>
  <c r="BK267" i="4"/>
  <c r="J316" i="4"/>
  <c r="J113" i="4"/>
  <c r="J126" i="5"/>
  <c r="J96" i="6"/>
  <c r="BK1332" i="7"/>
  <c r="BK431" i="7"/>
  <c r="BK1145" i="7"/>
  <c r="J1507" i="7"/>
  <c r="J913" i="7"/>
  <c r="BK1520" i="7"/>
  <c r="BK1301" i="7"/>
  <c r="BK1037" i="7"/>
  <c r="J535" i="7"/>
  <c r="BK1167" i="7"/>
  <c r="J688" i="7"/>
  <c r="J161" i="8"/>
  <c r="BK107" i="9"/>
  <c r="BK525" i="10"/>
  <c r="BK415" i="10"/>
  <c r="J197" i="11"/>
  <c r="J144" i="13"/>
  <c r="J147" i="14"/>
  <c r="J94" i="16"/>
  <c r="J162" i="17"/>
  <c r="J273" i="17"/>
  <c r="BK335" i="18"/>
  <c r="BK186" i="18"/>
  <c r="J271" i="18"/>
  <c r="J134" i="19"/>
  <c r="J309" i="2"/>
  <c r="BK828" i="2"/>
  <c r="BK735" i="2"/>
  <c r="BK309" i="2"/>
  <c r="J392" i="3"/>
  <c r="J334" i="3"/>
  <c r="J121" i="3"/>
  <c r="BK336" i="3"/>
  <c r="J146" i="4"/>
  <c r="J227" i="4"/>
  <c r="BK1354" i="7"/>
  <c r="BK1576" i="7"/>
  <c r="BK872" i="7"/>
  <c r="BK1346" i="7"/>
  <c r="BK847" i="7"/>
  <c r="J1282" i="7"/>
  <c r="BK1404" i="7"/>
  <c r="J1044" i="7"/>
  <c r="J611" i="7"/>
  <c r="J171" i="7"/>
  <c r="J513" i="7"/>
  <c r="J680" i="7"/>
  <c r="J273" i="8"/>
  <c r="J310" i="9"/>
  <c r="BK96" i="9"/>
  <c r="J334" i="10"/>
  <c r="J415" i="10"/>
  <c r="J176" i="11"/>
  <c r="J158" i="13"/>
  <c r="J99" i="14"/>
  <c r="J118" i="15"/>
  <c r="BK358" i="17"/>
  <c r="J157" i="17"/>
  <c r="BK235" i="17"/>
  <c r="BK310" i="18"/>
  <c r="J285" i="18"/>
  <c r="J184" i="19"/>
  <c r="BK208" i="19"/>
  <c r="J597" i="2"/>
  <c r="J774" i="2"/>
  <c r="BK240" i="2"/>
  <c r="J722" i="2"/>
  <c r="BK312" i="2"/>
  <c r="J758" i="2"/>
  <c r="BK398" i="3"/>
  <c r="BK227" i="3"/>
  <c r="J370" i="4"/>
  <c r="J138" i="5"/>
  <c r="BK1371" i="7"/>
  <c r="BK1122" i="7"/>
  <c r="J1502" i="7"/>
  <c r="BK1296" i="7"/>
  <c r="J1252" i="7"/>
  <c r="BK520" i="7"/>
  <c r="BK728" i="7"/>
  <c r="BK183" i="9"/>
  <c r="J188" i="9"/>
  <c r="BK426" i="10"/>
  <c r="J336" i="10"/>
  <c r="BK206" i="11"/>
  <c r="BK142" i="14"/>
  <c r="BK114" i="16"/>
  <c r="BK309" i="17"/>
  <c r="J332" i="17"/>
  <c r="J128" i="17"/>
  <c r="J225" i="18"/>
  <c r="J252" i="18"/>
  <c r="J143" i="19"/>
  <c r="BK129" i="2"/>
  <c r="J838" i="2"/>
  <c r="J357" i="2"/>
  <c r="BK743" i="2"/>
  <c r="BK380" i="2"/>
  <c r="J824" i="2"/>
  <c r="BK502" i="2"/>
  <c r="BK1436" i="7"/>
  <c r="BK984" i="7"/>
  <c r="J1380" i="7"/>
  <c r="BK1194" i="7"/>
  <c r="BK210" i="7"/>
  <c r="BK1071" i="7"/>
  <c r="BK161" i="8"/>
  <c r="BK210" i="8"/>
  <c r="J254" i="9"/>
  <c r="J128" i="9"/>
  <c r="BK98" i="10"/>
  <c r="BK469" i="10"/>
  <c r="BK213" i="2"/>
  <c r="J422" i="3"/>
  <c r="BK363" i="3"/>
  <c r="BK422" i="4"/>
  <c r="J1428" i="7"/>
  <c r="BK1134" i="7"/>
  <c r="J306" i="7"/>
  <c r="J533" i="7"/>
  <c r="BK273" i="8"/>
  <c r="BK186" i="8"/>
  <c r="J151" i="11"/>
  <c r="J110" i="12"/>
  <c r="BK128" i="13"/>
  <c r="J146" i="13"/>
  <c r="BK132" i="14"/>
  <c r="BK145" i="14"/>
  <c r="J94" i="14"/>
  <c r="J875" i="2"/>
  <c r="BK744" i="2"/>
  <c r="BK801" i="2"/>
  <c r="BK721" i="2"/>
  <c r="J402" i="2"/>
  <c r="BK926" i="2"/>
  <c r="J335" i="2"/>
  <c r="J302" i="3"/>
  <c r="J284" i="4"/>
  <c r="BK105" i="4"/>
  <c r="J110" i="5"/>
  <c r="J562" i="7"/>
  <c r="BK161" i="7"/>
  <c r="J1541" i="7"/>
  <c r="BK737" i="7"/>
  <c r="BK457" i="10"/>
  <c r="J101" i="10"/>
  <c r="J100" i="12"/>
  <c r="BK111" i="14"/>
  <c r="BK98" i="16"/>
  <c r="BK282" i="17"/>
  <c r="J173" i="17"/>
  <c r="J94" i="17"/>
  <c r="BK296" i="18"/>
  <c r="BK88" i="18"/>
  <c r="J189" i="19"/>
  <c r="J659" i="2"/>
  <c r="J919" i="2"/>
  <c r="BK457" i="2"/>
  <c r="J709" i="2"/>
  <c r="BK127" i="2"/>
  <c r="J383" i="3"/>
  <c r="BK397" i="3"/>
  <c r="BK212" i="3"/>
  <c r="J283" i="3"/>
  <c r="BK159" i="4"/>
  <c r="J366" i="4"/>
  <c r="BK241" i="4"/>
  <c r="J152" i="5"/>
  <c r="J92" i="5"/>
  <c r="BK1431" i="7"/>
  <c r="J872" i="7"/>
  <c r="BK1108" i="7"/>
  <c r="J345" i="7"/>
  <c r="J876" i="7"/>
  <c r="J847" i="7"/>
  <c r="BK143" i="7"/>
  <c r="J1087" i="7"/>
  <c r="J336" i="7"/>
  <c r="J264" i="7"/>
  <c r="BK660" i="7"/>
  <c r="BK118" i="9"/>
  <c r="BK103" i="9"/>
  <c r="J356" i="10"/>
  <c r="BK188" i="10"/>
  <c r="BK112" i="12"/>
  <c r="BK100" i="13"/>
  <c r="BK106" i="14"/>
  <c r="BK354" i="17"/>
  <c r="BK359" i="17"/>
  <c r="J262" i="17"/>
  <c r="BK319" i="18"/>
  <c r="J292" i="18"/>
  <c r="J205" i="19"/>
  <c r="J778" i="2"/>
  <c r="BK652" i="2"/>
  <c r="J317" i="2"/>
  <c r="J814" i="2"/>
  <c r="J132" i="2"/>
  <c r="J264" i="3"/>
  <c r="J329" i="3"/>
  <c r="J346" i="4"/>
  <c r="BK275" i="4"/>
  <c r="BK130" i="5"/>
  <c r="BK94" i="6"/>
  <c r="BK1425" i="7"/>
  <c r="J1477" i="7"/>
  <c r="J143" i="7"/>
  <c r="BK456" i="7"/>
  <c r="J1289" i="7"/>
  <c r="BK240" i="9"/>
  <c r="BK155" i="10"/>
  <c r="J452" i="10"/>
  <c r="J187" i="11"/>
  <c r="J102" i="13"/>
  <c r="J128" i="14"/>
  <c r="BK94" i="14"/>
  <c r="BK113" i="14"/>
  <c r="BK112" i="15"/>
  <c r="BK110" i="15"/>
  <c r="J94" i="15"/>
  <c r="BK104" i="15"/>
  <c r="BK120" i="16"/>
  <c r="BK310" i="17"/>
  <c r="J354" i="17"/>
  <c r="BK326" i="17"/>
  <c r="J377" i="2"/>
  <c r="BK722" i="2"/>
  <c r="J724" i="2"/>
  <c r="BK339" i="2"/>
  <c r="J384" i="3"/>
  <c r="BK372" i="3"/>
  <c r="BK330" i="3"/>
  <c r="BK347" i="3"/>
  <c r="J351" i="4"/>
  <c r="J125" i="4"/>
  <c r="BK366" i="4"/>
  <c r="J175" i="4"/>
  <c r="J148" i="5"/>
  <c r="J88" i="5"/>
  <c r="J1127" i="7"/>
  <c r="BK1328" i="7"/>
  <c r="J759" i="7"/>
  <c r="J1328" i="7"/>
  <c r="J1026" i="7"/>
  <c r="BK942" i="7"/>
  <c r="BK818" i="7"/>
  <c r="J1108" i="7"/>
  <c r="BK765" i="7"/>
  <c r="BK438" i="7"/>
  <c r="J776" i="7"/>
  <c r="BK589" i="7"/>
  <c r="J227" i="8"/>
  <c r="J255" i="9"/>
  <c r="J141" i="9"/>
  <c r="J115" i="10"/>
  <c r="BK231" i="11"/>
  <c r="J94" i="12"/>
  <c r="BK149" i="14"/>
  <c r="J122" i="16"/>
  <c r="BK322" i="17"/>
  <c r="BK279" i="17"/>
  <c r="J137" i="17"/>
  <c r="BK284" i="18"/>
  <c r="J293" i="18"/>
  <c r="J150" i="18"/>
  <c r="BK200" i="19"/>
  <c r="AS69" i="1"/>
  <c r="BK109" i="3"/>
  <c r="J359" i="3"/>
  <c r="BK143" i="3"/>
  <c r="J245" i="4"/>
  <c r="J136" i="4"/>
  <c r="J1037" i="7"/>
  <c r="J1173" i="7"/>
  <c r="BK1291" i="7"/>
  <c r="BK1335" i="7"/>
  <c r="BK1517" i="7"/>
  <c r="BK1419" i="7"/>
  <c r="J706" i="7"/>
  <c r="BK298" i="7"/>
  <c r="J255" i="7"/>
  <c r="BK531" i="7"/>
  <c r="BK227" i="8"/>
  <c r="BK339" i="9"/>
  <c r="J468" i="10"/>
  <c r="BK164" i="10"/>
  <c r="BK115" i="10"/>
  <c r="BK123" i="11"/>
  <c r="J104" i="12"/>
  <c r="J139" i="14"/>
  <c r="J126" i="16"/>
  <c r="BK195" i="17"/>
  <c r="J98" i="17"/>
  <c r="BK292" i="18"/>
  <c r="J281" i="18"/>
  <c r="J171" i="18"/>
  <c r="BK88" i="19"/>
  <c r="J113" i="2"/>
  <c r="BK946" i="2"/>
  <c r="BK608" i="2"/>
  <c r="J776" i="2"/>
  <c r="J581" i="2"/>
  <c r="BK820" i="2"/>
  <c r="BK388" i="3"/>
  <c r="BK367" i="3"/>
  <c r="J297" i="4"/>
  <c r="J108" i="4"/>
  <c r="BK105" i="6"/>
  <c r="J1251" i="7"/>
  <c r="J1258" i="7"/>
  <c r="BK776" i="7"/>
  <c r="J954" i="7"/>
  <c r="BK1433" i="7"/>
  <c r="BK413" i="7"/>
  <c r="J206" i="9"/>
  <c r="BK502" i="10"/>
  <c r="J243" i="11"/>
  <c r="BK116" i="13"/>
  <c r="J116" i="14"/>
  <c r="BK102" i="16"/>
  <c r="BK355" i="17"/>
  <c r="BK301" i="17"/>
  <c r="BK314" i="18"/>
  <c r="BK287" i="18"/>
  <c r="BK137" i="18"/>
  <c r="BK134" i="19"/>
  <c r="BK919" i="2"/>
  <c r="BK782" i="2"/>
  <c r="BK824" i="2"/>
  <c r="J500" i="2"/>
  <c r="J789" i="2"/>
  <c r="BK113" i="2"/>
  <c r="J712" i="7"/>
  <c r="BK201" i="8"/>
  <c r="BK159" i="8"/>
  <c r="BK294" i="9"/>
  <c r="BK167" i="9"/>
  <c r="BK181" i="9"/>
  <c r="BK206" i="9"/>
  <c r="J119" i="10"/>
  <c r="BK286" i="10"/>
  <c r="BK406" i="10"/>
  <c r="BK478" i="10"/>
  <c r="J233" i="11"/>
  <c r="J240" i="11"/>
  <c r="BK103" i="14"/>
  <c r="BK541" i="2"/>
  <c r="J888" i="2"/>
  <c r="BK759" i="2"/>
  <c r="BK555" i="2"/>
  <c r="J94" i="2"/>
  <c r="BK400" i="3"/>
  <c r="J333" i="3"/>
  <c r="BK103" i="3"/>
  <c r="J137" i="3"/>
  <c r="BK410" i="4"/>
  <c r="J302" i="4"/>
  <c r="J336" i="4"/>
  <c r="BK354" i="4"/>
  <c r="BK152" i="5"/>
  <c r="BK110" i="5"/>
  <c r="J99" i="6"/>
  <c r="J1187" i="7"/>
  <c r="BK472" i="7"/>
  <c r="J1115" i="7"/>
  <c r="BK611" i="7"/>
  <c r="BK1469" i="7"/>
  <c r="BK759" i="7"/>
  <c r="J149" i="7"/>
  <c r="BK190" i="7"/>
  <c r="BK1204" i="7"/>
  <c r="BK607" i="7"/>
  <c r="J242" i="7"/>
  <c r="J728" i="7"/>
  <c r="J932" i="7"/>
  <c r="BK255" i="7"/>
  <c r="BK186" i="7"/>
  <c r="J141" i="8"/>
  <c r="BK238" i="8"/>
  <c r="BK132" i="8"/>
  <c r="BK169" i="8"/>
  <c r="BK229" i="8"/>
  <c r="J234" i="9"/>
  <c r="BK494" i="10"/>
  <c r="J145" i="10"/>
  <c r="J345" i="10"/>
  <c r="J188" i="10"/>
  <c r="J473" i="10"/>
  <c r="BK101" i="10"/>
  <c r="J189" i="11"/>
  <c r="J217" i="11"/>
  <c r="J119" i="11"/>
  <c r="BK92" i="12"/>
  <c r="J104" i="13"/>
  <c r="BK126" i="13"/>
  <c r="J136" i="14"/>
  <c r="J149" i="14"/>
  <c r="J100" i="14"/>
  <c r="BK941" i="2"/>
  <c r="J801" i="2"/>
  <c r="J575" i="2"/>
  <c r="BK132" i="2"/>
  <c r="BK713" i="2"/>
  <c r="J296" i="3"/>
  <c r="BK89" i="3"/>
  <c r="BK346" i="4"/>
  <c r="BK96" i="5"/>
  <c r="BK93" i="6"/>
  <c r="J1480" i="7"/>
  <c r="J742" i="7"/>
  <c r="BK1514" i="7"/>
  <c r="J1517" i="7"/>
  <c r="BK1115" i="7"/>
  <c r="BK345" i="7"/>
  <c r="J280" i="9"/>
  <c r="J339" i="9"/>
  <c r="J284" i="10"/>
  <c r="BK442" i="10"/>
  <c r="J131" i="11"/>
  <c r="BK123" i="14"/>
  <c r="J108" i="16"/>
  <c r="J338" i="17"/>
  <c r="BK94" i="17"/>
  <c r="J224" i="17"/>
  <c r="BK351" i="18"/>
  <c r="BK294" i="18"/>
  <c r="BK159" i="19"/>
  <c r="BK108" i="19"/>
  <c r="J201" i="2"/>
  <c r="J850" i="2"/>
  <c r="J125" i="7"/>
  <c r="BK1019" i="7"/>
  <c r="BK1456" i="7"/>
  <c r="J1244" i="7"/>
  <c r="J813" i="7"/>
  <c r="J1231" i="7"/>
  <c r="J531" i="7"/>
  <c r="J403" i="7"/>
  <c r="BK506" i="7"/>
  <c r="J107" i="9"/>
  <c r="J173" i="10"/>
  <c r="J316" i="10"/>
  <c r="BK176" i="11"/>
  <c r="J133" i="14"/>
  <c r="BK104" i="14"/>
  <c r="J318" i="17"/>
  <c r="BK332" i="17"/>
  <c r="J141" i="17"/>
  <c r="J314" i="18"/>
  <c r="J116" i="18"/>
  <c r="J131" i="18"/>
  <c r="J206" i="19"/>
  <c r="BK752" i="2"/>
  <c r="J587" i="2"/>
  <c r="J125" i="2"/>
  <c r="J337" i="2"/>
  <c r="J109" i="3"/>
  <c r="BK278" i="4"/>
  <c r="BK314" i="4"/>
  <c r="BK98" i="5"/>
  <c r="J1523" i="7"/>
  <c r="J1062" i="7"/>
  <c r="BK558" i="7"/>
  <c r="J906" i="7"/>
  <c r="J1250" i="7"/>
  <c r="J450" i="7"/>
  <c r="J197" i="9"/>
  <c r="BK123" i="10"/>
  <c r="J326" i="10"/>
  <c r="J144" i="11"/>
  <c r="BK90" i="12"/>
  <c r="J151" i="14"/>
  <c r="J108" i="14"/>
  <c r="BK124" i="15"/>
  <c r="J124" i="15"/>
  <c r="J108" i="15"/>
  <c r="BK122" i="15"/>
  <c r="BK100" i="15"/>
  <c r="BK349" i="17"/>
  <c r="BK101" i="17"/>
  <c r="BK293" i="17"/>
  <c r="BK224" i="17"/>
  <c r="BK313" i="18"/>
  <c r="J329" i="18"/>
  <c r="BK171" i="18"/>
  <c r="BK213" i="19"/>
  <c r="BK357" i="2"/>
  <c r="J898" i="2"/>
  <c r="J769" i="2"/>
  <c r="BK618" i="2"/>
  <c r="BK117" i="2"/>
  <c r="J319" i="3"/>
  <c r="J286" i="3"/>
  <c r="J188" i="3"/>
  <c r="BK129" i="3"/>
  <c r="J253" i="4"/>
  <c r="BK342" i="4"/>
  <c r="J231" i="4"/>
  <c r="BK112" i="5"/>
  <c r="J98" i="5"/>
  <c r="J90" i="6"/>
  <c r="J1006" i="7"/>
  <c r="BK1462" i="7"/>
  <c r="J994" i="7"/>
  <c r="BK1534" i="7"/>
  <c r="BK852" i="7"/>
  <c r="BK841" i="7"/>
  <c r="BK444" i="7"/>
  <c r="J1266" i="7"/>
  <c r="BK897" i="7"/>
  <c r="BK383" i="7"/>
  <c r="BK518" i="7"/>
  <c r="J652" i="7"/>
  <c r="J120" i="8"/>
  <c r="J174" i="9"/>
  <c r="J235" i="10"/>
  <c r="BK392" i="10"/>
  <c r="J174" i="11"/>
  <c r="J156" i="13"/>
  <c r="BK120" i="14"/>
  <c r="J106" i="16"/>
  <c r="BK252" i="17"/>
  <c r="BK181" i="17"/>
  <c r="BK323" i="18"/>
  <c r="BK163" i="18"/>
  <c r="BK218" i="19"/>
  <c r="J287" i="17"/>
  <c r="J190" i="18"/>
  <c r="J220" i="19"/>
  <c r="J418" i="2"/>
  <c r="J906" i="2"/>
  <c r="BK837" i="2"/>
  <c r="BK385" i="2"/>
  <c r="BK750" i="2"/>
  <c r="J502" i="2"/>
  <c r="BK123" i="2"/>
  <c r="J104" i="2"/>
  <c r="J381" i="3"/>
  <c r="BK222" i="4"/>
  <c r="J235" i="4"/>
  <c r="BK90" i="6"/>
  <c r="BK262" i="7"/>
  <c r="BK899" i="7"/>
  <c r="BK888" i="7"/>
  <c r="BK1141" i="7"/>
  <c r="BK205" i="7"/>
  <c r="BK560" i="7"/>
  <c r="BK231" i="9"/>
  <c r="BK171" i="10"/>
  <c r="BK468" i="10"/>
  <c r="BK102" i="12"/>
  <c r="J131" i="14"/>
  <c r="BK124" i="16"/>
  <c r="BK290" i="17"/>
  <c r="BK341" i="17"/>
  <c r="J267" i="17"/>
  <c r="BK309" i="18"/>
  <c r="BK318" i="18"/>
  <c r="BK241" i="18"/>
  <c r="J941" i="2"/>
  <c r="BK472" i="2"/>
  <c r="J735" i="2"/>
  <c r="BK774" i="2"/>
  <c r="BK663" i="2"/>
  <c r="J240" i="2"/>
  <c r="BK711" i="2"/>
  <c r="J394" i="3"/>
  <c r="J1365" i="7"/>
  <c r="J310" i="7"/>
  <c r="J214" i="8"/>
  <c r="BK206" i="8"/>
  <c r="J114" i="8"/>
  <c r="BK254" i="9"/>
  <c r="J103" i="9"/>
  <c r="J183" i="9"/>
  <c r="BK311" i="10"/>
  <c r="BK380" i="10"/>
  <c r="BK235" i="10"/>
  <c r="BK384" i="10"/>
  <c r="BK370" i="10"/>
  <c r="BK182" i="11"/>
  <c r="J98" i="11"/>
  <c r="BK96" i="12"/>
  <c r="BK120" i="13"/>
  <c r="J110" i="13"/>
  <c r="BK124" i="14"/>
  <c r="BK122" i="14"/>
  <c r="BK747" i="2"/>
  <c r="J117" i="2"/>
  <c r="J743" i="2"/>
  <c r="BK723" i="2"/>
  <c r="J436" i="2"/>
  <c r="BK396" i="3"/>
  <c r="J419" i="3"/>
  <c r="BK255" i="3"/>
  <c r="BK333" i="3"/>
  <c r="BK235" i="4"/>
  <c r="J247" i="4"/>
  <c r="J324" i="4"/>
  <c r="BK146" i="4"/>
  <c r="BK122" i="5"/>
  <c r="BK126" i="5"/>
  <c r="BK103" i="6"/>
  <c r="J1147" i="7"/>
  <c r="J636" i="7"/>
  <c r="J1182" i="7"/>
  <c r="BK911" i="7"/>
  <c r="BK1537" i="7"/>
  <c r="BK1006" i="7"/>
  <c r="J924" i="7"/>
  <c r="J897" i="7"/>
  <c r="BK1147" i="7"/>
  <c r="J1035" i="7"/>
  <c r="J538" i="7"/>
  <c r="BK1384" i="7"/>
  <c r="BK1376" i="7"/>
  <c r="J278" i="7"/>
  <c r="J220" i="7"/>
  <c r="BK115" i="7"/>
  <c r="J272" i="8"/>
  <c r="BK204" i="8"/>
  <c r="J103" i="8"/>
  <c r="BK272" i="8"/>
  <c r="J206" i="8"/>
  <c r="BK333" i="9"/>
  <c r="BK319" i="9"/>
  <c r="J391" i="10"/>
  <c r="J412" i="10"/>
  <c r="J282" i="10"/>
  <c r="J436" i="10"/>
  <c r="J441" i="10"/>
  <c r="BK282" i="10"/>
  <c r="J206" i="11"/>
  <c r="BK174" i="11"/>
  <c r="J123" i="11"/>
  <c r="BK148" i="13"/>
  <c r="J94" i="13"/>
  <c r="J145" i="14"/>
  <c r="BK135" i="14"/>
  <c r="BK109" i="14"/>
  <c r="BK635" i="2"/>
  <c r="BK769" i="2"/>
  <c r="BK832" i="2"/>
  <c r="J686" i="2"/>
  <c r="BK187" i="2"/>
  <c r="BK772" i="2"/>
  <c r="BK93" i="3"/>
  <c r="BK388" i="4"/>
  <c r="J282" i="4"/>
  <c r="J101" i="6"/>
  <c r="J1136" i="7"/>
  <c r="J1042" i="7"/>
  <c r="BK157" i="7"/>
  <c r="J997" i="7"/>
  <c r="BK201" i="7"/>
  <c r="J262" i="7"/>
  <c r="J220" i="8"/>
  <c r="BK120" i="8"/>
  <c r="J178" i="9"/>
  <c r="J164" i="9"/>
  <c r="BK473" i="10"/>
  <c r="J208" i="10"/>
  <c r="BK114" i="13"/>
  <c r="BK126" i="16"/>
  <c r="J330" i="17"/>
  <c r="BK335" i="17"/>
  <c r="J259" i="17"/>
  <c r="BK315" i="18"/>
  <c r="J277" i="18"/>
  <c r="BK94" i="18"/>
  <c r="BK103" i="19"/>
  <c r="J100" i="2"/>
  <c r="BK746" i="2"/>
  <c r="J754" i="2"/>
  <c r="J407" i="2"/>
  <c r="BK383" i="3"/>
  <c r="BK406" i="3"/>
  <c r="J351" i="3"/>
  <c r="J170" i="3"/>
  <c r="BK231" i="4"/>
  <c r="J134" i="4"/>
  <c r="BK129" i="4"/>
  <c r="J124" i="5"/>
  <c r="BK95" i="6"/>
  <c r="J1348" i="7"/>
  <c r="BK1407" i="7"/>
  <c r="BK802" i="7"/>
  <c r="J1340" i="7"/>
  <c r="J697" i="7"/>
  <c r="BK1286" i="7"/>
  <c r="BK726" i="7"/>
  <c r="J115" i="7"/>
  <c r="J1352" i="7"/>
  <c r="J360" i="7"/>
  <c r="BK141" i="9"/>
  <c r="J469" i="10"/>
  <c r="BK417" i="10"/>
  <c r="BK247" i="11"/>
  <c r="J114" i="13"/>
  <c r="J118" i="14"/>
  <c r="J110" i="16"/>
  <c r="J331" i="17"/>
  <c r="J290" i="17"/>
  <c r="BK141" i="17"/>
  <c r="J295" i="18"/>
  <c r="J287" i="18"/>
  <c r="BK174" i="18"/>
  <c r="BK179" i="19"/>
  <c r="J747" i="2"/>
  <c r="J541" i="2"/>
  <c r="BK96" i="2"/>
  <c r="BK734" i="2"/>
  <c r="BK381" i="3"/>
  <c r="BK188" i="3"/>
  <c r="J330" i="4"/>
  <c r="BK164" i="4"/>
  <c r="J116" i="5"/>
  <c r="BK992" i="7"/>
  <c r="BK488" i="7"/>
  <c r="J1286" i="7"/>
  <c r="BK652" i="7"/>
  <c r="J709" i="7"/>
  <c r="BK345" i="9"/>
  <c r="J485" i="10"/>
  <c r="J304" i="10"/>
  <c r="J235" i="11"/>
  <c r="BK134" i="11"/>
  <c r="J128" i="13"/>
  <c r="BK152" i="14"/>
  <c r="J115" i="14"/>
  <c r="J116" i="15"/>
  <c r="BK118" i="15"/>
  <c r="J300" i="17"/>
  <c r="J346" i="18"/>
  <c r="BK244" i="18"/>
  <c r="J296" i="18"/>
  <c r="J179" i="19"/>
  <c r="J857" i="2"/>
  <c r="BK945" i="2"/>
  <c r="BK536" i="2"/>
  <c r="BK683" i="2"/>
  <c r="BK205" i="2"/>
  <c r="J93" i="3"/>
  <c r="J315" i="3"/>
  <c r="BK270" i="3"/>
  <c r="J143" i="3"/>
  <c r="BK134" i="4"/>
  <c r="J117" i="4"/>
  <c r="J325" i="4"/>
  <c r="BK151" i="4"/>
  <c r="BK124" i="5"/>
  <c r="BK104" i="5"/>
  <c r="J105" i="6"/>
  <c r="BK1042" i="7"/>
  <c r="BK1497" i="7"/>
  <c r="J1083" i="7"/>
  <c r="J617" i="7"/>
  <c r="J1064" i="7"/>
  <c r="J1191" i="7"/>
  <c r="BK1352" i="7"/>
  <c r="J137" i="7"/>
  <c r="BK1156" i="7"/>
  <c r="BK636" i="7"/>
  <c r="BK1480" i="7"/>
  <c r="J1198" i="7"/>
  <c r="BK338" i="7"/>
  <c r="BK255" i="9"/>
  <c r="J171" i="9"/>
  <c r="J164" i="10"/>
  <c r="J463" i="10"/>
  <c r="J164" i="11"/>
  <c r="BK156" i="13"/>
  <c r="J109" i="14"/>
  <c r="J128" i="16"/>
  <c r="BK287" i="17"/>
  <c r="J310" i="17"/>
  <c r="BK318" i="17"/>
  <c r="BK295" i="18"/>
  <c r="J309" i="18"/>
  <c r="J199" i="18"/>
  <c r="J138" i="19"/>
  <c r="J135" i="2"/>
  <c r="J779" i="2"/>
  <c r="BK614" i="2"/>
  <c r="BK125" i="2"/>
  <c r="BK380" i="3"/>
  <c r="BK392" i="3"/>
  <c r="BK324" i="3"/>
  <c r="J354" i="4"/>
  <c r="BK187" i="4"/>
  <c r="J1149" i="7"/>
  <c r="BK540" i="7"/>
  <c r="J1016" i="7"/>
  <c r="J1528" i="7"/>
  <c r="J560" i="7"/>
  <c r="BK403" i="7"/>
  <c r="BK677" i="7"/>
  <c r="J1296" i="7"/>
  <c r="BK511" i="7"/>
  <c r="BK1206" i="7"/>
  <c r="J714" i="7"/>
  <c r="J237" i="8"/>
  <c r="J108" i="12"/>
  <c r="J130" i="14"/>
  <c r="J98" i="16"/>
  <c r="J292" i="17"/>
  <c r="BK292" i="17"/>
  <c r="J132" i="17"/>
  <c r="BK327" i="18"/>
  <c r="BK190" i="18"/>
  <c r="J119" i="19"/>
  <c r="J930" i="2"/>
  <c r="J842" i="2"/>
  <c r="BK816" i="2"/>
  <c r="J712" i="2"/>
  <c r="J209" i="2"/>
  <c r="BK143" i="2"/>
  <c r="J346" i="3"/>
  <c r="J270" i="3"/>
  <c r="BK136" i="4"/>
  <c r="J156" i="4"/>
  <c r="J118" i="5"/>
  <c r="BK1444" i="7"/>
  <c r="J1089" i="7"/>
  <c r="BK1173" i="7"/>
  <c r="BK574" i="7"/>
  <c r="J1371" i="7"/>
  <c r="J167" i="9"/>
  <c r="J502" i="10"/>
  <c r="BK356" i="10"/>
  <c r="J457" i="10"/>
  <c r="BK112" i="11"/>
  <c r="J134" i="13"/>
  <c r="BK101" i="14"/>
  <c r="BK336" i="17"/>
  <c r="J322" i="17"/>
  <c r="BK247" i="17"/>
  <c r="BK252" i="18"/>
  <c r="BK276" i="18"/>
  <c r="J108" i="19"/>
  <c r="BK124" i="19"/>
  <c r="J548" i="2"/>
  <c r="BK888" i="2"/>
  <c r="BK256" i="2"/>
  <c r="J775" i="2"/>
  <c r="BK667" i="2"/>
  <c r="BK244" i="2"/>
  <c r="BK789" i="2"/>
  <c r="BK758" i="2"/>
  <c r="J692" i="2"/>
  <c r="J565" i="2"/>
  <c r="J325" i="2"/>
  <c r="J129" i="2"/>
  <c r="J755" i="2"/>
  <c r="J590" i="2"/>
  <c r="BK366" i="2"/>
  <c r="BK345" i="3"/>
  <c r="J401" i="3"/>
  <c r="BK360" i="3"/>
  <c r="J212" i="3"/>
  <c r="BK401" i="3"/>
  <c r="BK329" i="3"/>
  <c r="J348" i="3"/>
  <c r="J347" i="3"/>
  <c r="J129" i="3"/>
  <c r="J345" i="3"/>
  <c r="J262" i="3"/>
  <c r="J388" i="3"/>
  <c r="J379" i="3"/>
  <c r="BK140" i="3"/>
  <c r="J415" i="4"/>
  <c r="BK336" i="4"/>
  <c r="BK297" i="4"/>
  <c r="J376" i="4"/>
  <c r="BK289" i="4"/>
  <c r="J402" i="4"/>
  <c r="J159" i="4"/>
  <c r="BK351" i="4"/>
  <c r="BK329" i="4"/>
  <c r="J311" i="4"/>
  <c r="BK121" i="4"/>
  <c r="BK136" i="5"/>
  <c r="J108" i="5"/>
  <c r="BK140" i="5"/>
  <c r="J112" i="5"/>
  <c r="BK94" i="5"/>
  <c r="J130" i="5"/>
  <c r="J102" i="5"/>
  <c r="J94" i="5"/>
  <c r="J95" i="6"/>
  <c r="BK99" i="6"/>
  <c r="BK89" i="6"/>
  <c r="J1359" i="7"/>
  <c r="BK1231" i="7"/>
  <c r="J1058" i="7"/>
  <c r="J961" i="7"/>
  <c r="J733" i="7"/>
  <c r="BK218" i="7"/>
  <c r="J1487" i="7"/>
  <c r="J1438" i="7"/>
  <c r="BK1309" i="7"/>
  <c r="J1156" i="7"/>
  <c r="BK1092" i="7"/>
  <c r="J992" i="7"/>
  <c r="BK906" i="7"/>
  <c r="J737" i="7"/>
  <c r="J353" i="7"/>
  <c r="BK1523" i="7"/>
  <c r="J1450" i="7"/>
  <c r="BK1320" i="7"/>
  <c r="J1141" i="7"/>
  <c r="BK862" i="7"/>
  <c r="J558" i="7"/>
  <c r="J1384" i="7"/>
  <c r="J1221" i="7"/>
  <c r="BK1016" i="7"/>
  <c r="BK834" i="7"/>
  <c r="BK310" i="7"/>
  <c r="BK1191" i="7"/>
  <c r="J802" i="7"/>
  <c r="J431" i="7"/>
  <c r="BK131" i="7"/>
  <c r="BK1403" i="7"/>
  <c r="BK1106" i="7"/>
  <c r="BK1361" i="7"/>
  <c r="J1081" i="7"/>
  <c r="J1004" i="7"/>
  <c r="J462" i="7"/>
  <c r="BK329" i="7"/>
  <c r="J119" i="7"/>
  <c r="BK1163" i="7"/>
  <c r="J1200" i="7"/>
  <c r="BK643" i="7"/>
  <c r="J465" i="7"/>
  <c r="J149" i="8"/>
  <c r="J144" i="8"/>
  <c r="J216" i="8"/>
  <c r="J238" i="8"/>
  <c r="BK260" i="8"/>
  <c r="BK174" i="8"/>
  <c r="BK114" i="8"/>
  <c r="J204" i="8"/>
  <c r="BK336" i="9"/>
  <c r="J196" i="9"/>
  <c r="BK223" i="9"/>
  <c r="BK310" i="9"/>
  <c r="BK197" i="9"/>
  <c r="J223" i="9"/>
  <c r="BK146" i="9"/>
  <c r="J237" i="9"/>
  <c r="J115" i="9"/>
  <c r="J192" i="9"/>
  <c r="J162" i="10"/>
  <c r="BK452" i="10"/>
  <c r="J426" i="10"/>
  <c r="J394" i="10"/>
  <c r="J525" i="10"/>
  <c r="BK497" i="10"/>
  <c r="BK420" i="10"/>
  <c r="J127" i="10"/>
  <c r="BK394" i="10"/>
  <c r="BK226" i="10"/>
  <c r="J247" i="11"/>
  <c r="J157" i="11"/>
  <c r="J222" i="11"/>
  <c r="BK119" i="11"/>
  <c r="BK189" i="11"/>
  <c r="BK108" i="12"/>
  <c r="BK100" i="12"/>
  <c r="BK132" i="13"/>
  <c r="BK102" i="13"/>
  <c r="BK142" i="13"/>
  <c r="J118" i="13"/>
  <c r="BK98" i="13"/>
  <c r="BK137" i="14"/>
  <c r="J113" i="14"/>
  <c r="J143" i="14"/>
  <c r="BK134" i="14"/>
  <c r="J107" i="14"/>
  <c r="BK128" i="14"/>
  <c r="J663" i="2"/>
  <c r="J256" i="2"/>
  <c r="BK921" i="2"/>
  <c r="J872" i="2"/>
  <c r="BK846" i="2"/>
  <c r="BK436" i="2"/>
  <c r="BK236" i="7"/>
  <c r="J210" i="7"/>
  <c r="J157" i="7"/>
  <c r="BK119" i="7"/>
  <c r="BK283" i="8"/>
  <c r="BK112" i="8"/>
  <c r="J260" i="8"/>
  <c r="J233" i="8"/>
  <c r="J201" i="8"/>
  <c r="J130" i="8"/>
  <c r="J240" i="8"/>
  <c r="BK233" i="8"/>
  <c r="J169" i="8"/>
  <c r="J109" i="8"/>
  <c r="BK166" i="8"/>
  <c r="BK130" i="8"/>
  <c r="J253" i="9"/>
  <c r="J261" i="9"/>
  <c r="J123" i="9"/>
  <c r="J266" i="9"/>
  <c r="J512" i="10"/>
  <c r="BK358" i="10"/>
  <c r="J171" i="10"/>
  <c r="J106" i="10"/>
  <c r="J358" i="10"/>
  <c r="J297" i="10"/>
  <c r="J474" i="10"/>
  <c r="BK474" i="10"/>
  <c r="BK334" i="10"/>
  <c r="J497" i="10"/>
  <c r="BK434" i="10"/>
  <c r="J330" i="10"/>
  <c r="J289" i="10"/>
  <c r="J228" i="11"/>
  <c r="BK243" i="11"/>
  <c r="BK233" i="11"/>
  <c r="J195" i="11"/>
  <c r="BK100" i="11"/>
  <c r="BK180" i="11"/>
  <c r="BK104" i="12"/>
  <c r="BK88" i="12"/>
  <c r="J112" i="13"/>
  <c r="J136" i="13"/>
  <c r="J142" i="13"/>
  <c r="BK112" i="13"/>
  <c r="BK106" i="13"/>
  <c r="BK140" i="14"/>
  <c r="BK126" i="14"/>
  <c r="J110" i="14"/>
  <c r="J141" i="14"/>
  <c r="BK116" i="14"/>
  <c r="J98" i="14"/>
  <c r="BK325" i="2"/>
  <c r="BK855" i="2"/>
  <c r="BK388" i="2"/>
  <c r="BK838" i="2"/>
  <c r="J690" i="2"/>
  <c r="J362" i="2"/>
  <c r="J820" i="2"/>
  <c r="J772" i="2"/>
  <c r="J742" i="2"/>
  <c r="BK643" i="2"/>
  <c r="BK548" i="2"/>
  <c r="J231" i="2"/>
  <c r="BK830" i="2"/>
  <c r="J738" i="2"/>
  <c r="BK587" i="2"/>
  <c r="BK121" i="2"/>
  <c r="J305" i="3"/>
  <c r="J216" i="3"/>
  <c r="BK332" i="3"/>
  <c r="BK333" i="4"/>
  <c r="J386" i="4"/>
  <c r="J320" i="4"/>
  <c r="BK175" i="4"/>
  <c r="J132" i="5"/>
  <c r="BK148" i="5"/>
  <c r="BK107" i="6"/>
  <c r="BK1266" i="7"/>
  <c r="BK1026" i="7"/>
  <c r="J1537" i="7"/>
  <c r="BK1099" i="7"/>
  <c r="J841" i="7"/>
  <c r="J1425" i="7"/>
  <c r="BK742" i="7"/>
  <c r="J899" i="7"/>
  <c r="BK1198" i="7"/>
  <c r="J1167" i="7"/>
  <c r="J624" i="7"/>
  <c r="BK360" i="7"/>
  <c r="BK1120" i="7"/>
  <c r="J1202" i="7"/>
  <c r="BK624" i="7"/>
  <c r="J511" i="7"/>
  <c r="J229" i="8"/>
  <c r="J186" i="8"/>
  <c r="J149" i="9"/>
  <c r="J294" i="9"/>
  <c r="BK280" i="9"/>
  <c r="BK195" i="9"/>
  <c r="J98" i="9"/>
  <c r="BK326" i="10"/>
  <c r="J420" i="10"/>
  <c r="J489" i="10"/>
  <c r="J342" i="10"/>
  <c r="BK429" i="10"/>
  <c r="J112" i="11"/>
  <c r="BK98" i="12"/>
  <c r="BK139" i="14"/>
  <c r="J142" i="14"/>
  <c r="J105" i="14"/>
  <c r="J102" i="16"/>
  <c r="BK106" i="16"/>
  <c r="J301" i="17"/>
  <c r="BK240" i="17"/>
  <c r="J361" i="17"/>
  <c r="J282" i="17"/>
  <c r="J327" i="17"/>
  <c r="BK124" i="17"/>
  <c r="BK329" i="18"/>
  <c r="J282" i="18"/>
  <c r="BK247" i="18"/>
  <c r="J137" i="18"/>
  <c r="BK166" i="18"/>
  <c r="BK194" i="19"/>
  <c r="J103" i="19"/>
  <c r="BK130" i="19"/>
  <c r="BK742" i="2"/>
  <c r="BK451" i="2"/>
  <c r="BK327" i="2"/>
  <c r="BK939" i="2"/>
  <c r="BK875" i="2"/>
  <c r="BK712" i="2"/>
  <c r="J385" i="2"/>
  <c r="BK775" i="2"/>
  <c r="J721" i="2"/>
  <c r="BK543" i="2"/>
  <c r="J293" i="2"/>
  <c r="BK109" i="2"/>
  <c r="J400" i="3"/>
  <c r="BK152" i="3"/>
  <c r="BK368" i="3"/>
  <c r="J367" i="3"/>
  <c r="J290" i="3"/>
  <c r="BK121" i="3"/>
  <c r="J376" i="3"/>
  <c r="BK371" i="3"/>
  <c r="J330" i="3"/>
  <c r="J369" i="3"/>
  <c r="J405" i="4"/>
  <c r="BK325" i="4"/>
  <c r="BK332" i="4"/>
  <c r="J129" i="4"/>
  <c r="BK259" i="4"/>
  <c r="BK335" i="4"/>
  <c r="BK284" i="4"/>
  <c r="BK402" i="4"/>
  <c r="BK132" i="4"/>
  <c r="J164" i="4"/>
  <c r="BK132" i="5"/>
  <c r="J142" i="5"/>
  <c r="BK92" i="5"/>
  <c r="BK146" i="5"/>
  <c r="J103" i="6"/>
  <c r="J98" i="6"/>
  <c r="BK1473" i="7"/>
  <c r="J1145" i="7"/>
  <c r="J984" i="7"/>
  <c r="BK1468" i="7"/>
  <c r="J1153" i="7"/>
  <c r="J945" i="7"/>
  <c r="J1576" i="7"/>
  <c r="BK1244" i="7"/>
  <c r="BK617" i="7"/>
  <c r="BK1192" i="7"/>
  <c r="J131" i="7"/>
  <c r="J1163" i="7"/>
  <c r="BK578" i="7"/>
  <c r="BK1139" i="7"/>
  <c r="BK1289" i="7"/>
  <c r="BK884" i="7"/>
  <c r="BK709" i="7"/>
  <c r="J552" i="7"/>
  <c r="J283" i="7"/>
  <c r="J1386" i="7"/>
  <c r="BK706" i="7"/>
  <c r="J1401" i="7"/>
  <c r="BK569" i="7"/>
  <c r="J456" i="7"/>
  <c r="BK158" i="9"/>
  <c r="BK182" i="9"/>
  <c r="BK171" i="9"/>
  <c r="BK349" i="10"/>
  <c r="J365" i="10"/>
  <c r="J149" i="10"/>
  <c r="J226" i="10"/>
  <c r="BK240" i="11"/>
  <c r="J201" i="11"/>
  <c r="BK106" i="12"/>
  <c r="BK146" i="13"/>
  <c r="BK136" i="13"/>
  <c r="J144" i="14"/>
  <c r="BK133" i="14"/>
  <c r="BK128" i="16"/>
  <c r="BK122" i="16"/>
  <c r="BK368" i="17"/>
  <c r="J256" i="17"/>
  <c r="J92" i="17"/>
  <c r="J143" i="17"/>
  <c r="J252" i="17"/>
  <c r="BK128" i="17"/>
  <c r="J336" i="18"/>
  <c r="BK277" i="18"/>
  <c r="J163" i="18"/>
  <c r="BK234" i="18"/>
  <c r="J186" i="18"/>
  <c r="J94" i="18"/>
  <c r="J93" i="19"/>
  <c r="J124" i="19"/>
  <c r="J487" i="2"/>
  <c r="J771" i="2"/>
  <c r="BK709" i="2"/>
  <c r="BK590" i="2"/>
  <c r="J562" i="2"/>
  <c r="BK369" i="2"/>
  <c r="BK162" i="2"/>
  <c r="J837" i="2"/>
  <c r="BK697" i="2"/>
  <c r="BK248" i="2"/>
  <c r="BK137" i="3"/>
  <c r="J196" i="3"/>
  <c r="J398" i="3"/>
  <c r="J372" i="3"/>
  <c r="J140" i="3"/>
  <c r="J313" i="4"/>
  <c r="BK156" i="4"/>
  <c r="BK328" i="4"/>
  <c r="J180" i="4"/>
  <c r="J150" i="5"/>
  <c r="BK98" i="6"/>
  <c r="J1381" i="7"/>
  <c r="J852" i="7"/>
  <c r="J1291" i="7"/>
  <c r="BK855" i="7"/>
  <c r="J1335" i="7"/>
  <c r="BK1258" i="7"/>
  <c r="J911" i="7"/>
  <c r="J201" i="7"/>
  <c r="J1106" i="7"/>
  <c r="J578" i="7"/>
  <c r="J1419" i="7"/>
  <c r="BK994" i="7"/>
  <c r="BK1113" i="7"/>
  <c r="J132" i="9"/>
  <c r="BK152" i="9"/>
  <c r="J243" i="9"/>
  <c r="BK109" i="9"/>
  <c r="BK103" i="10"/>
  <c r="BK451" i="10"/>
  <c r="BK400" i="10"/>
  <c r="BK391" i="10"/>
  <c r="BK278" i="10"/>
  <c r="BK187" i="11"/>
  <c r="J178" i="11"/>
  <c r="J98" i="12"/>
  <c r="J106" i="13"/>
  <c r="J108" i="13"/>
  <c r="J138" i="14"/>
  <c r="BK138" i="14"/>
  <c r="J123" i="14"/>
  <c r="BK114" i="14"/>
  <c r="J102" i="14"/>
  <c r="J122" i="15"/>
  <c r="BK98" i="15"/>
  <c r="J120" i="15"/>
  <c r="J112" i="15"/>
  <c r="BK106" i="15"/>
  <c r="J98" i="15"/>
  <c r="J104" i="15"/>
  <c r="J106" i="15"/>
  <c r="BK96" i="15"/>
  <c r="J114" i="15"/>
  <c r="BK110" i="16"/>
  <c r="BK100" i="16"/>
  <c r="BK327" i="17"/>
  <c r="J247" i="17"/>
  <c r="J326" i="17"/>
  <c r="BK334" i="17"/>
  <c r="BK300" i="17"/>
  <c r="BK157" i="17"/>
  <c r="BK331" i="18"/>
  <c r="J304" i="18"/>
  <c r="J135" i="18"/>
  <c r="J305" i="18"/>
  <c r="BK199" i="18"/>
  <c r="J128" i="18"/>
  <c r="BK149" i="19"/>
  <c r="BK184" i="19"/>
  <c r="BK720" i="2"/>
  <c r="BK565" i="2"/>
  <c r="J192" i="2"/>
  <c r="J939" i="2"/>
  <c r="BK872" i="2"/>
  <c r="J312" i="2"/>
  <c r="J504" i="7"/>
  <c r="J161" i="7"/>
  <c r="J1271" i="7"/>
  <c r="BK278" i="7"/>
  <c r="J1120" i="7"/>
  <c r="J518" i="7"/>
  <c r="J379" i="7"/>
  <c r="BK149" i="8"/>
  <c r="J333" i="9"/>
  <c r="BK137" i="9"/>
  <c r="J262" i="9"/>
  <c r="BK184" i="9"/>
  <c r="J278" i="10"/>
  <c r="BK454" i="10"/>
  <c r="BK403" i="10"/>
  <c r="BK141" i="10"/>
  <c r="BK268" i="10"/>
  <c r="J211" i="11"/>
  <c r="J96" i="12"/>
  <c r="J124" i="13"/>
  <c r="J135" i="14"/>
  <c r="BK136" i="14"/>
  <c r="J96" i="14"/>
  <c r="J124" i="16"/>
  <c r="BK351" i="17"/>
  <c r="J303" i="17"/>
  <c r="J368" i="17"/>
  <c r="BK330" i="17"/>
  <c r="BK303" i="17"/>
  <c r="J309" i="17"/>
  <c r="J351" i="18"/>
  <c r="J311" i="18"/>
  <c r="J234" i="18"/>
  <c r="J323" i="18"/>
  <c r="BK281" i="18"/>
  <c r="BK116" i="18"/>
  <c r="BK164" i="19"/>
  <c r="J194" i="19"/>
  <c r="BK113" i="19"/>
  <c r="J127" i="2"/>
  <c r="BK795" i="2"/>
  <c r="BK771" i="2"/>
  <c r="J707" i="2"/>
  <c r="J536" i="2"/>
  <c r="BK362" i="2"/>
  <c r="J425" i="3"/>
  <c r="BK412" i="3"/>
  <c r="J396" i="3"/>
  <c r="BK174" i="3"/>
  <c r="BK262" i="3"/>
  <c r="J125" i="3"/>
  <c r="J377" i="3"/>
  <c r="BK362" i="3"/>
  <c r="J133" i="3"/>
  <c r="J333" i="4"/>
  <c r="J101" i="4"/>
  <c r="J362" i="4"/>
  <c r="J167" i="4"/>
  <c r="J107" i="6"/>
  <c r="J1407" i="7"/>
  <c r="J1122" i="7"/>
  <c r="BK688" i="7"/>
  <c r="BK1375" i="7"/>
  <c r="BK1127" i="7"/>
  <c r="BK813" i="7"/>
  <c r="J607" i="7"/>
  <c r="BK1492" i="7"/>
  <c r="BK1069" i="7"/>
  <c r="BK874" i="7"/>
  <c r="J1211" i="7"/>
  <c r="BK718" i="7"/>
  <c r="BK1477" i="7"/>
  <c r="BK276" i="7"/>
  <c r="BK1101" i="7"/>
  <c r="J1076" i="7"/>
  <c r="J716" i="7"/>
  <c r="BK641" i="7"/>
  <c r="BK394" i="7"/>
  <c r="BK220" i="7"/>
  <c r="J1332" i="7"/>
  <c r="J1028" i="7"/>
  <c r="BK1209" i="7"/>
  <c r="J942" i="7"/>
  <c r="J645" i="7"/>
  <c r="BK462" i="7"/>
  <c r="BK175" i="8"/>
  <c r="J319" i="9"/>
  <c r="BK237" i="9"/>
  <c r="BK253" i="9"/>
  <c r="BK178" i="9"/>
  <c r="J211" i="10"/>
  <c r="BK387" i="10"/>
  <c r="J378" i="10"/>
  <c r="BK441" i="10"/>
  <c r="BK422" i="10"/>
  <c r="BK397" i="10"/>
  <c r="BK222" i="11"/>
  <c r="J231" i="11"/>
  <c r="J137" i="11"/>
  <c r="BK118" i="13"/>
  <c r="J140" i="13"/>
  <c r="BK108" i="13"/>
  <c r="J124" i="14"/>
  <c r="BK107" i="14"/>
  <c r="J104" i="16"/>
  <c r="J96" i="16"/>
  <c r="J334" i="17"/>
  <c r="BK249" i="17"/>
  <c r="J351" i="17"/>
  <c r="BK256" i="17"/>
  <c r="J298" i="17"/>
  <c r="BK178" i="17"/>
  <c r="J237" i="18"/>
  <c r="J337" i="18"/>
  <c r="BK304" i="18"/>
  <c r="J247" i="18"/>
  <c r="J120" i="18"/>
  <c r="BK112" i="18"/>
  <c r="BK127" i="19"/>
  <c r="BK143" i="19"/>
  <c r="BK779" i="2"/>
  <c r="J301" i="2"/>
  <c r="BK707" i="2"/>
  <c r="J171" i="2"/>
  <c r="J780" i="2"/>
  <c r="J683" i="2"/>
  <c r="J855" i="2"/>
  <c r="BK738" i="2"/>
  <c r="BK604" i="2"/>
  <c r="BK407" i="2"/>
  <c r="BK138" i="2"/>
  <c r="BK924" i="2"/>
  <c r="BK783" i="2"/>
  <c r="BK417" i="3"/>
  <c r="J397" i="3"/>
  <c r="BK351" i="3"/>
  <c r="BK348" i="3"/>
  <c r="BK196" i="3"/>
  <c r="J344" i="4"/>
  <c r="J357" i="4"/>
  <c r="J278" i="4"/>
  <c r="BK302" i="4"/>
  <c r="BK90" i="5"/>
  <c r="BK102" i="5"/>
  <c r="BK970" i="7"/>
  <c r="J974" i="7"/>
  <c r="BK731" i="7"/>
  <c r="BK945" i="7"/>
  <c r="J1129" i="7"/>
  <c r="J1316" i="7"/>
  <c r="J1512" i="7"/>
  <c r="J1413" i="7"/>
  <c r="J862" i="7"/>
  <c r="BK419" i="7"/>
  <c r="J1301" i="7"/>
  <c r="J246" i="7"/>
  <c r="J647" i="7"/>
  <c r="J320" i="7"/>
  <c r="BK284" i="9"/>
  <c r="BK243" i="9"/>
  <c r="BK185" i="9"/>
  <c r="BK330" i="10"/>
  <c r="J429" i="10"/>
  <c r="BK162" i="10"/>
  <c r="J251" i="10"/>
  <c r="BK208" i="10"/>
  <c r="BK151" i="11"/>
  <c r="BK137" i="11"/>
  <c r="J138" i="13"/>
  <c r="J152" i="13"/>
  <c r="J98" i="13"/>
  <c r="BK96" i="14"/>
  <c r="BK130" i="14"/>
  <c r="J112" i="16"/>
  <c r="BK362" i="17"/>
  <c r="BK199" i="17"/>
  <c r="J373" i="17"/>
  <c r="J124" i="17"/>
  <c r="BK162" i="17"/>
  <c r="BK346" i="18"/>
  <c r="J327" i="18"/>
  <c r="J276" i="18"/>
  <c r="BK155" i="18"/>
  <c r="BK293" i="18"/>
  <c r="BK92" i="18"/>
  <c r="J92" i="18"/>
  <c r="J208" i="19"/>
  <c r="BK219" i="19"/>
  <c r="J164" i="19"/>
  <c r="J369" i="2"/>
  <c r="BK842" i="2"/>
  <c r="BK597" i="2"/>
  <c r="J737" i="2"/>
  <c r="BK104" i="2"/>
  <c r="BK179" i="2"/>
  <c r="J1375" i="7"/>
  <c r="BK264" i="8"/>
  <c r="BK222" i="8"/>
  <c r="J246" i="9"/>
  <c r="J109" i="9"/>
  <c r="J284" i="9"/>
  <c r="J194" i="9"/>
  <c r="J141" i="10"/>
  <c r="BK336" i="10"/>
  <c r="BK436" i="10"/>
  <c r="J349" i="10"/>
  <c r="J380" i="10"/>
  <c r="BK195" i="11"/>
  <c r="BK197" i="11"/>
  <c r="BK98" i="11"/>
  <c r="BK150" i="13"/>
  <c r="BK144" i="13"/>
  <c r="J134" i="14"/>
  <c r="J127" i="14"/>
  <c r="J865" i="2"/>
  <c r="J945" i="2"/>
  <c r="J678" i="2"/>
  <c r="BK700" i="2"/>
  <c r="BK231" i="2"/>
  <c r="J336" i="3"/>
  <c r="J380" i="3"/>
  <c r="J99" i="3"/>
  <c r="BK145" i="3"/>
  <c r="J422" i="4"/>
  <c r="J309" i="4"/>
  <c r="J326" i="4"/>
  <c r="J267" i="4"/>
  <c r="BK167" i="4"/>
  <c r="J104" i="5"/>
  <c r="J90" i="5"/>
  <c r="J1469" i="7"/>
  <c r="J879" i="7"/>
  <c r="BK1502" i="7"/>
  <c r="BK997" i="7"/>
  <c r="J520" i="7"/>
  <c r="BK1324" i="7"/>
  <c r="J383" i="7"/>
  <c r="BK746" i="7"/>
  <c r="J765" i="7"/>
  <c r="J1277" i="7"/>
  <c r="BK714" i="7"/>
  <c r="BK450" i="7"/>
  <c r="BK1182" i="7"/>
  <c r="BK1211" i="7"/>
  <c r="J483" i="7"/>
  <c r="BK246" i="7"/>
  <c r="J175" i="7"/>
  <c r="BK1438" i="7"/>
  <c r="J264" i="8"/>
  <c r="J175" i="8"/>
  <c r="J253" i="8"/>
  <c r="BK177" i="8"/>
  <c r="J184" i="8"/>
  <c r="J96" i="9"/>
  <c r="J152" i="9"/>
  <c r="J293" i="10"/>
  <c r="J322" i="10"/>
  <c r="J155" i="10"/>
  <c r="J446" i="10"/>
  <c r="J392" i="10"/>
  <c r="BK211" i="10"/>
  <c r="J153" i="11"/>
  <c r="BK201" i="11"/>
  <c r="J106" i="12"/>
  <c r="J96" i="13"/>
  <c r="J100" i="13"/>
  <c r="BK115" i="14"/>
  <c r="BK131" i="14"/>
  <c r="BK151" i="2"/>
  <c r="J832" i="2"/>
  <c r="J252" i="2"/>
  <c r="BK756" i="2"/>
  <c r="J517" i="2"/>
  <c r="J806" i="2"/>
  <c r="BK724" i="7"/>
  <c r="BK879" i="7"/>
  <c r="BK1044" i="7"/>
  <c r="J1092" i="7"/>
  <c r="J1473" i="7"/>
  <c r="BK645" i="7"/>
  <c r="BK1312" i="7"/>
  <c r="BK1035" i="7"/>
  <c r="J195" i="9"/>
  <c r="BK115" i="9"/>
  <c r="J494" i="10"/>
  <c r="J403" i="10"/>
  <c r="J170" i="11"/>
  <c r="BK152" i="13"/>
  <c r="BK144" i="14"/>
  <c r="J100" i="16"/>
  <c r="BK297" i="17"/>
  <c r="BK298" i="17"/>
  <c r="J332" i="18"/>
  <c r="J331" i="18"/>
  <c r="J219" i="19"/>
  <c r="J88" i="19"/>
  <c r="BK690" i="2"/>
  <c r="BK418" i="2"/>
  <c r="BK659" i="2"/>
  <c r="J371" i="3"/>
  <c r="BK377" i="3"/>
  <c r="J255" i="3"/>
  <c r="J328" i="4"/>
  <c r="J146" i="5"/>
  <c r="BK1256" i="7"/>
  <c r="J658" i="7"/>
  <c r="BK922" i="7"/>
  <c r="BK1271" i="7"/>
  <c r="BK353" i="7"/>
  <c r="BK513" i="7"/>
  <c r="BK261" i="9"/>
  <c r="BK408" i="10"/>
  <c r="BK342" i="10"/>
  <c r="J454" i="10"/>
  <c r="BK94" i="11"/>
  <c r="J148" i="13"/>
  <c r="BK125" i="14"/>
  <c r="BK118" i="14"/>
  <c r="BK120" i="15"/>
  <c r="BK116" i="15"/>
  <c r="J100" i="15"/>
  <c r="BK94" i="15"/>
  <c r="BK102" i="15"/>
  <c r="J359" i="17"/>
  <c r="J279" i="17"/>
  <c r="BK132" i="17"/>
  <c r="BK339" i="18"/>
  <c r="J214" i="18"/>
  <c r="J244" i="18"/>
  <c r="BK124" i="18"/>
  <c r="BK93" i="19"/>
  <c r="J915" i="2"/>
  <c r="BK147" i="2"/>
  <c r="BK517" i="2"/>
  <c r="AS57" i="1"/>
  <c r="J362" i="3"/>
  <c r="BK286" i="3"/>
  <c r="J335" i="4"/>
  <c r="J349" i="4"/>
  <c r="BK310" i="4"/>
  <c r="J140" i="5"/>
  <c r="J120" i="5"/>
  <c r="BK97" i="6"/>
  <c r="J824" i="7"/>
  <c r="BK1380" i="7"/>
  <c r="BK913" i="7"/>
  <c r="J1436" i="7"/>
  <c r="J1444" i="7"/>
  <c r="BK669" i="7"/>
  <c r="J751" i="7"/>
  <c r="BK1200" i="7"/>
  <c r="J687" i="7"/>
  <c r="J224" i="7"/>
  <c r="J1320" i="7"/>
  <c r="J444" i="7"/>
  <c r="BK246" i="9"/>
  <c r="J324" i="9"/>
  <c r="J451" i="10"/>
  <c r="BK345" i="10"/>
  <c r="BK284" i="10"/>
  <c r="BK96" i="11"/>
  <c r="BK138" i="13"/>
  <c r="J104" i="14"/>
  <c r="J362" i="17"/>
  <c r="BK357" i="17"/>
  <c r="J319" i="17"/>
  <c r="J315" i="18"/>
  <c r="BK336" i="18"/>
  <c r="BK97" i="18"/>
  <c r="J218" i="19"/>
  <c r="BK201" i="2"/>
  <c r="J816" i="2"/>
  <c r="J720" i="2"/>
  <c r="BK252" i="2"/>
  <c r="BK334" i="3"/>
  <c r="J350" i="3"/>
  <c r="BK296" i="3"/>
  <c r="J97" i="3"/>
  <c r="BK324" i="4"/>
  <c r="BK96" i="6"/>
  <c r="BK980" i="7"/>
  <c r="J1236" i="7"/>
  <c r="J298" i="7"/>
  <c r="BK1049" i="7"/>
  <c r="BK1076" i="7"/>
  <c r="J866" i="7"/>
  <c r="J1192" i="7"/>
  <c r="BK562" i="7"/>
  <c r="BK1507" i="7"/>
  <c r="BK1487" i="7"/>
  <c r="BK367" i="7"/>
  <c r="J252" i="9"/>
  <c r="BK196" i="9"/>
  <c r="BK521" i="10"/>
  <c r="BK280" i="10"/>
  <c r="BK197" i="10"/>
  <c r="BK157" i="11"/>
  <c r="J154" i="13"/>
  <c r="BK143" i="14"/>
  <c r="J118" i="16"/>
  <c r="BK321" i="17"/>
  <c r="J358" i="17"/>
  <c r="J240" i="17"/>
  <c r="BK274" i="18"/>
  <c r="J274" i="18"/>
  <c r="BK205" i="19"/>
  <c r="J767" i="2"/>
  <c r="J750" i="2"/>
  <c r="J795" i="2"/>
  <c r="J618" i="2"/>
  <c r="BK297" i="2"/>
  <c r="BK377" i="2"/>
  <c r="BK280" i="3"/>
  <c r="BK359" i="3"/>
  <c r="J121" i="4"/>
  <c r="J94" i="6"/>
  <c r="J1534" i="7"/>
  <c r="J1433" i="7"/>
  <c r="J205" i="7"/>
  <c r="J677" i="7"/>
  <c r="BK1058" i="7"/>
  <c r="BK164" i="9"/>
  <c r="BK123" i="9"/>
  <c r="BK119" i="10"/>
  <c r="BK372" i="10"/>
  <c r="J92" i="12"/>
  <c r="J137" i="14"/>
  <c r="J355" i="17"/>
  <c r="J297" i="17"/>
  <c r="J249" i="17"/>
  <c r="BK337" i="18"/>
  <c r="J333" i="18"/>
  <c r="BK174" i="19"/>
  <c r="J756" i="2"/>
  <c r="BK715" i="2"/>
  <c r="J759" i="2"/>
  <c r="BK850" i="2"/>
  <c r="J608" i="2"/>
  <c r="J199" i="2"/>
  <c r="BK737" i="2"/>
  <c r="BK419" i="3"/>
  <c r="BK1221" i="7"/>
  <c r="J660" i="7"/>
  <c r="J276" i="7"/>
  <c r="J540" i="7"/>
  <c r="J198" i="8"/>
  <c r="J112" i="8"/>
  <c r="BK253" i="8"/>
  <c r="J174" i="8"/>
  <c r="J283" i="8"/>
  <c r="BK240" i="8"/>
  <c r="BK196" i="8"/>
  <c r="BK262" i="9"/>
  <c r="BK266" i="9"/>
  <c r="J146" i="9"/>
  <c r="BK188" i="9"/>
  <c r="BK174" i="9"/>
  <c r="BK198" i="9"/>
  <c r="BK252" i="9"/>
  <c r="J118" i="9"/>
  <c r="BK194" i="9"/>
  <c r="BK200" i="10"/>
  <c r="BK463" i="10"/>
  <c r="BK479" i="10"/>
  <c r="J153" i="10"/>
  <c r="BK507" i="10"/>
  <c r="BK459" i="10"/>
  <c r="BK318" i="10"/>
  <c r="BK446" i="10"/>
  <c r="BK297" i="10"/>
  <c r="J417" i="10"/>
  <c r="BK217" i="11"/>
  <c r="J94" i="11"/>
  <c r="J182" i="11"/>
  <c r="BK105" i="11"/>
  <c r="BK110" i="12"/>
  <c r="J90" i="12"/>
  <c r="BK104" i="13"/>
  <c r="BK158" i="13"/>
  <c r="BK130" i="13"/>
  <c r="BK94" i="13"/>
  <c r="BK147" i="14"/>
  <c r="BK117" i="14"/>
  <c r="J106" i="14"/>
  <c r="J140" i="14"/>
  <c r="BK112" i="14"/>
  <c r="J103" i="14"/>
  <c r="J126" i="14"/>
  <c r="BK337" i="2"/>
  <c r="BK183" i="2"/>
  <c r="BK930" i="2"/>
  <c r="BK865" i="2"/>
  <c r="J699" i="2"/>
  <c r="J96" i="2"/>
  <c r="J746" i="2"/>
  <c r="J635" i="2"/>
  <c r="BK500" i="2"/>
  <c r="BK317" i="2"/>
  <c r="BK135" i="2"/>
  <c r="BK379" i="3"/>
  <c r="J375" i="3"/>
  <c r="J324" i="3"/>
  <c r="BK384" i="3"/>
  <c r="J417" i="3"/>
  <c r="J152" i="3"/>
  <c r="BK340" i="3"/>
  <c r="BK337" i="3"/>
  <c r="BK315" i="3"/>
  <c r="J280" i="3"/>
  <c r="BK244" i="3"/>
  <c r="BK180" i="4"/>
  <c r="J342" i="4"/>
  <c r="BK320" i="4"/>
  <c r="BK319" i="4"/>
  <c r="J105" i="4"/>
  <c r="BK376" i="4"/>
  <c r="BK309" i="4"/>
  <c r="BK405" i="4"/>
  <c r="J187" i="4"/>
  <c r="BK107" i="4"/>
  <c r="BK134" i="5"/>
  <c r="BK118" i="5"/>
  <c r="J122" i="5"/>
  <c r="BK120" i="5"/>
  <c r="BK100" i="5"/>
  <c r="J93" i="6"/>
  <c r="BK101" i="6"/>
  <c r="J1376" i="7"/>
  <c r="J1101" i="7"/>
  <c r="J1019" i="7"/>
  <c r="J1562" i="7"/>
  <c r="BK1428" i="7"/>
  <c r="J1069" i="7"/>
  <c r="BK954" i="7"/>
  <c r="BK824" i="7"/>
  <c r="BK171" i="7"/>
  <c r="J1514" i="7"/>
  <c r="J1361" i="7"/>
  <c r="J1051" i="7"/>
  <c r="J884" i="7"/>
  <c r="J1248" i="7"/>
  <c r="BK1153" i="7"/>
  <c r="BK465" i="7"/>
  <c r="BK1413" i="7"/>
  <c r="BK425" i="7"/>
  <c r="J1497" i="7"/>
  <c r="J1324" i="7"/>
  <c r="BK1089" i="7"/>
  <c r="J881" i="7"/>
  <c r="BK697" i="7"/>
  <c r="J643" i="7"/>
  <c r="J506" i="7"/>
  <c r="BK379" i="7"/>
  <c r="BK1450" i="7"/>
  <c r="BK1277" i="7"/>
  <c r="BK1004" i="7"/>
  <c r="J236" i="7"/>
  <c r="J1184" i="7"/>
  <c r="BK680" i="7"/>
  <c r="J419" i="7"/>
  <c r="J273" i="7"/>
  <c r="BK226" i="7"/>
  <c r="J190" i="7"/>
  <c r="BK149" i="7"/>
  <c r="J1468" i="7"/>
  <c r="J132" i="8"/>
  <c r="BK278" i="8"/>
  <c r="J243" i="8"/>
  <c r="BK237" i="8"/>
  <c r="BK220" i="8"/>
  <c r="BK164" i="8"/>
  <c r="BK214" i="8"/>
  <c r="BK109" i="8"/>
  <c r="BK216" i="8"/>
  <c r="BK141" i="8"/>
  <c r="BK198" i="8"/>
  <c r="BK243" i="8"/>
  <c r="BK272" i="9"/>
  <c r="J182" i="9"/>
  <c r="J336" i="9"/>
  <c r="BK132" i="9"/>
  <c r="J422" i="10"/>
  <c r="BK173" i="10"/>
  <c r="BK512" i="10"/>
  <c r="J98" i="10"/>
  <c r="BK485" i="10"/>
  <c r="J103" i="10"/>
  <c r="BK365" i="10"/>
  <c r="J400" i="10"/>
  <c r="BK489" i="10"/>
  <c r="J121" i="14"/>
  <c r="BK100" i="14"/>
  <c r="J472" i="2"/>
  <c r="J734" i="2"/>
  <c r="J846" i="2"/>
  <c r="J700" i="2"/>
  <c r="J643" i="2"/>
  <c r="J946" i="2"/>
  <c r="J783" i="2"/>
  <c r="BK748" i="2"/>
  <c r="BK708" i="2"/>
  <c r="J614" i="2"/>
  <c r="BK301" i="2"/>
  <c r="J121" i="2"/>
  <c r="J782" i="2"/>
  <c r="J667" i="2"/>
  <c r="BK199" i="2"/>
  <c r="BK338" i="3"/>
  <c r="J193" i="3"/>
  <c r="BK185" i="3"/>
  <c r="J259" i="4"/>
  <c r="J329" i="4"/>
  <c r="J388" i="4"/>
  <c r="J343" i="4"/>
  <c r="BK101" i="4"/>
  <c r="J136" i="5"/>
  <c r="J134" i="5"/>
  <c r="J1403" i="7"/>
  <c r="BK876" i="7"/>
  <c r="J1256" i="7"/>
  <c r="J957" i="7"/>
  <c r="J589" i="7"/>
  <c r="BK1013" i="7"/>
  <c r="BK687" i="7"/>
  <c r="BK273" i="7"/>
  <c r="BK1282" i="7"/>
  <c r="BK658" i="7"/>
  <c r="J545" i="7"/>
  <c r="J1346" i="7"/>
  <c r="BK1386" i="7"/>
  <c r="J667" i="7"/>
  <c r="J196" i="8"/>
  <c r="BK171" i="8"/>
  <c r="BK249" i="9"/>
  <c r="J193" i="9"/>
  <c r="J228" i="9"/>
  <c r="BK234" i="9"/>
  <c r="J181" i="9"/>
  <c r="BK149" i="10"/>
  <c r="J408" i="10"/>
  <c r="J397" i="10"/>
  <c r="J350" i="10"/>
  <c r="J100" i="11"/>
  <c r="BK110" i="13"/>
  <c r="J101" i="14"/>
  <c r="BK121" i="14"/>
  <c r="BK373" i="17"/>
  <c r="BK319" i="17"/>
  <c r="BK173" i="17"/>
  <c r="J321" i="17"/>
  <c r="BK92" i="17"/>
  <c r="J181" i="17"/>
  <c r="BK116" i="17"/>
  <c r="J339" i="18"/>
  <c r="BK311" i="18"/>
  <c r="BK263" i="18"/>
  <c r="BK150" i="18"/>
  <c r="J112" i="18"/>
  <c r="J213" i="19"/>
  <c r="J130" i="19"/>
  <c r="J159" i="19"/>
  <c r="J763" i="2"/>
  <c r="J366" i="2"/>
  <c r="J147" i="2"/>
  <c r="J924" i="2"/>
  <c r="J868" i="2"/>
  <c r="J604" i="2"/>
  <c r="J143" i="2"/>
  <c r="J744" i="2"/>
  <c r="BK692" i="2"/>
  <c r="BK470" i="2"/>
  <c r="J342" i="2"/>
  <c r="BK422" i="3"/>
  <c r="J406" i="3"/>
  <c r="BK302" i="3"/>
  <c r="BK376" i="3"/>
  <c r="J310" i="3"/>
  <c r="J174" i="3"/>
  <c r="J185" i="3"/>
  <c r="BK290" i="3"/>
  <c r="J275" i="3"/>
  <c r="J319" i="4"/>
  <c r="BK370" i="4"/>
  <c r="J314" i="4"/>
  <c r="BK400" i="4"/>
  <c r="BK282" i="4"/>
  <c r="J400" i="4"/>
  <c r="BK317" i="4"/>
  <c r="BK247" i="4"/>
  <c r="J275" i="4"/>
  <c r="J222" i="4"/>
  <c r="BK150" i="5"/>
  <c r="BK108" i="5"/>
  <c r="J114" i="5"/>
  <c r="J100" i="5"/>
  <c r="J91" i="6"/>
  <c r="J97" i="6"/>
  <c r="J1209" i="7"/>
  <c r="BK1028" i="7"/>
  <c r="BK1512" i="7"/>
  <c r="BK1250" i="7"/>
  <c r="BK1081" i="7"/>
  <c r="J630" i="7"/>
  <c r="J1520" i="7"/>
  <c r="J1309" i="7"/>
  <c r="J855" i="7"/>
  <c r="BK117" i="7"/>
  <c r="J970" i="7"/>
  <c r="BK1562" i="7"/>
  <c r="J746" i="7"/>
  <c r="BK1528" i="7"/>
  <c r="BK1316" i="7"/>
  <c r="J1013" i="7"/>
  <c r="BK584" i="7"/>
  <c r="BK387" i="7"/>
  <c r="J186" i="7"/>
  <c r="J904" i="7"/>
  <c r="J1204" i="7"/>
  <c r="BK716" i="7"/>
  <c r="BK535" i="7"/>
  <c r="J387" i="7"/>
  <c r="BK324" i="9"/>
  <c r="J214" i="9"/>
  <c r="BK161" i="9"/>
  <c r="BK412" i="10"/>
  <c r="J280" i="10"/>
  <c r="J268" i="10"/>
  <c r="BK289" i="10"/>
  <c r="BK304" i="10"/>
  <c r="BK228" i="11"/>
  <c r="J105" i="11"/>
  <c r="BK94" i="12"/>
  <c r="J120" i="13"/>
  <c r="BK102" i="14"/>
  <c r="BK127" i="14"/>
  <c r="J116" i="16"/>
  <c r="J341" i="17"/>
  <c r="BK170" i="17"/>
  <c r="J349" i="17"/>
  <c r="J353" i="17"/>
  <c r="J199" i="17"/>
  <c r="BK340" i="18"/>
  <c r="J310" i="18"/>
  <c r="J232" i="18"/>
  <c r="J317" i="18"/>
  <c r="BK282" i="18"/>
  <c r="J174" i="18"/>
  <c r="BK128" i="18"/>
  <c r="BK138" i="19"/>
  <c r="J149" i="19"/>
  <c r="AS62" i="1"/>
  <c r="BK192" i="2"/>
  <c r="BK780" i="2"/>
  <c r="BK763" i="2"/>
  <c r="J457" i="2"/>
  <c r="J412" i="3"/>
  <c r="BK394" i="3"/>
  <c r="J177" i="3"/>
  <c r="BK346" i="3"/>
  <c r="J89" i="3"/>
  <c r="J132" i="4"/>
  <c r="BK344" i="4"/>
  <c r="BK125" i="4"/>
  <c r="BK114" i="5"/>
  <c r="BK108" i="6"/>
  <c r="J89" i="6"/>
  <c r="BK538" i="7"/>
  <c r="J1113" i="7"/>
  <c r="BK1541" i="7"/>
  <c r="BK1236" i="7"/>
  <c r="J1160" i="7"/>
  <c r="BK667" i="7"/>
  <c r="BK1359" i="7"/>
  <c r="BK533" i="7"/>
  <c r="BK164" i="7"/>
  <c r="J413" i="7"/>
  <c r="BK632" i="7"/>
  <c r="BK336" i="7"/>
  <c r="J329" i="9"/>
  <c r="J161" i="9"/>
  <c r="BK322" i="10"/>
  <c r="BK374" i="10"/>
  <c r="BK145" i="10"/>
  <c r="J387" i="10"/>
  <c r="J301" i="10"/>
  <c r="J110" i="15"/>
  <c r="J120" i="16"/>
  <c r="J114" i="16"/>
  <c r="J335" i="17"/>
  <c r="J293" i="17"/>
  <c r="BK361" i="17"/>
  <c r="BK338" i="17"/>
  <c r="BK259" i="17"/>
  <c r="J170" i="17"/>
  <c r="BK98" i="17"/>
  <c r="BK317" i="18"/>
  <c r="BK285" i="18"/>
  <c r="J88" i="18"/>
  <c r="J319" i="18"/>
  <c r="J284" i="18"/>
  <c r="J124" i="18"/>
  <c r="J155" i="18"/>
  <c r="J113" i="19"/>
  <c r="BK154" i="19"/>
  <c r="BK671" i="2"/>
  <c r="J213" i="2"/>
  <c r="J921" i="2"/>
  <c r="J748" i="2"/>
  <c r="BK402" i="2"/>
  <c r="BK751" i="2"/>
  <c r="BK699" i="2"/>
  <c r="J380" i="2"/>
  <c r="BK171" i="2"/>
  <c r="J402" i="3"/>
  <c r="J227" i="3"/>
  <c r="J363" i="3"/>
  <c r="BK193" i="3"/>
  <c r="J145" i="3"/>
  <c r="BK402" i="3"/>
  <c r="BK165" i="3"/>
  <c r="BK375" i="3"/>
  <c r="BK310" i="3"/>
  <c r="BK216" i="3"/>
  <c r="J337" i="3"/>
  <c r="J410" i="4"/>
  <c r="J332" i="4"/>
  <c r="BK362" i="4"/>
  <c r="J317" i="4"/>
  <c r="BK253" i="4"/>
  <c r="BK386" i="4"/>
  <c r="J241" i="4"/>
  <c r="BK313" i="4"/>
  <c r="BK113" i="4"/>
  <c r="BK106" i="5"/>
  <c r="J96" i="5"/>
  <c r="BK88" i="5"/>
  <c r="J108" i="6"/>
  <c r="BK92" i="6"/>
  <c r="J1492" i="7"/>
  <c r="J1171" i="7"/>
  <c r="J888" i="7"/>
  <c r="BK647" i="7"/>
  <c r="BK1554" i="7"/>
  <c r="BK1202" i="7"/>
  <c r="J1056" i="7"/>
  <c r="BK866" i="7"/>
  <c r="BK496" i="7"/>
  <c r="J164" i="7"/>
  <c r="BK1252" i="7"/>
  <c r="J1099" i="7"/>
  <c r="J584" i="7"/>
  <c r="J1312" i="7"/>
  <c r="BK1075" i="7"/>
  <c r="BK320" i="7"/>
  <c r="BK137" i="7"/>
  <c r="BK957" i="7"/>
  <c r="BK1370" i="7"/>
  <c r="BK1171" i="7"/>
  <c r="BK1348" i="7"/>
  <c r="BK1056" i="7"/>
  <c r="BK974" i="7"/>
  <c r="BK712" i="7"/>
  <c r="J569" i="7"/>
  <c r="BK312" i="7"/>
  <c r="BK1366" i="7"/>
  <c r="J226" i="7"/>
  <c r="BK733" i="7"/>
  <c r="BK552" i="7"/>
  <c r="BK504" i="7"/>
  <c r="J171" i="8"/>
  <c r="J210" i="8"/>
  <c r="J184" i="9"/>
  <c r="BK329" i="9"/>
  <c r="BK128" i="9"/>
  <c r="BK193" i="9"/>
  <c r="J384" i="10"/>
  <c r="J516" i="10"/>
  <c r="BK350" i="10"/>
  <c r="J197" i="10"/>
  <c r="J318" i="10"/>
  <c r="J96" i="11"/>
  <c r="J180" i="11"/>
  <c r="J122" i="13"/>
  <c r="BK140" i="13"/>
  <c r="J120" i="14"/>
  <c r="J122" i="14"/>
  <c r="BK112" i="16"/>
  <c r="J336" i="17"/>
  <c r="BK208" i="17"/>
  <c r="BK345" i="17"/>
  <c r="BK88" i="17"/>
  <c r="J120" i="17"/>
  <c r="BK120" i="17"/>
  <c r="J340" i="18"/>
  <c r="BK266" i="18"/>
  <c r="BK120" i="18"/>
  <c r="J166" i="18"/>
  <c r="BK237" i="18"/>
  <c r="BK225" i="18"/>
  <c r="BK189" i="19"/>
  <c r="J98" i="19"/>
  <c r="J169" i="19"/>
  <c r="J248" i="2"/>
  <c r="J179" i="2"/>
  <c r="J109" i="2"/>
  <c r="BK776" i="2"/>
  <c r="J752" i="2"/>
  <c r="J676" i="2"/>
  <c r="J451" i="2"/>
  <c r="J151" i="2"/>
  <c r="BK100" i="2"/>
  <c r="BK133" i="3"/>
  <c r="BK327" i="3"/>
  <c r="J368" i="3"/>
  <c r="BK275" i="3"/>
  <c r="BK305" i="3"/>
  <c r="BK369" i="3"/>
  <c r="BK264" i="3"/>
  <c r="J107" i="4"/>
  <c r="BK349" i="4"/>
  <c r="J218" i="4"/>
  <c r="J289" i="4"/>
  <c r="BK142" i="5"/>
  <c r="J88" i="6"/>
  <c r="BK1251" i="7"/>
  <c r="J874" i="7"/>
  <c r="J1456" i="7"/>
  <c r="J1075" i="7"/>
  <c r="J632" i="7"/>
  <c r="J1554" i="7"/>
  <c r="J1206" i="7"/>
  <c r="BK924" i="7"/>
  <c r="J1431" i="7"/>
  <c r="J922" i="7"/>
  <c r="BK224" i="7"/>
  <c r="BK1087" i="7"/>
  <c r="J117" i="7"/>
  <c r="J1342" i="7"/>
  <c r="BK1248" i="7"/>
  <c r="BK904" i="7"/>
  <c r="J669" i="7"/>
  <c r="J472" i="7"/>
  <c r="J367" i="7"/>
  <c r="BK1401" i="7"/>
  <c r="J731" i="7"/>
  <c r="BK1365" i="7"/>
  <c r="J1134" i="7"/>
  <c r="BK567" i="7"/>
  <c r="J438" i="7"/>
  <c r="J177" i="8"/>
  <c r="J158" i="9"/>
  <c r="BK149" i="9"/>
  <c r="BK155" i="9"/>
  <c r="J363" i="10"/>
  <c r="BK153" i="10"/>
  <c r="J434" i="10"/>
  <c r="J507" i="10"/>
  <c r="J370" i="10"/>
  <c r="J311" i="10"/>
  <c r="BK251" i="10"/>
  <c r="BK178" i="11"/>
  <c r="BK170" i="11"/>
  <c r="BK154" i="13"/>
  <c r="BK122" i="13"/>
  <c r="J114" i="14"/>
  <c r="J111" i="14"/>
  <c r="J125" i="14"/>
  <c r="BK108" i="16"/>
  <c r="J345" i="17"/>
  <c r="BK308" i="17"/>
  <c r="J88" i="17"/>
  <c r="BK331" i="17"/>
  <c r="J308" i="17"/>
  <c r="J101" i="17"/>
  <c r="J318" i="18"/>
  <c r="BK131" i="18"/>
  <c r="J313" i="18"/>
  <c r="BK214" i="18"/>
  <c r="J241" i="18"/>
  <c r="J154" i="19"/>
  <c r="J174" i="19"/>
  <c r="J708" i="2"/>
  <c r="BK175" i="2"/>
  <c r="BK868" i="2"/>
  <c r="BK335" i="2"/>
  <c r="BK806" i="2"/>
  <c r="J723" i="2"/>
  <c r="BK562" i="2"/>
  <c r="J828" i="2"/>
  <c r="BK767" i="2"/>
  <c r="BK755" i="2"/>
  <c r="BK676" i="2"/>
  <c r="J555" i="2"/>
  <c r="BK342" i="2"/>
  <c r="BK94" i="2"/>
  <c r="BK209" i="2"/>
  <c r="J165" i="3"/>
  <c r="BK170" i="3"/>
  <c r="J244" i="3"/>
  <c r="BK350" i="3"/>
  <c r="BK326" i="4"/>
  <c r="BK311" i="4"/>
  <c r="J138" i="4"/>
  <c r="BK330" i="4"/>
  <c r="BK245" i="4"/>
  <c r="BK138" i="5"/>
  <c r="J106" i="5"/>
  <c r="BK1160" i="7"/>
  <c r="BK1051" i="7"/>
  <c r="J818" i="7"/>
  <c r="BK1064" i="7"/>
  <c r="BK242" i="7"/>
  <c r="J726" i="7"/>
  <c r="J329" i="7"/>
  <c r="BK1149" i="7"/>
  <c r="BK630" i="7"/>
  <c r="J338" i="7"/>
  <c r="J641" i="7"/>
  <c r="BK1136" i="7"/>
  <c r="J488" i="7"/>
  <c r="BK192" i="9"/>
  <c r="BK214" i="9"/>
  <c r="J231" i="9"/>
  <c r="J442" i="10"/>
  <c r="BK293" i="10"/>
  <c r="J406" i="10"/>
  <c r="BK211" i="11"/>
  <c r="BK238" i="11"/>
  <c r="J112" i="12"/>
  <c r="J126" i="13"/>
  <c r="J116" i="13"/>
  <c r="J117" i="14"/>
  <c r="BK110" i="14"/>
  <c r="BK96" i="16"/>
  <c r="BK118" i="16"/>
  <c r="J328" i="17"/>
  <c r="BK267" i="17"/>
  <c r="BK137" i="17"/>
  <c r="J208" i="17"/>
  <c r="BK273" i="17"/>
  <c r="BK143" i="17"/>
  <c r="BK332" i="18"/>
  <c r="J294" i="18"/>
  <c r="J97" i="18"/>
  <c r="BK305" i="18"/>
  <c r="BK232" i="18"/>
  <c r="BK135" i="18"/>
  <c r="J200" i="19"/>
  <c r="BK98" i="19"/>
  <c r="F34" i="2" l="1"/>
  <c r="T93" i="2"/>
  <c r="R589" i="2"/>
  <c r="BK815" i="2"/>
  <c r="J815" i="2"/>
  <c r="J66" i="2" s="1"/>
  <c r="T326" i="3"/>
  <c r="P100" i="4"/>
  <c r="T258" i="4"/>
  <c r="R353" i="4"/>
  <c r="BK414" i="4"/>
  <c r="J414" i="4"/>
  <c r="J76" i="4" s="1"/>
  <c r="P87" i="6"/>
  <c r="P86" i="6"/>
  <c r="AU60" i="1" s="1"/>
  <c r="P272" i="7"/>
  <c r="P464" i="7"/>
  <c r="P629" i="7"/>
  <c r="BK871" i="7"/>
  <c r="J871" i="7" s="1"/>
  <c r="J73" i="7" s="1"/>
  <c r="P996" i="7"/>
  <c r="P1138" i="7"/>
  <c r="P1181" i="7"/>
  <c r="T1406" i="7"/>
  <c r="P1519" i="7"/>
  <c r="BK158" i="8"/>
  <c r="J158" i="8"/>
  <c r="J71" i="8" s="1"/>
  <c r="P277" i="8"/>
  <c r="T117" i="9"/>
  <c r="BK328" i="9"/>
  <c r="J328" i="9"/>
  <c r="J71" i="9" s="1"/>
  <c r="P303" i="10"/>
  <c r="T496" i="10"/>
  <c r="P200" i="11"/>
  <c r="T237" i="11"/>
  <c r="BK87" i="12"/>
  <c r="J87" i="12"/>
  <c r="J64" i="12" s="1"/>
  <c r="R93" i="16"/>
  <c r="R92" i="16"/>
  <c r="T289" i="17"/>
  <c r="R696" i="2"/>
  <c r="R815" i="2"/>
  <c r="P923" i="2"/>
  <c r="BK938" i="2"/>
  <c r="J938" i="2" s="1"/>
  <c r="J71" i="2" s="1"/>
  <c r="T88" i="3"/>
  <c r="P304" i="3"/>
  <c r="T416" i="3"/>
  <c r="R226" i="4"/>
  <c r="P353" i="4"/>
  <c r="P414" i="4"/>
  <c r="T87" i="6"/>
  <c r="T86" i="6" s="1"/>
  <c r="P114" i="7"/>
  <c r="R352" i="7"/>
  <c r="P378" i="7"/>
  <c r="BK651" i="7"/>
  <c r="J651" i="7" s="1"/>
  <c r="J72" i="7" s="1"/>
  <c r="P887" i="7"/>
  <c r="T1091" i="7"/>
  <c r="BK1162" i="7"/>
  <c r="J1162" i="7" s="1"/>
  <c r="J81" i="7" s="1"/>
  <c r="T1181" i="7"/>
  <c r="P1311" i="7"/>
  <c r="P1334" i="7"/>
  <c r="P1383" i="7"/>
  <c r="P1486" i="7"/>
  <c r="T1533" i="7"/>
  <c r="R158" i="8"/>
  <c r="BK277" i="8"/>
  <c r="J277" i="8" s="1"/>
  <c r="J76" i="8" s="1"/>
  <c r="P117" i="9"/>
  <c r="BK271" i="9"/>
  <c r="J271" i="9" s="1"/>
  <c r="J70" i="9" s="1"/>
  <c r="P97" i="10"/>
  <c r="P296" i="10"/>
  <c r="T296" i="10"/>
  <c r="BK93" i="11"/>
  <c r="J93" i="11"/>
  <c r="J65" i="11" s="1"/>
  <c r="R237" i="11"/>
  <c r="T93" i="13"/>
  <c r="T92" i="13" s="1"/>
  <c r="P87" i="17"/>
  <c r="T255" i="17"/>
  <c r="T589" i="2"/>
  <c r="P815" i="2"/>
  <c r="T923" i="2"/>
  <c r="P88" i="3"/>
  <c r="T279" i="3"/>
  <c r="R416" i="3"/>
  <c r="T100" i="4"/>
  <c r="T301" i="4"/>
  <c r="P365" i="4"/>
  <c r="P364" i="4" s="1"/>
  <c r="BK87" i="5"/>
  <c r="BK86" i="5" s="1"/>
  <c r="J86" i="5" s="1"/>
  <c r="BK87" i="6"/>
  <c r="J87" i="6" s="1"/>
  <c r="J64" i="6" s="1"/>
  <c r="T114" i="7"/>
  <c r="BK352" i="7"/>
  <c r="J352" i="7" s="1"/>
  <c r="J67" i="7" s="1"/>
  <c r="T464" i="7"/>
  <c r="T629" i="7"/>
  <c r="R887" i="7"/>
  <c r="R1091" i="7"/>
  <c r="BK1155" i="7"/>
  <c r="J1155" i="7" s="1"/>
  <c r="J80" i="7" s="1"/>
  <c r="T1155" i="7"/>
  <c r="R1181" i="7"/>
  <c r="BK1311" i="7"/>
  <c r="J1311" i="7" s="1"/>
  <c r="J84" i="7" s="1"/>
  <c r="BK1334" i="7"/>
  <c r="J1334" i="7"/>
  <c r="J85" i="7"/>
  <c r="BK1383" i="7"/>
  <c r="J1383" i="7"/>
  <c r="J86" i="7" s="1"/>
  <c r="R1486" i="7"/>
  <c r="T1519" i="7"/>
  <c r="P158" i="8"/>
  <c r="R263" i="8"/>
  <c r="BK117" i="9"/>
  <c r="J117" i="9" s="1"/>
  <c r="J68" i="9" s="1"/>
  <c r="P222" i="9"/>
  <c r="R328" i="9"/>
  <c r="P344" i="10"/>
  <c r="P93" i="11"/>
  <c r="P230" i="11"/>
  <c r="R93" i="13"/>
  <c r="R92" i="13"/>
  <c r="P93" i="14"/>
  <c r="P92" i="14"/>
  <c r="AU71" i="1" s="1"/>
  <c r="BK93" i="15"/>
  <c r="J93" i="15"/>
  <c r="J68" i="15"/>
  <c r="BK289" i="17"/>
  <c r="J289" i="17" s="1"/>
  <c r="J64" i="17" s="1"/>
  <c r="R272" i="7"/>
  <c r="R464" i="7"/>
  <c r="BK887" i="7"/>
  <c r="J887" i="7" s="1"/>
  <c r="J76" i="7" s="1"/>
  <c r="P1091" i="7"/>
  <c r="P1162" i="7"/>
  <c r="T1162" i="7"/>
  <c r="R1406" i="7"/>
  <c r="R1533" i="7"/>
  <c r="BK102" i="8"/>
  <c r="P263" i="8"/>
  <c r="P262" i="8" s="1"/>
  <c r="BK222" i="9"/>
  <c r="J222" i="9"/>
  <c r="J69" i="9" s="1"/>
  <c r="P328" i="9"/>
  <c r="BK344" i="10"/>
  <c r="J344" i="10" s="1"/>
  <c r="J69" i="10" s="1"/>
  <c r="BK230" i="11"/>
  <c r="J230" i="11"/>
  <c r="J67" i="11"/>
  <c r="R93" i="14"/>
  <c r="R92" i="14" s="1"/>
  <c r="R87" i="17"/>
  <c r="BK281" i="17"/>
  <c r="J281" i="17" s="1"/>
  <c r="J63" i="17" s="1"/>
  <c r="BK87" i="18"/>
  <c r="J87" i="18" s="1"/>
  <c r="J61" i="18" s="1"/>
  <c r="BK326" i="3"/>
  <c r="J326" i="3"/>
  <c r="J64" i="3"/>
  <c r="R301" i="4"/>
  <c r="P87" i="12"/>
  <c r="P86" i="12" s="1"/>
  <c r="AU68" i="1" s="1"/>
  <c r="BK87" i="17"/>
  <c r="J87" i="17"/>
  <c r="J61" i="17" s="1"/>
  <c r="R255" i="17"/>
  <c r="R281" i="17"/>
  <c r="P240" i="18"/>
  <c r="P93" i="2"/>
  <c r="P554" i="2"/>
  <c r="BK696" i="2"/>
  <c r="J696" i="2" s="1"/>
  <c r="J65" i="2" s="1"/>
  <c r="R845" i="2"/>
  <c r="BK88" i="3"/>
  <c r="J88" i="3"/>
  <c r="J61" i="3" s="1"/>
  <c r="P279" i="3"/>
  <c r="T304" i="3"/>
  <c r="P416" i="3"/>
  <c r="P226" i="4"/>
  <c r="BK258" i="4"/>
  <c r="J258" i="4" s="1"/>
  <c r="J68" i="4" s="1"/>
  <c r="BK272" i="7"/>
  <c r="J272" i="7"/>
  <c r="J66" i="7"/>
  <c r="BK378" i="7"/>
  <c r="J378" i="7" s="1"/>
  <c r="J68" i="7" s="1"/>
  <c r="R378" i="7"/>
  <c r="BK437" i="7"/>
  <c r="J437" i="7"/>
  <c r="J69" i="7"/>
  <c r="P437" i="7"/>
  <c r="T651" i="7"/>
  <c r="T871" i="7"/>
  <c r="T996" i="7"/>
  <c r="BK1138" i="7"/>
  <c r="J1138" i="7"/>
  <c r="J79" i="7" s="1"/>
  <c r="P1155" i="7"/>
  <c r="R1155" i="7"/>
  <c r="R1162" i="7"/>
  <c r="P1235" i="7"/>
  <c r="R1311" i="7"/>
  <c r="R1334" i="7"/>
  <c r="T1383" i="7"/>
  <c r="BK1486" i="7"/>
  <c r="J1486" i="7"/>
  <c r="J88" i="7"/>
  <c r="R1519" i="7"/>
  <c r="P102" i="8"/>
  <c r="P101" i="8" s="1"/>
  <c r="R117" i="9"/>
  <c r="T328" i="9"/>
  <c r="BK97" i="10"/>
  <c r="J97" i="10" s="1"/>
  <c r="J65" i="10" s="1"/>
  <c r="T303" i="10"/>
  <c r="BK237" i="11"/>
  <c r="J237" i="11"/>
  <c r="J68" i="11" s="1"/>
  <c r="T87" i="17"/>
  <c r="P281" i="17"/>
  <c r="T240" i="18"/>
  <c r="R93" i="2"/>
  <c r="T696" i="2"/>
  <c r="R88" i="3"/>
  <c r="BK304" i="3"/>
  <c r="J304" i="3" s="1"/>
  <c r="J63" i="3" s="1"/>
  <c r="BK100" i="4"/>
  <c r="BK301" i="4"/>
  <c r="J301" i="4" s="1"/>
  <c r="J69" i="4" s="1"/>
  <c r="T87" i="5"/>
  <c r="T86" i="5"/>
  <c r="BK114" i="7"/>
  <c r="P352" i="7"/>
  <c r="R651" i="7"/>
  <c r="R871" i="7"/>
  <c r="BK1091" i="7"/>
  <c r="J1091" i="7"/>
  <c r="J78" i="7"/>
  <c r="BK1181" i="7"/>
  <c r="J1181" i="7" s="1"/>
  <c r="J82" i="7" s="1"/>
  <c r="P1406" i="7"/>
  <c r="BK1519" i="7"/>
  <c r="J1519" i="7"/>
  <c r="J89" i="7" s="1"/>
  <c r="T158" i="8"/>
  <c r="R277" i="8"/>
  <c r="R222" i="9"/>
  <c r="T97" i="10"/>
  <c r="R296" i="10"/>
  <c r="BK496" i="10"/>
  <c r="J496" i="10" s="1"/>
  <c r="J70" i="10" s="1"/>
  <c r="R200" i="11"/>
  <c r="R87" i="12"/>
  <c r="R86" i="12"/>
  <c r="R93" i="15"/>
  <c r="R92" i="15"/>
  <c r="P93" i="16"/>
  <c r="P92" i="16" s="1"/>
  <c r="AU73" i="1" s="1"/>
  <c r="R240" i="18"/>
  <c r="P265" i="18"/>
  <c r="P86" i="18" s="1"/>
  <c r="P85" i="18" s="1"/>
  <c r="AU75" i="1" s="1"/>
  <c r="R265" i="18"/>
  <c r="BK554" i="2"/>
  <c r="J554" i="2"/>
  <c r="J63" i="2"/>
  <c r="P589" i="2"/>
  <c r="BK845" i="2"/>
  <c r="J845" i="2"/>
  <c r="J67" i="2" s="1"/>
  <c r="R923" i="2"/>
  <c r="BK279" i="3"/>
  <c r="J279" i="3"/>
  <c r="J62" i="3"/>
  <c r="R304" i="3"/>
  <c r="BK416" i="3"/>
  <c r="J416" i="3"/>
  <c r="J65" i="3"/>
  <c r="P301" i="4"/>
  <c r="T365" i="4"/>
  <c r="T272" i="7"/>
  <c r="T378" i="7"/>
  <c r="R437" i="7"/>
  <c r="T437" i="7"/>
  <c r="BK629" i="7"/>
  <c r="J629" i="7"/>
  <c r="J71" i="7" s="1"/>
  <c r="T887" i="7"/>
  <c r="R1138" i="7"/>
  <c r="T1235" i="7"/>
  <c r="T1311" i="7"/>
  <c r="R1383" i="7"/>
  <c r="BK1533" i="7"/>
  <c r="J1533" i="7" s="1"/>
  <c r="J90" i="7" s="1"/>
  <c r="R102" i="8"/>
  <c r="R101" i="8"/>
  <c r="T277" i="8"/>
  <c r="BK95" i="9"/>
  <c r="BK94" i="9" s="1"/>
  <c r="J94" i="9" s="1"/>
  <c r="J64" i="9" s="1"/>
  <c r="T271" i="9"/>
  <c r="BK303" i="10"/>
  <c r="J303" i="10"/>
  <c r="J67" i="10" s="1"/>
  <c r="P496" i="10"/>
  <c r="T200" i="11"/>
  <c r="T87" i="12"/>
  <c r="T86" i="12" s="1"/>
  <c r="BK93" i="13"/>
  <c r="J93" i="13"/>
  <c r="J68" i="13" s="1"/>
  <c r="T93" i="15"/>
  <c r="T92" i="15"/>
  <c r="BK93" i="16"/>
  <c r="J93" i="16"/>
  <c r="J68" i="16" s="1"/>
  <c r="BK255" i="17"/>
  <c r="J255" i="17" s="1"/>
  <c r="J62" i="17" s="1"/>
  <c r="T281" i="17"/>
  <c r="BK240" i="18"/>
  <c r="J240" i="18"/>
  <c r="J62" i="18" s="1"/>
  <c r="BK265" i="18"/>
  <c r="J265" i="18"/>
  <c r="J63" i="18"/>
  <c r="T265" i="18"/>
  <c r="T86" i="18" s="1"/>
  <c r="T85" i="18" s="1"/>
  <c r="R554" i="2"/>
  <c r="T554" i="2"/>
  <c r="T845" i="2"/>
  <c r="T938" i="2"/>
  <c r="T928" i="2" s="1"/>
  <c r="R326" i="3"/>
  <c r="T226" i="4"/>
  <c r="BK365" i="4"/>
  <c r="J365" i="4" s="1"/>
  <c r="J73" i="4" s="1"/>
  <c r="R87" i="5"/>
  <c r="R86" i="5"/>
  <c r="T352" i="7"/>
  <c r="P651" i="7"/>
  <c r="P871" i="7"/>
  <c r="R996" i="7"/>
  <c r="BK1235" i="7"/>
  <c r="J1235" i="7"/>
  <c r="J83" i="7"/>
  <c r="BK1406" i="7"/>
  <c r="J1406" i="7" s="1"/>
  <c r="J87" i="7" s="1"/>
  <c r="P1533" i="7"/>
  <c r="T263" i="8"/>
  <c r="T262" i="8" s="1"/>
  <c r="T100" i="8" s="1"/>
  <c r="R95" i="9"/>
  <c r="R94" i="9" s="1"/>
  <c r="R271" i="9"/>
  <c r="T344" i="10"/>
  <c r="R93" i="11"/>
  <c r="R230" i="11"/>
  <c r="P93" i="13"/>
  <c r="P92" i="13" s="1"/>
  <c r="AU70" i="1" s="1"/>
  <c r="P93" i="15"/>
  <c r="P92" i="15"/>
  <c r="AU72" i="1"/>
  <c r="P289" i="17"/>
  <c r="R87" i="18"/>
  <c r="P273" i="18"/>
  <c r="BK93" i="2"/>
  <c r="J93" i="2"/>
  <c r="J61" i="2"/>
  <c r="P696" i="2"/>
  <c r="T815" i="2"/>
  <c r="BK923" i="2"/>
  <c r="J923" i="2"/>
  <c r="J68" i="2"/>
  <c r="P938" i="2"/>
  <c r="P928" i="2"/>
  <c r="P326" i="3"/>
  <c r="R100" i="4"/>
  <c r="R99" i="4" s="1"/>
  <c r="R258" i="4"/>
  <c r="T353" i="4"/>
  <c r="T414" i="4"/>
  <c r="P87" i="5"/>
  <c r="P86" i="5"/>
  <c r="AU59" i="1"/>
  <c r="BK273" i="18"/>
  <c r="J273" i="18"/>
  <c r="J64" i="18"/>
  <c r="T118" i="19"/>
  <c r="P95" i="9"/>
  <c r="P94" i="9" s="1"/>
  <c r="P271" i="9"/>
  <c r="R97" i="10"/>
  <c r="BK296" i="10"/>
  <c r="J296" i="10" s="1"/>
  <c r="J66" i="10" s="1"/>
  <c r="R303" i="10"/>
  <c r="R496" i="10"/>
  <c r="BK200" i="11"/>
  <c r="J200" i="11"/>
  <c r="J66" i="11" s="1"/>
  <c r="P237" i="11"/>
  <c r="BK93" i="14"/>
  <c r="BK92" i="14"/>
  <c r="J92" i="14"/>
  <c r="J67" i="14" s="1"/>
  <c r="R289" i="17"/>
  <c r="T87" i="18"/>
  <c r="T273" i="18"/>
  <c r="BK87" i="19"/>
  <c r="J87" i="19"/>
  <c r="J61" i="19" s="1"/>
  <c r="P87" i="19"/>
  <c r="T87" i="19"/>
  <c r="R118" i="19"/>
  <c r="P148" i="19"/>
  <c r="R148" i="19"/>
  <c r="BK199" i="19"/>
  <c r="J199" i="19"/>
  <c r="J64" i="19"/>
  <c r="R199" i="19"/>
  <c r="T199" i="19"/>
  <c r="P207" i="19"/>
  <c r="R207" i="19"/>
  <c r="BK589" i="2"/>
  <c r="J589" i="2"/>
  <c r="J64" i="2"/>
  <c r="P845" i="2"/>
  <c r="R938" i="2"/>
  <c r="R928" i="2"/>
  <c r="R279" i="3"/>
  <c r="BK226" i="4"/>
  <c r="J226" i="4"/>
  <c r="J66" i="4"/>
  <c r="P258" i="4"/>
  <c r="BK353" i="4"/>
  <c r="J353" i="4" s="1"/>
  <c r="J70" i="4" s="1"/>
  <c r="R365" i="4"/>
  <c r="R364" i="4" s="1"/>
  <c r="R414" i="4"/>
  <c r="R87" i="6"/>
  <c r="R86" i="6"/>
  <c r="R114" i="7"/>
  <c r="R113" i="7"/>
  <c r="BK464" i="7"/>
  <c r="J464" i="7"/>
  <c r="J70" i="7" s="1"/>
  <c r="R629" i="7"/>
  <c r="BK996" i="7"/>
  <c r="J996" i="7"/>
  <c r="J77" i="7" s="1"/>
  <c r="T1138" i="7"/>
  <c r="R1235" i="7"/>
  <c r="T1334" i="7"/>
  <c r="T1486" i="7"/>
  <c r="T102" i="8"/>
  <c r="T101" i="8"/>
  <c r="BK263" i="8"/>
  <c r="BK262" i="8" s="1"/>
  <c r="J262" i="8" s="1"/>
  <c r="J74" i="8" s="1"/>
  <c r="T95" i="9"/>
  <c r="T94" i="9" s="1"/>
  <c r="T222" i="9"/>
  <c r="R344" i="10"/>
  <c r="T93" i="11"/>
  <c r="T230" i="11"/>
  <c r="T92" i="11" s="1"/>
  <c r="T91" i="11" s="1"/>
  <c r="T93" i="14"/>
  <c r="T92" i="14" s="1"/>
  <c r="T93" i="16"/>
  <c r="T92" i="16"/>
  <c r="P255" i="17"/>
  <c r="P87" i="18"/>
  <c r="R273" i="18"/>
  <c r="R87" i="19"/>
  <c r="R86" i="19"/>
  <c r="R85" i="19" s="1"/>
  <c r="BK118" i="19"/>
  <c r="J118" i="19"/>
  <c r="J62" i="19"/>
  <c r="P118" i="19"/>
  <c r="BK148" i="19"/>
  <c r="J148" i="19"/>
  <c r="J63" i="19"/>
  <c r="T148" i="19"/>
  <c r="P199" i="19"/>
  <c r="BK207" i="19"/>
  <c r="J207" i="19"/>
  <c r="J65" i="19" s="1"/>
  <c r="T207" i="19"/>
  <c r="BK404" i="4"/>
  <c r="J404" i="4"/>
  <c r="J74" i="4" s="1"/>
  <c r="BK542" i="2"/>
  <c r="J542" i="2"/>
  <c r="J62" i="2"/>
  <c r="BK341" i="10"/>
  <c r="BK96" i="10" s="1"/>
  <c r="J96" i="10" s="1"/>
  <c r="J64" i="10" s="1"/>
  <c r="BK524" i="10"/>
  <c r="BK523" i="10" s="1"/>
  <c r="J523" i="10" s="1"/>
  <c r="J72" i="10" s="1"/>
  <c r="BK883" i="7"/>
  <c r="J883" i="7" s="1"/>
  <c r="J74" i="7" s="1"/>
  <c r="BK520" i="10"/>
  <c r="J520" i="10"/>
  <c r="J71" i="10"/>
  <c r="BK372" i="17"/>
  <c r="BK86" i="17" s="1"/>
  <c r="J86" i="17" s="1"/>
  <c r="J60" i="17" s="1"/>
  <c r="J372" i="17"/>
  <c r="J65" i="17"/>
  <c r="BK929" i="2"/>
  <c r="J929" i="2" s="1"/>
  <c r="J70" i="2" s="1"/>
  <c r="BK361" i="4"/>
  <c r="J361" i="4" s="1"/>
  <c r="J71" i="4" s="1"/>
  <c r="BK259" i="8"/>
  <c r="J259" i="8"/>
  <c r="J73" i="8"/>
  <c r="BK143" i="8"/>
  <c r="J143" i="8"/>
  <c r="J70" i="8"/>
  <c r="BK252" i="8"/>
  <c r="J252" i="8" s="1"/>
  <c r="J72" i="8" s="1"/>
  <c r="BK350" i="18"/>
  <c r="J350" i="18" s="1"/>
  <c r="J65" i="18" s="1"/>
  <c r="BK424" i="3"/>
  <c r="J424" i="3"/>
  <c r="J66" i="3"/>
  <c r="BK114" i="9"/>
  <c r="J114" i="9"/>
  <c r="J67" i="9"/>
  <c r="BK246" i="11"/>
  <c r="J246" i="11" s="1"/>
  <c r="J69" i="11" s="1"/>
  <c r="BK252" i="4"/>
  <c r="J252" i="4" s="1"/>
  <c r="J67" i="4" s="1"/>
  <c r="BK409" i="4"/>
  <c r="J409" i="4"/>
  <c r="J75" i="4"/>
  <c r="F82" i="19"/>
  <c r="J52" i="19"/>
  <c r="BE124" i="19"/>
  <c r="BE134" i="19"/>
  <c r="E75" i="19"/>
  <c r="BE88" i="19"/>
  <c r="BE213" i="19"/>
  <c r="BE103" i="19"/>
  <c r="BE138" i="19"/>
  <c r="BE143" i="19"/>
  <c r="BE164" i="19"/>
  <c r="BE194" i="19"/>
  <c r="BE205" i="19"/>
  <c r="BE206" i="19"/>
  <c r="BE218" i="19"/>
  <c r="BE220" i="19"/>
  <c r="BE93" i="19"/>
  <c r="BE98" i="19"/>
  <c r="BE108" i="19"/>
  <c r="BE113" i="19"/>
  <c r="BE119" i="19"/>
  <c r="BE127" i="19"/>
  <c r="BE130" i="19"/>
  <c r="BE149" i="19"/>
  <c r="BE154" i="19"/>
  <c r="BE159" i="19"/>
  <c r="BE169" i="19"/>
  <c r="BE174" i="19"/>
  <c r="BE179" i="19"/>
  <c r="BE184" i="19"/>
  <c r="BE189" i="19"/>
  <c r="BE200" i="19"/>
  <c r="BE208" i="19"/>
  <c r="BE219" i="19"/>
  <c r="E48" i="18"/>
  <c r="BE116" i="18"/>
  <c r="F82" i="18"/>
  <c r="BE92" i="18"/>
  <c r="BE174" i="18"/>
  <c r="J52" i="18"/>
  <c r="BE97" i="18"/>
  <c r="BE124" i="18"/>
  <c r="BE163" i="18"/>
  <c r="BE166" i="18"/>
  <c r="BE190" i="18"/>
  <c r="BE225" i="18"/>
  <c r="BE150" i="18"/>
  <c r="BE214" i="18"/>
  <c r="BE135" i="18"/>
  <c r="BE186" i="18"/>
  <c r="BE199" i="18"/>
  <c r="BE244" i="18"/>
  <c r="BE131" i="18"/>
  <c r="BE94" i="18"/>
  <c r="BE128" i="18"/>
  <c r="BE137" i="18"/>
  <c r="BE155" i="18"/>
  <c r="BE171" i="18"/>
  <c r="BE232" i="18"/>
  <c r="BE234" i="18"/>
  <c r="BE252" i="18"/>
  <c r="BE271" i="18"/>
  <c r="BE276" i="18"/>
  <c r="BE282" i="18"/>
  <c r="BE284" i="18"/>
  <c r="BE287" i="18"/>
  <c r="BE293" i="18"/>
  <c r="BE294" i="18"/>
  <c r="BE295" i="18"/>
  <c r="BE88" i="18"/>
  <c r="BE112" i="18"/>
  <c r="BE120" i="18"/>
  <c r="BE237" i="18"/>
  <c r="BE241" i="18"/>
  <c r="BE277" i="18"/>
  <c r="BE285" i="18"/>
  <c r="BE313" i="18"/>
  <c r="BE314" i="18"/>
  <c r="BE247" i="18"/>
  <c r="BE257" i="18"/>
  <c r="BE263" i="18"/>
  <c r="BE266" i="18"/>
  <c r="BE274" i="18"/>
  <c r="BE281" i="18"/>
  <c r="BE292" i="18"/>
  <c r="BE296" i="18"/>
  <c r="BE304" i="18"/>
  <c r="BE305" i="18"/>
  <c r="BE309" i="18"/>
  <c r="BE310" i="18"/>
  <c r="BE311" i="18"/>
  <c r="BE315" i="18"/>
  <c r="BE317" i="18"/>
  <c r="BE318" i="18"/>
  <c r="BE319" i="18"/>
  <c r="BE323" i="18"/>
  <c r="BE327" i="18"/>
  <c r="BE329" i="18"/>
  <c r="BE331" i="18"/>
  <c r="BE332" i="18"/>
  <c r="BE333" i="18"/>
  <c r="BE335" i="18"/>
  <c r="BE336" i="18"/>
  <c r="BE337" i="18"/>
  <c r="BE339" i="18"/>
  <c r="BE340" i="18"/>
  <c r="BE346" i="18"/>
  <c r="BE351" i="18"/>
  <c r="F82" i="17"/>
  <c r="BE94" i="17"/>
  <c r="BE199" i="17"/>
  <c r="BE98" i="17"/>
  <c r="BE116" i="17"/>
  <c r="BE162" i="17"/>
  <c r="BE88" i="17"/>
  <c r="BE120" i="17"/>
  <c r="J52" i="17"/>
  <c r="BE128" i="17"/>
  <c r="BE195" i="17"/>
  <c r="BE273" i="17"/>
  <c r="BE292" i="17"/>
  <c r="BE293" i="17"/>
  <c r="BE308" i="17"/>
  <c r="E75" i="17"/>
  <c r="BE173" i="17"/>
  <c r="BE322" i="17"/>
  <c r="BE309" i="17"/>
  <c r="BE310" i="17"/>
  <c r="BE321" i="17"/>
  <c r="BE124" i="17"/>
  <c r="BE137" i="17"/>
  <c r="BE157" i="17"/>
  <c r="BE290" i="17"/>
  <c r="BE330" i="17"/>
  <c r="BE331" i="17"/>
  <c r="BE101" i="17"/>
  <c r="BE170" i="17"/>
  <c r="BE178" i="17"/>
  <c r="BE224" i="17"/>
  <c r="BE235" i="17"/>
  <c r="BE240" i="17"/>
  <c r="BE247" i="17"/>
  <c r="BE249" i="17"/>
  <c r="BE267" i="17"/>
  <c r="BE282" i="17"/>
  <c r="BE287" i="17"/>
  <c r="BE297" i="17"/>
  <c r="BE298" i="17"/>
  <c r="BE300" i="17"/>
  <c r="BE326" i="17"/>
  <c r="BE328" i="17"/>
  <c r="BE335" i="17"/>
  <c r="BE345" i="17"/>
  <c r="BE349" i="17"/>
  <c r="BE351" i="17"/>
  <c r="BE355" i="17"/>
  <c r="BE361" i="17"/>
  <c r="BE362" i="17"/>
  <c r="BK92" i="16"/>
  <c r="J92" i="16"/>
  <c r="BE92" i="17"/>
  <c r="BE132" i="17"/>
  <c r="BE141" i="17"/>
  <c r="BE143" i="17"/>
  <c r="BE181" i="17"/>
  <c r="BE208" i="17"/>
  <c r="BE252" i="17"/>
  <c r="BE256" i="17"/>
  <c r="BE259" i="17"/>
  <c r="BE262" i="17"/>
  <c r="BE279" i="17"/>
  <c r="BE301" i="17"/>
  <c r="BE303" i="17"/>
  <c r="BE318" i="17"/>
  <c r="BE319" i="17"/>
  <c r="BE327" i="17"/>
  <c r="BE332" i="17"/>
  <c r="BE334" i="17"/>
  <c r="BE336" i="17"/>
  <c r="BE338" i="17"/>
  <c r="BE341" i="17"/>
  <c r="BE353" i="17"/>
  <c r="BE354" i="17"/>
  <c r="BE357" i="17"/>
  <c r="BE358" i="17"/>
  <c r="BE359" i="17"/>
  <c r="BE368" i="17"/>
  <c r="BE373" i="17"/>
  <c r="J60" i="16"/>
  <c r="E78" i="16"/>
  <c r="BE94" i="16"/>
  <c r="BE98" i="16"/>
  <c r="BK92" i="15"/>
  <c r="J92" i="15" s="1"/>
  <c r="J67" i="15" s="1"/>
  <c r="BE106" i="16"/>
  <c r="BE108" i="16"/>
  <c r="BE112" i="16"/>
  <c r="F89" i="16"/>
  <c r="BE100" i="16"/>
  <c r="BE110" i="16"/>
  <c r="BE122" i="16"/>
  <c r="BE124" i="16"/>
  <c r="BE126" i="16"/>
  <c r="BE128" i="16"/>
  <c r="BE104" i="16"/>
  <c r="BE116" i="16"/>
  <c r="BE96" i="16"/>
  <c r="BE102" i="16"/>
  <c r="BE114" i="16"/>
  <c r="BE118" i="16"/>
  <c r="BE120" i="16"/>
  <c r="J86" i="15"/>
  <c r="BE108" i="15"/>
  <c r="BE116" i="15"/>
  <c r="BE120" i="15"/>
  <c r="BE94" i="15"/>
  <c r="BE96" i="15"/>
  <c r="BE98" i="15"/>
  <c r="BE104" i="15"/>
  <c r="J93" i="14"/>
  <c r="J68" i="14" s="1"/>
  <c r="BE106" i="15"/>
  <c r="F89" i="15"/>
  <c r="BE118" i="15"/>
  <c r="BE110" i="15"/>
  <c r="BE124" i="15"/>
  <c r="E78" i="15"/>
  <c r="BE100" i="15"/>
  <c r="BE112" i="15"/>
  <c r="BE122" i="15"/>
  <c r="BE102" i="15"/>
  <c r="BE114" i="15"/>
  <c r="F63" i="14"/>
  <c r="BE98" i="14"/>
  <c r="BE100" i="14"/>
  <c r="BE108" i="14"/>
  <c r="E52" i="14"/>
  <c r="BE94" i="14"/>
  <c r="BE99" i="14"/>
  <c r="BK92" i="13"/>
  <c r="J92" i="13" s="1"/>
  <c r="J67" i="13" s="1"/>
  <c r="BE96" i="14"/>
  <c r="BE105" i="14"/>
  <c r="BE115" i="14"/>
  <c r="BE119" i="14"/>
  <c r="BE122" i="14"/>
  <c r="BE102" i="14"/>
  <c r="BE136" i="14"/>
  <c r="J60" i="14"/>
  <c r="BE109" i="14"/>
  <c r="BE110" i="14"/>
  <c r="BE112" i="14"/>
  <c r="BE103" i="14"/>
  <c r="BE104" i="14"/>
  <c r="BE106" i="14"/>
  <c r="BE107" i="14"/>
  <c r="BE113" i="14"/>
  <c r="BE114" i="14"/>
  <c r="BE117" i="14"/>
  <c r="BE121" i="14"/>
  <c r="BE123" i="14"/>
  <c r="BE127" i="14"/>
  <c r="BE128" i="14"/>
  <c r="BE132" i="14"/>
  <c r="BE133" i="14"/>
  <c r="BE134" i="14"/>
  <c r="BE135" i="14"/>
  <c r="BE137" i="14"/>
  <c r="BE140" i="14"/>
  <c r="BE144" i="14"/>
  <c r="BE149" i="14"/>
  <c r="BE152" i="14"/>
  <c r="BE101" i="14"/>
  <c r="BE111" i="14"/>
  <c r="BE116" i="14"/>
  <c r="BE118" i="14"/>
  <c r="BE120" i="14"/>
  <c r="BE124" i="14"/>
  <c r="BE125" i="14"/>
  <c r="BE126" i="14"/>
  <c r="BE130" i="14"/>
  <c r="BE131" i="14"/>
  <c r="BE138" i="14"/>
  <c r="BE139" i="14"/>
  <c r="BE141" i="14"/>
  <c r="BE142" i="14"/>
  <c r="BE143" i="14"/>
  <c r="BE145" i="14"/>
  <c r="BE147" i="14"/>
  <c r="BE151" i="14"/>
  <c r="F89" i="13"/>
  <c r="BE102" i="13"/>
  <c r="BE96" i="13"/>
  <c r="BE118" i="13"/>
  <c r="BE134" i="13"/>
  <c r="BE110" i="13"/>
  <c r="BE120" i="13"/>
  <c r="BE138" i="13"/>
  <c r="BE106" i="13"/>
  <c r="BE112" i="13"/>
  <c r="BE116" i="13"/>
  <c r="BE122" i="13"/>
  <c r="BE142" i="13"/>
  <c r="BE148" i="13"/>
  <c r="BE158" i="13"/>
  <c r="J86" i="13"/>
  <c r="BE94" i="13"/>
  <c r="BE98" i="13"/>
  <c r="BE104" i="13"/>
  <c r="BE124" i="13"/>
  <c r="BE126" i="13"/>
  <c r="BE128" i="13"/>
  <c r="BE132" i="13"/>
  <c r="BE136" i="13"/>
  <c r="BE146" i="13"/>
  <c r="BE150" i="13"/>
  <c r="E52" i="13"/>
  <c r="BE100" i="13"/>
  <c r="BE108" i="13"/>
  <c r="BE114" i="13"/>
  <c r="BE130" i="13"/>
  <c r="BE140" i="13"/>
  <c r="BE144" i="13"/>
  <c r="BE152" i="13"/>
  <c r="BE154" i="13"/>
  <c r="BE156" i="13"/>
  <c r="E50" i="12"/>
  <c r="J56" i="12"/>
  <c r="F59" i="12"/>
  <c r="BE88" i="12"/>
  <c r="BE90" i="12"/>
  <c r="BE92" i="12"/>
  <c r="BE94" i="12"/>
  <c r="BE106" i="12"/>
  <c r="BE96" i="12"/>
  <c r="BE100" i="12"/>
  <c r="BE104" i="12"/>
  <c r="BE108" i="12"/>
  <c r="BE110" i="12"/>
  <c r="BE112" i="12"/>
  <c r="BE98" i="12"/>
  <c r="BK92" i="11"/>
  <c r="J92" i="11" s="1"/>
  <c r="J64" i="11" s="1"/>
  <c r="BE102" i="12"/>
  <c r="J56" i="11"/>
  <c r="BE96" i="11"/>
  <c r="BE112" i="11"/>
  <c r="BE119" i="11"/>
  <c r="BE131" i="11"/>
  <c r="BE144" i="11"/>
  <c r="E79" i="11"/>
  <c r="BE100" i="11"/>
  <c r="BE105" i="11"/>
  <c r="BE137" i="11"/>
  <c r="BE157" i="11"/>
  <c r="BE164" i="11"/>
  <c r="BE206" i="11"/>
  <c r="BE180" i="11"/>
  <c r="BE182" i="11"/>
  <c r="BE187" i="11"/>
  <c r="BE228" i="11"/>
  <c r="BE235" i="11"/>
  <c r="F59" i="11"/>
  <c r="BE94" i="11"/>
  <c r="BE123" i="11"/>
  <c r="BE134" i="11"/>
  <c r="BE151" i="11"/>
  <c r="BE153" i="11"/>
  <c r="BE178" i="11"/>
  <c r="BE195" i="11"/>
  <c r="BE211" i="11"/>
  <c r="BE231" i="11"/>
  <c r="BE233" i="11"/>
  <c r="BE247" i="11"/>
  <c r="BE98" i="11"/>
  <c r="BE170" i="11"/>
  <c r="BE174" i="11"/>
  <c r="BE176" i="11"/>
  <c r="BE189" i="11"/>
  <c r="BE197" i="11"/>
  <c r="BE201" i="11"/>
  <c r="BE217" i="11"/>
  <c r="BE222" i="11"/>
  <c r="BE238" i="11"/>
  <c r="BE240" i="11"/>
  <c r="BE243" i="11"/>
  <c r="BK113" i="9"/>
  <c r="J113" i="9" s="1"/>
  <c r="J66" i="9" s="1"/>
  <c r="J89" i="10"/>
  <c r="BE282" i="10"/>
  <c r="BE397" i="10"/>
  <c r="BE145" i="10"/>
  <c r="BE211" i="10"/>
  <c r="BE293" i="10"/>
  <c r="BE316" i="10"/>
  <c r="BE326" i="10"/>
  <c r="BE365" i="10"/>
  <c r="BE378" i="10"/>
  <c r="BE384" i="10"/>
  <c r="BE387" i="10"/>
  <c r="BE400" i="10"/>
  <c r="BE408" i="10"/>
  <c r="BE412" i="10"/>
  <c r="BE441" i="10"/>
  <c r="BE451" i="10"/>
  <c r="BE452" i="10"/>
  <c r="E83" i="10"/>
  <c r="BE119" i="10"/>
  <c r="BE123" i="10"/>
  <c r="BE173" i="10"/>
  <c r="BE188" i="10"/>
  <c r="BE235" i="10"/>
  <c r="BE336" i="10"/>
  <c r="BE363" i="10"/>
  <c r="BE370" i="10"/>
  <c r="BE392" i="10"/>
  <c r="BE422" i="10"/>
  <c r="BE474" i="10"/>
  <c r="BE98" i="10"/>
  <c r="BE103" i="10"/>
  <c r="BE127" i="10"/>
  <c r="BE251" i="10"/>
  <c r="BE284" i="10"/>
  <c r="BE350" i="10"/>
  <c r="BE374" i="10"/>
  <c r="BE403" i="10"/>
  <c r="BE429" i="10"/>
  <c r="BE478" i="10"/>
  <c r="BE479" i="10"/>
  <c r="BE208" i="10"/>
  <c r="BE330" i="10"/>
  <c r="BE349" i="10"/>
  <c r="BE426" i="10"/>
  <c r="BE442" i="10"/>
  <c r="BE494" i="10"/>
  <c r="BE516" i="10"/>
  <c r="BE200" i="10"/>
  <c r="BE268" i="10"/>
  <c r="BE280" i="10"/>
  <c r="BE311" i="10"/>
  <c r="BE334" i="10"/>
  <c r="BE468" i="10"/>
  <c r="BE469" i="10"/>
  <c r="BE485" i="10"/>
  <c r="BE106" i="10"/>
  <c r="BE155" i="10"/>
  <c r="BE164" i="10"/>
  <c r="BE171" i="10"/>
  <c r="BE446" i="10"/>
  <c r="BE457" i="10"/>
  <c r="BE502" i="10"/>
  <c r="BE507" i="10"/>
  <c r="BE512" i="10"/>
  <c r="BE525" i="10"/>
  <c r="J95" i="9"/>
  <c r="J65" i="9" s="1"/>
  <c r="BE358" i="10"/>
  <c r="BE380" i="10"/>
  <c r="BE406" i="10"/>
  <c r="BE436" i="10"/>
  <c r="F59" i="10"/>
  <c r="BE286" i="10"/>
  <c r="BE304" i="10"/>
  <c r="BE372" i="10"/>
  <c r="BE391" i="10"/>
  <c r="BE454" i="10"/>
  <c r="BE101" i="10"/>
  <c r="BE415" i="10"/>
  <c r="BE434" i="10"/>
  <c r="BE459" i="10"/>
  <c r="BE473" i="10"/>
  <c r="BE226" i="10"/>
  <c r="BE289" i="10"/>
  <c r="BE301" i="10"/>
  <c r="BE322" i="10"/>
  <c r="BE342" i="10"/>
  <c r="BE345" i="10"/>
  <c r="BE356" i="10"/>
  <c r="BE497" i="10"/>
  <c r="BE115" i="10"/>
  <c r="BE141" i="10"/>
  <c r="BE149" i="10"/>
  <c r="BE153" i="10"/>
  <c r="BE162" i="10"/>
  <c r="BE197" i="10"/>
  <c r="BE278" i="10"/>
  <c r="BE297" i="10"/>
  <c r="BE318" i="10"/>
  <c r="BE394" i="10"/>
  <c r="BE417" i="10"/>
  <c r="BE420" i="10"/>
  <c r="BE463" i="10"/>
  <c r="BE489" i="10"/>
  <c r="BE521" i="10"/>
  <c r="F59" i="9"/>
  <c r="BE141" i="9"/>
  <c r="BE228" i="9"/>
  <c r="J87" i="9"/>
  <c r="BE109" i="9"/>
  <c r="BE123" i="9"/>
  <c r="BE128" i="9"/>
  <c r="BE149" i="9"/>
  <c r="BE152" i="9"/>
  <c r="BE174" i="9"/>
  <c r="BE198" i="9"/>
  <c r="J263" i="8"/>
  <c r="J75" i="8" s="1"/>
  <c r="BE146" i="9"/>
  <c r="BE164" i="9"/>
  <c r="BE167" i="9"/>
  <c r="BE196" i="9"/>
  <c r="BE96" i="9"/>
  <c r="BE103" i="9"/>
  <c r="BE193" i="9"/>
  <c r="J102" i="8"/>
  <c r="J69" i="8"/>
  <c r="BE132" i="9"/>
  <c r="BE184" i="9"/>
  <c r="BE115" i="9"/>
  <c r="BE118" i="9"/>
  <c r="BE158" i="9"/>
  <c r="BE178" i="9"/>
  <c r="BE185" i="9"/>
  <c r="BE237" i="9"/>
  <c r="BE336" i="9"/>
  <c r="BE197" i="9"/>
  <c r="BE249" i="9"/>
  <c r="BE252" i="9"/>
  <c r="BE280" i="9"/>
  <c r="BE294" i="9"/>
  <c r="BE137" i="9"/>
  <c r="BE319" i="9"/>
  <c r="BE339" i="9"/>
  <c r="E81" i="9"/>
  <c r="BE98" i="9"/>
  <c r="BE171" i="9"/>
  <c r="BE183" i="9"/>
  <c r="BE192" i="9"/>
  <c r="BE206" i="9"/>
  <c r="BE214" i="9"/>
  <c r="BE234" i="9"/>
  <c r="BE240" i="9"/>
  <c r="BE246" i="9"/>
  <c r="BE254" i="9"/>
  <c r="BE262" i="9"/>
  <c r="BE266" i="9"/>
  <c r="BE272" i="9"/>
  <c r="BE284" i="9"/>
  <c r="BE324" i="9"/>
  <c r="BE329" i="9"/>
  <c r="BE107" i="9"/>
  <c r="BE155" i="9"/>
  <c r="BE161" i="9"/>
  <c r="BE181" i="9"/>
  <c r="BE182" i="9"/>
  <c r="BE188" i="9"/>
  <c r="BE194" i="9"/>
  <c r="BE195" i="9"/>
  <c r="BE223" i="9"/>
  <c r="BE231" i="9"/>
  <c r="BE243" i="9"/>
  <c r="BE253" i="9"/>
  <c r="BE255" i="9"/>
  <c r="BE261" i="9"/>
  <c r="BE310" i="9"/>
  <c r="BE333" i="9"/>
  <c r="BE345" i="9"/>
  <c r="BE109" i="8"/>
  <c r="BE132" i="8"/>
  <c r="BE166" i="8"/>
  <c r="BE171" i="8"/>
  <c r="BE186" i="8"/>
  <c r="BE201" i="8"/>
  <c r="BE238" i="8"/>
  <c r="J94" i="8"/>
  <c r="BE206" i="8"/>
  <c r="BE243" i="8"/>
  <c r="BE130" i="8"/>
  <c r="BE149" i="8"/>
  <c r="BE161" i="8"/>
  <c r="BE174" i="8"/>
  <c r="BE141" i="8"/>
  <c r="BE159" i="8"/>
  <c r="BE184" i="8"/>
  <c r="BE204" i="8"/>
  <c r="BE272" i="8"/>
  <c r="BE164" i="8"/>
  <c r="BE220" i="8"/>
  <c r="BE227" i="8"/>
  <c r="BE237" i="8"/>
  <c r="BK886" i="7"/>
  <c r="J886" i="7"/>
  <c r="J75" i="7"/>
  <c r="F63" i="8"/>
  <c r="BE103" i="8"/>
  <c r="BE144" i="8"/>
  <c r="BE214" i="8"/>
  <c r="BE260" i="8"/>
  <c r="BE273" i="8"/>
  <c r="BE198" i="8"/>
  <c r="BE210" i="8"/>
  <c r="J114" i="7"/>
  <c r="J65" i="7" s="1"/>
  <c r="E52" i="8"/>
  <c r="BE175" i="8"/>
  <c r="BE229" i="8"/>
  <c r="BE177" i="8"/>
  <c r="BE216" i="8"/>
  <c r="BE169" i="8"/>
  <c r="BE222" i="8"/>
  <c r="BE112" i="8"/>
  <c r="BE114" i="8"/>
  <c r="BE120" i="8"/>
  <c r="BE196" i="8"/>
  <c r="BE233" i="8"/>
  <c r="BE240" i="8"/>
  <c r="BE253" i="8"/>
  <c r="BE264" i="8"/>
  <c r="BE278" i="8"/>
  <c r="BE283" i="8"/>
  <c r="BE1425" i="7"/>
  <c r="BE1444" i="7"/>
  <c r="E50" i="7"/>
  <c r="BE115" i="7"/>
  <c r="BE117" i="7"/>
  <c r="BE137" i="7"/>
  <c r="BE157" i="7"/>
  <c r="BE224" i="7"/>
  <c r="BE236" i="7"/>
  <c r="BE262" i="7"/>
  <c r="BE312" i="7"/>
  <c r="BE379" i="7"/>
  <c r="BE403" i="7"/>
  <c r="BE438" i="7"/>
  <c r="BE465" i="7"/>
  <c r="BE513" i="7"/>
  <c r="BE540" i="7"/>
  <c r="BE560" i="7"/>
  <c r="BE630" i="7"/>
  <c r="BE645" i="7"/>
  <c r="BE667" i="7"/>
  <c r="BE680" i="7"/>
  <c r="BE706" i="7"/>
  <c r="BE726" i="7"/>
  <c r="BE742" i="7"/>
  <c r="BE765" i="7"/>
  <c r="BE852" i="7"/>
  <c r="BE866" i="7"/>
  <c r="BE888" i="7"/>
  <c r="BE945" i="7"/>
  <c r="BE1013" i="7"/>
  <c r="BE1037" i="7"/>
  <c r="BE1064" i="7"/>
  <c r="BE1081" i="7"/>
  <c r="BE1171" i="7"/>
  <c r="BE1277" i="7"/>
  <c r="BE1324" i="7"/>
  <c r="BE1380" i="7"/>
  <c r="BE1403" i="7"/>
  <c r="BE1433" i="7"/>
  <c r="J106" i="7"/>
  <c r="BE131" i="7"/>
  <c r="BE306" i="7"/>
  <c r="BE310" i="7"/>
  <c r="BE338" i="7"/>
  <c r="BE387" i="7"/>
  <c r="BE419" i="7"/>
  <c r="BE567" i="7"/>
  <c r="BE607" i="7"/>
  <c r="BE617" i="7"/>
  <c r="BE632" i="7"/>
  <c r="BE802" i="7"/>
  <c r="BE881" i="7"/>
  <c r="BE970" i="7"/>
  <c r="BE1006" i="7"/>
  <c r="BE1042" i="7"/>
  <c r="BE1062" i="7"/>
  <c r="BE1069" i="7"/>
  <c r="BE1127" i="7"/>
  <c r="BE1191" i="7"/>
  <c r="BE1194" i="7"/>
  <c r="BE1209" i="7"/>
  <c r="BE1231" i="7"/>
  <c r="BE1291" i="7"/>
  <c r="BE1487" i="7"/>
  <c r="BE119" i="7"/>
  <c r="BE143" i="7"/>
  <c r="BE164" i="7"/>
  <c r="BE171" i="7"/>
  <c r="BE186" i="7"/>
  <c r="BE201" i="7"/>
  <c r="BE205" i="7"/>
  <c r="BE210" i="7"/>
  <c r="BE242" i="7"/>
  <c r="BE273" i="7"/>
  <c r="BE278" i="7"/>
  <c r="BE283" i="7"/>
  <c r="BE298" i="7"/>
  <c r="BE320" i="7"/>
  <c r="BE425" i="7"/>
  <c r="BE456" i="7"/>
  <c r="BE488" i="7"/>
  <c r="BE496" i="7"/>
  <c r="BE504" i="7"/>
  <c r="BE511" i="7"/>
  <c r="BE533" i="7"/>
  <c r="BE538" i="7"/>
  <c r="BE562" i="7"/>
  <c r="BE578" i="7"/>
  <c r="BE611" i="7"/>
  <c r="BE636" i="7"/>
  <c r="BE647" i="7"/>
  <c r="BE669" i="7"/>
  <c r="BE688" i="7"/>
  <c r="BE709" i="7"/>
  <c r="BE712" i="7"/>
  <c r="BE714" i="7"/>
  <c r="BE716" i="7"/>
  <c r="BE731" i="7"/>
  <c r="BE746" i="7"/>
  <c r="BE879" i="7"/>
  <c r="BE913" i="7"/>
  <c r="BE984" i="7"/>
  <c r="BE1016" i="7"/>
  <c r="BE1026" i="7"/>
  <c r="BE1051" i="7"/>
  <c r="BE1071" i="7"/>
  <c r="BE1075" i="7"/>
  <c r="BE1101" i="7"/>
  <c r="BE1108" i="7"/>
  <c r="BE1113" i="7"/>
  <c r="BE1163" i="7"/>
  <c r="BE1187" i="7"/>
  <c r="BE1206" i="7"/>
  <c r="BE1211" i="7"/>
  <c r="BE1236" i="7"/>
  <c r="BE1244" i="7"/>
  <c r="BE1258" i="7"/>
  <c r="BE1312" i="7"/>
  <c r="BE1320" i="7"/>
  <c r="BE1404" i="7"/>
  <c r="BE1436" i="7"/>
  <c r="BE1173" i="7"/>
  <c r="BE1200" i="7"/>
  <c r="BE1250" i="7"/>
  <c r="BE1309" i="7"/>
  <c r="BE1332" i="7"/>
  <c r="BE1346" i="7"/>
  <c r="BE1371" i="7"/>
  <c r="BE1376" i="7"/>
  <c r="BE1541" i="7"/>
  <c r="BK86" i="6"/>
  <c r="J86" i="6"/>
  <c r="F59" i="7"/>
  <c r="BE175" i="7"/>
  <c r="BE246" i="7"/>
  <c r="BE353" i="7"/>
  <c r="BE394" i="7"/>
  <c r="BE450" i="7"/>
  <c r="BE518" i="7"/>
  <c r="BE552" i="7"/>
  <c r="BE643" i="7"/>
  <c r="BE724" i="7"/>
  <c r="BE824" i="7"/>
  <c r="BE834" i="7"/>
  <c r="BE872" i="7"/>
  <c r="BE884" i="7"/>
  <c r="BE922" i="7"/>
  <c r="BE932" i="7"/>
  <c r="BE942" i="7"/>
  <c r="BE961" i="7"/>
  <c r="BE992" i="7"/>
  <c r="BE1004" i="7"/>
  <c r="BE1089" i="7"/>
  <c r="BE1092" i="7"/>
  <c r="BE1115" i="7"/>
  <c r="BE1122" i="7"/>
  <c r="BE1129" i="7"/>
  <c r="BE1139" i="7"/>
  <c r="BE1182" i="7"/>
  <c r="BE1202" i="7"/>
  <c r="BE1256" i="7"/>
  <c r="BE1271" i="7"/>
  <c r="BE1375" i="7"/>
  <c r="BE1456" i="7"/>
  <c r="BE1477" i="7"/>
  <c r="BE1502" i="7"/>
  <c r="BE1507" i="7"/>
  <c r="BE1537" i="7"/>
  <c r="BE1554" i="7"/>
  <c r="BE1252" i="7"/>
  <c r="BE1328" i="7"/>
  <c r="BE161" i="7"/>
  <c r="BE190" i="7"/>
  <c r="BE226" i="7"/>
  <c r="BE336" i="7"/>
  <c r="BE367" i="7"/>
  <c r="BE472" i="7"/>
  <c r="BE483" i="7"/>
  <c r="BE506" i="7"/>
  <c r="BE574" i="7"/>
  <c r="BE677" i="7"/>
  <c r="BE687" i="7"/>
  <c r="BE728" i="7"/>
  <c r="BE733" i="7"/>
  <c r="BE759" i="7"/>
  <c r="BE813" i="7"/>
  <c r="BE897" i="7"/>
  <c r="BE994" i="7"/>
  <c r="BE1019" i="7"/>
  <c r="BE1049" i="7"/>
  <c r="BE1056" i="7"/>
  <c r="BE1058" i="7"/>
  <c r="BE1083" i="7"/>
  <c r="BE1099" i="7"/>
  <c r="BE1136" i="7"/>
  <c r="BE1145" i="7"/>
  <c r="BE1167" i="7"/>
  <c r="BE1266" i="7"/>
  <c r="BE1301" i="7"/>
  <c r="BE1342" i="7"/>
  <c r="BE1352" i="7"/>
  <c r="BE1365" i="7"/>
  <c r="BE1386" i="7"/>
  <c r="BE1407" i="7"/>
  <c r="BE1469" i="7"/>
  <c r="BE255" i="7"/>
  <c r="BE276" i="7"/>
  <c r="BE345" i="7"/>
  <c r="BE413" i="7"/>
  <c r="BE569" i="7"/>
  <c r="BE589" i="7"/>
  <c r="BE624" i="7"/>
  <c r="BE658" i="7"/>
  <c r="BE737" i="7"/>
  <c r="BE841" i="7"/>
  <c r="BE899" i="7"/>
  <c r="BE906" i="7"/>
  <c r="BE911" i="7"/>
  <c r="BE980" i="7"/>
  <c r="BE1028" i="7"/>
  <c r="BE1106" i="7"/>
  <c r="BE1120" i="7"/>
  <c r="BE1153" i="7"/>
  <c r="BE1156" i="7"/>
  <c r="BE1184" i="7"/>
  <c r="BE1198" i="7"/>
  <c r="BE1204" i="7"/>
  <c r="BE1221" i="7"/>
  <c r="BE1251" i="7"/>
  <c r="BE1282" i="7"/>
  <c r="BE1286" i="7"/>
  <c r="BE1289" i="7"/>
  <c r="BE1316" i="7"/>
  <c r="BE1348" i="7"/>
  <c r="BE1354" i="7"/>
  <c r="BE1361" i="7"/>
  <c r="BE1366" i="7"/>
  <c r="BE1370" i="7"/>
  <c r="BE1381" i="7"/>
  <c r="BE1384" i="7"/>
  <c r="BE1428" i="7"/>
  <c r="BE1431" i="7"/>
  <c r="BE1480" i="7"/>
  <c r="BE1497" i="7"/>
  <c r="BE1523" i="7"/>
  <c r="BE1528" i="7"/>
  <c r="BE1534" i="7"/>
  <c r="BE1576" i="7"/>
  <c r="BE125" i="7"/>
  <c r="BE218" i="7"/>
  <c r="BE329" i="7"/>
  <c r="BE360" i="7"/>
  <c r="BE431" i="7"/>
  <c r="BE444" i="7"/>
  <c r="BE462" i="7"/>
  <c r="BE531" i="7"/>
  <c r="BE535" i="7"/>
  <c r="BE558" i="7"/>
  <c r="BE660" i="7"/>
  <c r="BE751" i="7"/>
  <c r="BE776" i="7"/>
  <c r="BE847" i="7"/>
  <c r="BE874" i="7"/>
  <c r="BE876" i="7"/>
  <c r="BE904" i="7"/>
  <c r="BE924" i="7"/>
  <c r="BE997" i="7"/>
  <c r="BE1044" i="7"/>
  <c r="BE1087" i="7"/>
  <c r="BE1134" i="7"/>
  <c r="BE1141" i="7"/>
  <c r="BE1147" i="7"/>
  <c r="BE1149" i="7"/>
  <c r="BE1160" i="7"/>
  <c r="BE1192" i="7"/>
  <c r="BE1248" i="7"/>
  <c r="BE1296" i="7"/>
  <c r="BE1335" i="7"/>
  <c r="BE1340" i="7"/>
  <c r="BE1359" i="7"/>
  <c r="BE1401" i="7"/>
  <c r="BE1419" i="7"/>
  <c r="BE1438" i="7"/>
  <c r="BE1450" i="7"/>
  <c r="BE1473" i="7"/>
  <c r="BE1492" i="7"/>
  <c r="BE1512" i="7"/>
  <c r="BE1514" i="7"/>
  <c r="BE1517" i="7"/>
  <c r="BE1520" i="7"/>
  <c r="BE1562" i="7"/>
  <c r="BE149" i="7"/>
  <c r="BE220" i="7"/>
  <c r="BE264" i="7"/>
  <c r="BE383" i="7"/>
  <c r="BE520" i="7"/>
  <c r="BE545" i="7"/>
  <c r="BE584" i="7"/>
  <c r="BE641" i="7"/>
  <c r="BE652" i="7"/>
  <c r="BE697" i="7"/>
  <c r="BE718" i="7"/>
  <c r="BE818" i="7"/>
  <c r="BE855" i="7"/>
  <c r="BE862" i="7"/>
  <c r="BE954" i="7"/>
  <c r="BE957" i="7"/>
  <c r="BE974" i="7"/>
  <c r="BE1035" i="7"/>
  <c r="BE1076" i="7"/>
  <c r="BE1413" i="7"/>
  <c r="BE1462" i="7"/>
  <c r="BE1468" i="7"/>
  <c r="J87" i="5"/>
  <c r="J64" i="5"/>
  <c r="E74" i="6"/>
  <c r="F83" i="6"/>
  <c r="BE88" i="6"/>
  <c r="J56" i="6"/>
  <c r="BE96" i="6"/>
  <c r="BE98" i="6"/>
  <c r="BE89" i="6"/>
  <c r="BE93" i="6"/>
  <c r="BE95" i="6"/>
  <c r="BE101" i="6"/>
  <c r="BE107" i="6"/>
  <c r="BE108" i="6"/>
  <c r="BE90" i="6"/>
  <c r="BE91" i="6"/>
  <c r="BE92" i="6"/>
  <c r="BE94" i="6"/>
  <c r="BE97" i="6"/>
  <c r="BE99" i="6"/>
  <c r="BE103" i="6"/>
  <c r="BE105" i="6"/>
  <c r="J100" i="4"/>
  <c r="J65" i="4"/>
  <c r="BK364" i="4"/>
  <c r="J364" i="4"/>
  <c r="J72" i="4" s="1"/>
  <c r="F59" i="5"/>
  <c r="BE102" i="5"/>
  <c r="BE104" i="5"/>
  <c r="BE110" i="5"/>
  <c r="J80" i="5"/>
  <c r="BE100" i="5"/>
  <c r="BE112" i="5"/>
  <c r="BE116" i="5"/>
  <c r="BE118" i="5"/>
  <c r="BE134" i="5"/>
  <c r="BE138" i="5"/>
  <c r="BE146" i="5"/>
  <c r="BE148" i="5"/>
  <c r="BE152" i="5"/>
  <c r="BE90" i="5"/>
  <c r="BE96" i="5"/>
  <c r="BE88" i="5"/>
  <c r="BE120" i="5"/>
  <c r="BE132" i="5"/>
  <c r="BE136" i="5"/>
  <c r="E50" i="5"/>
  <c r="BE94" i="5"/>
  <c r="BE106" i="5"/>
  <c r="BE124" i="5"/>
  <c r="BE140" i="5"/>
  <c r="BE142" i="5"/>
  <c r="BE92" i="5"/>
  <c r="BE98" i="5"/>
  <c r="BE126" i="5"/>
  <c r="BE108" i="5"/>
  <c r="BE114" i="5"/>
  <c r="BE122" i="5"/>
  <c r="BE128" i="5"/>
  <c r="BE130" i="5"/>
  <c r="BE144" i="5"/>
  <c r="BE150" i="5"/>
  <c r="BE105" i="4"/>
  <c r="BE138" i="4"/>
  <c r="BE151" i="4"/>
  <c r="J56" i="4"/>
  <c r="BE117" i="4"/>
  <c r="BE121" i="4"/>
  <c r="BE222" i="4"/>
  <c r="BK87" i="3"/>
  <c r="BK86" i="3"/>
  <c r="J86" i="3" s="1"/>
  <c r="J30" i="3" s="1"/>
  <c r="E86" i="4"/>
  <c r="BE101" i="4"/>
  <c r="BE159" i="4"/>
  <c r="BE194" i="4"/>
  <c r="BE302" i="4"/>
  <c r="BE156" i="4"/>
  <c r="BE245" i="4"/>
  <c r="BE253" i="4"/>
  <c r="F59" i="4"/>
  <c r="BE324" i="4"/>
  <c r="BE164" i="4"/>
  <c r="BE241" i="4"/>
  <c r="BE297" i="4"/>
  <c r="BE316" i="4"/>
  <c r="BE325" i="4"/>
  <c r="BE328" i="4"/>
  <c r="BE330" i="4"/>
  <c r="BE351" i="4"/>
  <c r="BE386" i="4"/>
  <c r="BE388" i="4"/>
  <c r="BE400" i="4"/>
  <c r="BE187" i="4"/>
  <c r="BE259" i="4"/>
  <c r="BE267" i="4"/>
  <c r="BE314" i="4"/>
  <c r="BE319" i="4"/>
  <c r="BE335" i="4"/>
  <c r="BE346" i="4"/>
  <c r="BE354" i="4"/>
  <c r="BE357" i="4"/>
  <c r="BE362" i="4"/>
  <c r="BE231" i="4"/>
  <c r="BE309" i="4"/>
  <c r="BE311" i="4"/>
  <c r="BE344" i="4"/>
  <c r="BE405" i="4"/>
  <c r="BE107" i="4"/>
  <c r="BE167" i="4"/>
  <c r="BE218" i="4"/>
  <c r="BE342" i="4"/>
  <c r="BE349" i="4"/>
  <c r="BE108" i="4"/>
  <c r="BE113" i="4"/>
  <c r="BE129" i="4"/>
  <c r="BE132" i="4"/>
  <c r="BE134" i="4"/>
  <c r="BE146" i="4"/>
  <c r="BE175" i="4"/>
  <c r="BE180" i="4"/>
  <c r="BE235" i="4"/>
  <c r="BE275" i="4"/>
  <c r="BE278" i="4"/>
  <c r="BE282" i="4"/>
  <c r="BE289" i="4"/>
  <c r="BE310" i="4"/>
  <c r="BE313" i="4"/>
  <c r="BE317" i="4"/>
  <c r="BE320" i="4"/>
  <c r="BE329" i="4"/>
  <c r="BE332" i="4"/>
  <c r="BE336" i="4"/>
  <c r="BE343" i="4"/>
  <c r="BE136" i="4"/>
  <c r="BE227" i="4"/>
  <c r="BE247" i="4"/>
  <c r="BE284" i="4"/>
  <c r="BE326" i="4"/>
  <c r="BE333" i="4"/>
  <c r="BE366" i="4"/>
  <c r="BE370" i="4"/>
  <c r="BE376" i="4"/>
  <c r="BE402" i="4"/>
  <c r="BE125" i="4"/>
  <c r="BE410" i="4"/>
  <c r="BE415" i="4"/>
  <c r="BE422" i="4"/>
  <c r="F55" i="3"/>
  <c r="BE99" i="3"/>
  <c r="BE145" i="3"/>
  <c r="BE170" i="3"/>
  <c r="BE177" i="3"/>
  <c r="BE188" i="3"/>
  <c r="BE255" i="3"/>
  <c r="BE333" i="3"/>
  <c r="BE367" i="3"/>
  <c r="J52" i="3"/>
  <c r="BE212" i="3"/>
  <c r="BE244" i="3"/>
  <c r="BE270" i="3"/>
  <c r="BE327" i="3"/>
  <c r="BE346" i="3"/>
  <c r="BE360" i="3"/>
  <c r="BE368" i="3"/>
  <c r="BE371" i="3"/>
  <c r="BE129" i="3"/>
  <c r="BE319" i="3"/>
  <c r="BE347" i="3"/>
  <c r="BE372" i="3"/>
  <c r="BE376" i="3"/>
  <c r="BK92" i="2"/>
  <c r="J92" i="2"/>
  <c r="J60" i="2"/>
  <c r="BK928" i="2"/>
  <c r="J928" i="2" s="1"/>
  <c r="J69" i="2" s="1"/>
  <c r="BE143" i="3"/>
  <c r="BE275" i="3"/>
  <c r="BE280" i="3"/>
  <c r="BE315" i="3"/>
  <c r="BE324" i="3"/>
  <c r="BE334" i="3"/>
  <c r="BE93" i="3"/>
  <c r="BE140" i="3"/>
  <c r="BE196" i="3"/>
  <c r="BE227" i="3"/>
  <c r="BE264" i="3"/>
  <c r="BE283" i="3"/>
  <c r="BE290" i="3"/>
  <c r="BE296" i="3"/>
  <c r="BE329" i="3"/>
  <c r="BE338" i="3"/>
  <c r="E76" i="3"/>
  <c r="BE89" i="3"/>
  <c r="BE97" i="3"/>
  <c r="BE103" i="3"/>
  <c r="BE137" i="3"/>
  <c r="BE305" i="3"/>
  <c r="BE310" i="3"/>
  <c r="BE337" i="3"/>
  <c r="BE340" i="3"/>
  <c r="BE348" i="3"/>
  <c r="BE359" i="3"/>
  <c r="BE369" i="3"/>
  <c r="BE384" i="3"/>
  <c r="BE362" i="3"/>
  <c r="BE425" i="3"/>
  <c r="BE109" i="3"/>
  <c r="BE165" i="3"/>
  <c r="BE193" i="3"/>
  <c r="BE351" i="3"/>
  <c r="BE363" i="3"/>
  <c r="BE397" i="3"/>
  <c r="BE133" i="3"/>
  <c r="BE152" i="3"/>
  <c r="BE350" i="3"/>
  <c r="BE185" i="3"/>
  <c r="BE286" i="3"/>
  <c r="BE330" i="3"/>
  <c r="BE336" i="3"/>
  <c r="BE345" i="3"/>
  <c r="BE375" i="3"/>
  <c r="BE381" i="3"/>
  <c r="BE383" i="3"/>
  <c r="BE392" i="3"/>
  <c r="BE400" i="3"/>
  <c r="BE412" i="3"/>
  <c r="BE216" i="3"/>
  <c r="BE262" i="3"/>
  <c r="BE373" i="3"/>
  <c r="BE398" i="3"/>
  <c r="BE121" i="3"/>
  <c r="BE125" i="3"/>
  <c r="BE174" i="3"/>
  <c r="BE302" i="3"/>
  <c r="BE332" i="3"/>
  <c r="BE377" i="3"/>
  <c r="BE379" i="3"/>
  <c r="BE380" i="3"/>
  <c r="BE388" i="3"/>
  <c r="BE394" i="3"/>
  <c r="BE396" i="3"/>
  <c r="BE401" i="3"/>
  <c r="BE402" i="3"/>
  <c r="BE406" i="3"/>
  <c r="BE417" i="3"/>
  <c r="BE419" i="3"/>
  <c r="BE422" i="3"/>
  <c r="BD55" i="1"/>
  <c r="BE104" i="2"/>
  <c r="BE113" i="2"/>
  <c r="BE117" i="2"/>
  <c r="BE123" i="2"/>
  <c r="BE132" i="2"/>
  <c r="BE138" i="2"/>
  <c r="BE162" i="2"/>
  <c r="BE171" i="2"/>
  <c r="BE175" i="2"/>
  <c r="BE192" i="2"/>
  <c r="BE231" i="2"/>
  <c r="BE240" i="2"/>
  <c r="BE256" i="2"/>
  <c r="BE297" i="2"/>
  <c r="BE309" i="2"/>
  <c r="BE317" i="2"/>
  <c r="BE339" i="2"/>
  <c r="BE342" i="2"/>
  <c r="BE366" i="2"/>
  <c r="BE369" i="2"/>
  <c r="BE388" i="2"/>
  <c r="BE402" i="2"/>
  <c r="BE543" i="2"/>
  <c r="BE555" i="2"/>
  <c r="BE562" i="2"/>
  <c r="BE575" i="2"/>
  <c r="BE597" i="2"/>
  <c r="BE604" i="2"/>
  <c r="BE635" i="2"/>
  <c r="BE686" i="2"/>
  <c r="BE692" i="2"/>
  <c r="BE708" i="2"/>
  <c r="BE709" i="2"/>
  <c r="BE711" i="2"/>
  <c r="BE712" i="2"/>
  <c r="BE737" i="2"/>
  <c r="BE742" i="2"/>
  <c r="BE744" i="2"/>
  <c r="BE746" i="2"/>
  <c r="BE747" i="2"/>
  <c r="BE748" i="2"/>
  <c r="BE750" i="2"/>
  <c r="BE756" i="2"/>
  <c r="BE758" i="2"/>
  <c r="BE769" i="2"/>
  <c r="BE774" i="2"/>
  <c r="BE775" i="2"/>
  <c r="BE783" i="2"/>
  <c r="BE801" i="2"/>
  <c r="BE806" i="2"/>
  <c r="BE814" i="2"/>
  <c r="BE830" i="2"/>
  <c r="BE832" i="2"/>
  <c r="BE924" i="2"/>
  <c r="BE946" i="2"/>
  <c r="E81" i="2"/>
  <c r="BE94" i="2"/>
  <c r="BE100" i="2"/>
  <c r="BE125" i="2"/>
  <c r="BE127" i="2"/>
  <c r="BE129" i="2"/>
  <c r="BE147" i="2"/>
  <c r="BE183" i="2"/>
  <c r="BE199" i="2"/>
  <c r="BE201" i="2"/>
  <c r="BE205" i="2"/>
  <c r="BE248" i="2"/>
  <c r="BE252" i="2"/>
  <c r="BE327" i="2"/>
  <c r="BE335" i="2"/>
  <c r="BE357" i="2"/>
  <c r="BE362" i="2"/>
  <c r="BE385" i="2"/>
  <c r="BE436" i="2"/>
  <c r="BE451" i="2"/>
  <c r="BE457" i="2"/>
  <c r="BE472" i="2"/>
  <c r="BE500" i="2"/>
  <c r="BE517" i="2"/>
  <c r="BE541" i="2"/>
  <c r="BE548" i="2"/>
  <c r="BE581" i="2"/>
  <c r="BE608" i="2"/>
  <c r="BE614" i="2"/>
  <c r="BE618" i="2"/>
  <c r="BE671" i="2"/>
  <c r="BE678" i="2"/>
  <c r="BE690" i="2"/>
  <c r="BE699" i="2"/>
  <c r="BE715" i="2"/>
  <c r="BE720" i="2"/>
  <c r="BE722" i="2"/>
  <c r="BE723" i="2"/>
  <c r="BE734" i="2"/>
  <c r="BE735" i="2"/>
  <c r="BE743" i="2"/>
  <c r="BE759" i="2"/>
  <c r="BE771" i="2"/>
  <c r="BE772" i="2"/>
  <c r="BE776" i="2"/>
  <c r="BE778" i="2"/>
  <c r="BE780" i="2"/>
  <c r="BE789" i="2"/>
  <c r="BE816" i="2"/>
  <c r="BE824" i="2"/>
  <c r="BE828" i="2"/>
  <c r="BE850" i="2"/>
  <c r="BA55" i="1"/>
  <c r="J52" i="2"/>
  <c r="BE213" i="2"/>
  <c r="BE293" i="2"/>
  <c r="BE301" i="2"/>
  <c r="BE305" i="2"/>
  <c r="BE312" i="2"/>
  <c r="BE337" i="2"/>
  <c r="BE407" i="2"/>
  <c r="BE659" i="2"/>
  <c r="BE663" i="2"/>
  <c r="BE763" i="2"/>
  <c r="BE767" i="2"/>
  <c r="BE779" i="2"/>
  <c r="BE795" i="2"/>
  <c r="BE820" i="2"/>
  <c r="BE837" i="2"/>
  <c r="BE838" i="2"/>
  <c r="BE842" i="2"/>
  <c r="BB55" i="1"/>
  <c r="AW55" i="1"/>
  <c r="BE121" i="2"/>
  <c r="BE151" i="2"/>
  <c r="BE325" i="2"/>
  <c r="BE377" i="2"/>
  <c r="BE380" i="2"/>
  <c r="BE418" i="2"/>
  <c r="BE565" i="2"/>
  <c r="BE676" i="2"/>
  <c r="BE683" i="2"/>
  <c r="BE697" i="2"/>
  <c r="BE721" i="2"/>
  <c r="BE724" i="2"/>
  <c r="BE846" i="2"/>
  <c r="BE855" i="2"/>
  <c r="BE857" i="2"/>
  <c r="BE865" i="2"/>
  <c r="BE868" i="2"/>
  <c r="BE872" i="2"/>
  <c r="BE875" i="2"/>
  <c r="BE888" i="2"/>
  <c r="BE898" i="2"/>
  <c r="BE906" i="2"/>
  <c r="BE915" i="2"/>
  <c r="BE919" i="2"/>
  <c r="BE921" i="2"/>
  <c r="BE926" i="2"/>
  <c r="BE930" i="2"/>
  <c r="BE939" i="2"/>
  <c r="BE941" i="2"/>
  <c r="BE945" i="2"/>
  <c r="F55" i="2"/>
  <c r="BE96" i="2"/>
  <c r="BE109" i="2"/>
  <c r="BE135" i="2"/>
  <c r="BE143" i="2"/>
  <c r="BE179" i="2"/>
  <c r="BE187" i="2"/>
  <c r="BE209" i="2"/>
  <c r="BE244" i="2"/>
  <c r="BE470" i="2"/>
  <c r="BE487" i="2"/>
  <c r="BE502" i="2"/>
  <c r="BE536" i="2"/>
  <c r="BE587" i="2"/>
  <c r="BE590" i="2"/>
  <c r="BE643" i="2"/>
  <c r="BE652" i="2"/>
  <c r="BE667" i="2"/>
  <c r="BE700" i="2"/>
  <c r="BE707" i="2"/>
  <c r="BE713" i="2"/>
  <c r="BE738" i="2"/>
  <c r="BE751" i="2"/>
  <c r="BE752" i="2"/>
  <c r="BE754" i="2"/>
  <c r="BE755" i="2"/>
  <c r="BE782" i="2"/>
  <c r="BC55" i="1"/>
  <c r="F36" i="6"/>
  <c r="BA60" i="1"/>
  <c r="F38" i="6"/>
  <c r="BC60" i="1" s="1"/>
  <c r="J34" i="17"/>
  <c r="AW74" i="1" s="1"/>
  <c r="F39" i="8"/>
  <c r="BB64" i="1" s="1"/>
  <c r="J38" i="16"/>
  <c r="AW73" i="1" s="1"/>
  <c r="F36" i="4"/>
  <c r="BA58" i="1"/>
  <c r="F38" i="8"/>
  <c r="BA64" i="1"/>
  <c r="F37" i="10"/>
  <c r="BB66" i="1" s="1"/>
  <c r="F40" i="16"/>
  <c r="BC73" i="1" s="1"/>
  <c r="J34" i="14"/>
  <c r="F36" i="19"/>
  <c r="BC76" i="1" s="1"/>
  <c r="F36" i="5"/>
  <c r="BA59" i="1" s="1"/>
  <c r="F39" i="9"/>
  <c r="BD65" i="1"/>
  <c r="J36" i="6"/>
  <c r="AW60" i="1" s="1"/>
  <c r="J36" i="7"/>
  <c r="AW63" i="1"/>
  <c r="J34" i="18"/>
  <c r="AW75" i="1"/>
  <c r="F39" i="15"/>
  <c r="BB72" i="1" s="1"/>
  <c r="F35" i="17"/>
  <c r="BB74" i="1" s="1"/>
  <c r="F36" i="10"/>
  <c r="BA66" i="1"/>
  <c r="F39" i="7"/>
  <c r="BD63" i="1" s="1"/>
  <c r="F41" i="13"/>
  <c r="BD70" i="1"/>
  <c r="F38" i="15"/>
  <c r="BA72" i="1"/>
  <c r="F37" i="4"/>
  <c r="BB58" i="1" s="1"/>
  <c r="F38" i="13"/>
  <c r="BA70" i="1" s="1"/>
  <c r="J34" i="16"/>
  <c r="F35" i="18"/>
  <c r="BB75" i="1"/>
  <c r="F34" i="17"/>
  <c r="BA74" i="1"/>
  <c r="J38" i="13"/>
  <c r="AW70" i="1" s="1"/>
  <c r="F37" i="18"/>
  <c r="BD75" i="1" s="1"/>
  <c r="F36" i="17"/>
  <c r="BC74" i="1" s="1"/>
  <c r="F41" i="14"/>
  <c r="BD71" i="1"/>
  <c r="AS61" i="1"/>
  <c r="F37" i="5"/>
  <c r="BB59" i="1" s="1"/>
  <c r="J38" i="14"/>
  <c r="AW71" i="1"/>
  <c r="F34" i="18"/>
  <c r="BA75" i="1" s="1"/>
  <c r="F38" i="14"/>
  <c r="BA71" i="1" s="1"/>
  <c r="F37" i="9"/>
  <c r="BB65" i="1" s="1"/>
  <c r="J36" i="10"/>
  <c r="AW66" i="1"/>
  <c r="J36" i="4"/>
  <c r="AW58" i="1" s="1"/>
  <c r="F36" i="3"/>
  <c r="BC56" i="1"/>
  <c r="F41" i="16"/>
  <c r="BD73" i="1" s="1"/>
  <c r="F37" i="19"/>
  <c r="BD76" i="1" s="1"/>
  <c r="F37" i="7"/>
  <c r="BB63" i="1" s="1"/>
  <c r="F34" i="3"/>
  <c r="BA56" i="1"/>
  <c r="F35" i="3"/>
  <c r="BB56" i="1" s="1"/>
  <c r="F35" i="19"/>
  <c r="BB76" i="1"/>
  <c r="F41" i="15"/>
  <c r="BD72" i="1" s="1"/>
  <c r="F39" i="11"/>
  <c r="BD67" i="1" s="1"/>
  <c r="F39" i="5"/>
  <c r="BD59" i="1" s="1"/>
  <c r="F38" i="10"/>
  <c r="BC66" i="1"/>
  <c r="F38" i="7"/>
  <c r="BC63" i="1" s="1"/>
  <c r="J36" i="11"/>
  <c r="AW67" i="1"/>
  <c r="J32" i="6"/>
  <c r="J38" i="8"/>
  <c r="AW64" i="1" s="1"/>
  <c r="F37" i="12"/>
  <c r="BB68" i="1"/>
  <c r="F39" i="16"/>
  <c r="BB73" i="1"/>
  <c r="F39" i="4"/>
  <c r="BD58" i="1"/>
  <c r="F39" i="6"/>
  <c r="BD60" i="1"/>
  <c r="J38" i="15"/>
  <c r="AW72" i="1" s="1"/>
  <c r="F37" i="6"/>
  <c r="BB60" i="1" s="1"/>
  <c r="F38" i="11"/>
  <c r="BC67" i="1" s="1"/>
  <c r="F38" i="4"/>
  <c r="BC58" i="1"/>
  <c r="F38" i="16"/>
  <c r="BA73" i="1"/>
  <c r="F39" i="10"/>
  <c r="BD66" i="1"/>
  <c r="J36" i="5"/>
  <c r="AW59" i="1" s="1"/>
  <c r="F40" i="14"/>
  <c r="BC71" i="1" s="1"/>
  <c r="F41" i="8"/>
  <c r="BD64" i="1" s="1"/>
  <c r="F37" i="17"/>
  <c r="BD74" i="1"/>
  <c r="F39" i="13"/>
  <c r="BB70" i="1"/>
  <c r="F37" i="3"/>
  <c r="BD56" i="1"/>
  <c r="F39" i="14"/>
  <c r="BB71" i="1" s="1"/>
  <c r="F38" i="5"/>
  <c r="BC59" i="1" s="1"/>
  <c r="F36" i="12"/>
  <c r="BA68" i="1" s="1"/>
  <c r="J34" i="19"/>
  <c r="AW76" i="1"/>
  <c r="F40" i="15"/>
  <c r="BC72" i="1"/>
  <c r="F36" i="9"/>
  <c r="BA65" i="1" s="1"/>
  <c r="J34" i="3"/>
  <c r="AW56" i="1"/>
  <c r="J36" i="12"/>
  <c r="AW68" i="1"/>
  <c r="F36" i="18"/>
  <c r="BC75" i="1" s="1"/>
  <c r="F38" i="12"/>
  <c r="BC68" i="1"/>
  <c r="F40" i="8"/>
  <c r="BC64" i="1" s="1"/>
  <c r="F37" i="11"/>
  <c r="BB67" i="1"/>
  <c r="J36" i="9"/>
  <c r="AW65" i="1"/>
  <c r="F38" i="9"/>
  <c r="BC65" i="1"/>
  <c r="F40" i="13"/>
  <c r="BC70" i="1" s="1"/>
  <c r="F36" i="11"/>
  <c r="BA67" i="1"/>
  <c r="F39" i="12"/>
  <c r="BD68" i="1" s="1"/>
  <c r="F34" i="19"/>
  <c r="BA76" i="1" s="1"/>
  <c r="F36" i="7"/>
  <c r="BA63" i="1" s="1"/>
  <c r="J63" i="5" l="1"/>
  <c r="J32" i="5"/>
  <c r="P100" i="8"/>
  <c r="AU64" i="1" s="1"/>
  <c r="BK86" i="18"/>
  <c r="BK85" i="18" s="1"/>
  <c r="J85" i="18" s="1"/>
  <c r="J59" i="18" s="1"/>
  <c r="J341" i="10"/>
  <c r="J68" i="10" s="1"/>
  <c r="J524" i="10"/>
  <c r="J73" i="10" s="1"/>
  <c r="R92" i="11"/>
  <c r="R91" i="11"/>
  <c r="R98" i="4"/>
  <c r="T96" i="10"/>
  <c r="T95" i="10"/>
  <c r="R87" i="3"/>
  <c r="R86" i="3" s="1"/>
  <c r="P96" i="10"/>
  <c r="P95" i="10" s="1"/>
  <c r="AU66" i="1" s="1"/>
  <c r="T86" i="19"/>
  <c r="T85" i="19"/>
  <c r="R92" i="2"/>
  <c r="R91" i="2"/>
  <c r="R86" i="17"/>
  <c r="R85" i="17" s="1"/>
  <c r="BK101" i="8"/>
  <c r="BK100" i="8"/>
  <c r="J100" i="8" s="1"/>
  <c r="J34" i="8" s="1"/>
  <c r="AG64" i="1" s="1"/>
  <c r="AN64" i="1" s="1"/>
  <c r="P92" i="11"/>
  <c r="P91" i="11" s="1"/>
  <c r="AU67" i="1" s="1"/>
  <c r="P87" i="3"/>
  <c r="P86" i="3"/>
  <c r="AU56" i="1" s="1"/>
  <c r="T87" i="3"/>
  <c r="T86" i="3" s="1"/>
  <c r="T113" i="9"/>
  <c r="T93" i="9"/>
  <c r="P113" i="7"/>
  <c r="R113" i="9"/>
  <c r="R93" i="9"/>
  <c r="P886" i="7"/>
  <c r="R96" i="10"/>
  <c r="R95" i="10" s="1"/>
  <c r="T86" i="17"/>
  <c r="T85" i="17" s="1"/>
  <c r="P86" i="17"/>
  <c r="P85" i="17" s="1"/>
  <c r="AU74" i="1" s="1"/>
  <c r="P113" i="9"/>
  <c r="P93" i="9"/>
  <c r="AU65" i="1" s="1"/>
  <c r="P99" i="4"/>
  <c r="P98" i="4" s="1"/>
  <c r="AU58" i="1" s="1"/>
  <c r="AU57" i="1" s="1"/>
  <c r="T364" i="4"/>
  <c r="P92" i="2"/>
  <c r="P91" i="2" s="1"/>
  <c r="AU55" i="1" s="1"/>
  <c r="P86" i="19"/>
  <c r="P85" i="19" s="1"/>
  <c r="AU76" i="1" s="1"/>
  <c r="R86" i="18"/>
  <c r="R85" i="18" s="1"/>
  <c r="R262" i="8"/>
  <c r="R100" i="8" s="1"/>
  <c r="T99" i="4"/>
  <c r="T98" i="4" s="1"/>
  <c r="BK113" i="7"/>
  <c r="J113" i="7" s="1"/>
  <c r="J64" i="7" s="1"/>
  <c r="R886" i="7"/>
  <c r="R112" i="7"/>
  <c r="T886" i="7"/>
  <c r="T112" i="7" s="1"/>
  <c r="BK99" i="4"/>
  <c r="J99" i="4" s="1"/>
  <c r="J64" i="4" s="1"/>
  <c r="T113" i="7"/>
  <c r="T92" i="2"/>
  <c r="T91" i="2"/>
  <c r="AG59" i="1"/>
  <c r="BK86" i="12"/>
  <c r="J86" i="12" s="1"/>
  <c r="J32" i="12" s="1"/>
  <c r="AG68" i="1" s="1"/>
  <c r="AN68" i="1" s="1"/>
  <c r="BK86" i="19"/>
  <c r="J86" i="19"/>
  <c r="J60" i="19"/>
  <c r="BK85" i="17"/>
  <c r="J85" i="17"/>
  <c r="J59" i="17" s="1"/>
  <c r="AG73" i="1"/>
  <c r="J67" i="16"/>
  <c r="AG71" i="1"/>
  <c r="BK91" i="11"/>
  <c r="J91" i="11" s="1"/>
  <c r="J63" i="11" s="1"/>
  <c r="BK95" i="10"/>
  <c r="J95" i="10" s="1"/>
  <c r="J63" i="10" s="1"/>
  <c r="BK93" i="9"/>
  <c r="J93" i="9"/>
  <c r="J63" i="9" s="1"/>
  <c r="BK112" i="7"/>
  <c r="J112" i="7" s="1"/>
  <c r="J63" i="7" s="1"/>
  <c r="AG60" i="1"/>
  <c r="J63" i="6"/>
  <c r="AG56" i="1"/>
  <c r="J59" i="3"/>
  <c r="J87" i="3"/>
  <c r="J60" i="3" s="1"/>
  <c r="BK91" i="2"/>
  <c r="J91" i="2" s="1"/>
  <c r="J59" i="2" s="1"/>
  <c r="F37" i="13"/>
  <c r="AZ70" i="1"/>
  <c r="F35" i="6"/>
  <c r="AZ60" i="1" s="1"/>
  <c r="BB57" i="1"/>
  <c r="AX57" i="1" s="1"/>
  <c r="AU69" i="1"/>
  <c r="J37" i="16"/>
  <c r="AV73" i="1"/>
  <c r="AT73" i="1" s="1"/>
  <c r="AN73" i="1" s="1"/>
  <c r="J33" i="17"/>
  <c r="AV74" i="1"/>
  <c r="AT74" i="1" s="1"/>
  <c r="J33" i="18"/>
  <c r="AV75" i="1" s="1"/>
  <c r="AT75" i="1" s="1"/>
  <c r="J35" i="10"/>
  <c r="AV66" i="1"/>
  <c r="AT66" i="1" s="1"/>
  <c r="BD62" i="1"/>
  <c r="BA62" i="1"/>
  <c r="F37" i="15"/>
  <c r="AZ72" i="1" s="1"/>
  <c r="F35" i="11"/>
  <c r="AZ67" i="1" s="1"/>
  <c r="J37" i="15"/>
  <c r="AV72" i="1" s="1"/>
  <c r="AT72" i="1" s="1"/>
  <c r="F33" i="3"/>
  <c r="AZ56" i="1"/>
  <c r="J30" i="18"/>
  <c r="AG75" i="1"/>
  <c r="J33" i="19"/>
  <c r="AV76" i="1"/>
  <c r="AT76" i="1" s="1"/>
  <c r="AS54" i="1"/>
  <c r="J35" i="6"/>
  <c r="AV60" i="1"/>
  <c r="AT60" i="1" s="1"/>
  <c r="AN60" i="1" s="1"/>
  <c r="J35" i="9"/>
  <c r="AV65" i="1"/>
  <c r="AT65" i="1" s="1"/>
  <c r="BA69" i="1"/>
  <c r="AW69" i="1"/>
  <c r="F37" i="16"/>
  <c r="AZ73" i="1" s="1"/>
  <c r="J35" i="11"/>
  <c r="AV67" i="1" s="1"/>
  <c r="AT67" i="1" s="1"/>
  <c r="BD57" i="1"/>
  <c r="F33" i="19"/>
  <c r="AZ76" i="1" s="1"/>
  <c r="F35" i="12"/>
  <c r="AZ68" i="1" s="1"/>
  <c r="F37" i="8"/>
  <c r="AZ64" i="1"/>
  <c r="J35" i="12"/>
  <c r="AV68" i="1" s="1"/>
  <c r="AT68" i="1" s="1"/>
  <c r="J34" i="15"/>
  <c r="AG72" i="1" s="1"/>
  <c r="F33" i="18"/>
  <c r="AZ75" i="1" s="1"/>
  <c r="F33" i="2"/>
  <c r="AZ55" i="1" s="1"/>
  <c r="J37" i="8"/>
  <c r="AV64" i="1"/>
  <c r="AT64" i="1"/>
  <c r="BC62" i="1"/>
  <c r="AY62" i="1" s="1"/>
  <c r="F35" i="10"/>
  <c r="AZ66" i="1" s="1"/>
  <c r="BB62" i="1"/>
  <c r="J37" i="13"/>
  <c r="AV70" i="1"/>
  <c r="AT70" i="1" s="1"/>
  <c r="F35" i="5"/>
  <c r="AZ59" i="1" s="1"/>
  <c r="J37" i="14"/>
  <c r="AV71" i="1" s="1"/>
  <c r="AT71" i="1" s="1"/>
  <c r="AN71" i="1" s="1"/>
  <c r="J35" i="7"/>
  <c r="AV63" i="1" s="1"/>
  <c r="AT63" i="1" s="1"/>
  <c r="BD69" i="1"/>
  <c r="F35" i="9"/>
  <c r="AZ65" i="1" s="1"/>
  <c r="BC57" i="1"/>
  <c r="AY57" i="1" s="1"/>
  <c r="F35" i="7"/>
  <c r="AZ63" i="1" s="1"/>
  <c r="J33" i="3"/>
  <c r="AV56" i="1" s="1"/>
  <c r="AT56" i="1" s="1"/>
  <c r="AN56" i="1" s="1"/>
  <c r="F35" i="4"/>
  <c r="AZ58" i="1" s="1"/>
  <c r="BB69" i="1"/>
  <c r="AX69" i="1" s="1"/>
  <c r="J35" i="4"/>
  <c r="AV58" i="1" s="1"/>
  <c r="AT58" i="1" s="1"/>
  <c r="F33" i="17"/>
  <c r="AZ74" i="1"/>
  <c r="BC69" i="1"/>
  <c r="AY69" i="1"/>
  <c r="J35" i="5"/>
  <c r="AV59" i="1"/>
  <c r="AT59" i="1" s="1"/>
  <c r="AN59" i="1" s="1"/>
  <c r="J34" i="13"/>
  <c r="AG70" i="1"/>
  <c r="F37" i="14"/>
  <c r="AZ71" i="1"/>
  <c r="BA57" i="1"/>
  <c r="AW57" i="1"/>
  <c r="J33" i="2"/>
  <c r="AV55" i="1" s="1"/>
  <c r="AT55" i="1" s="1"/>
  <c r="BK98" i="4" l="1"/>
  <c r="J98" i="4" s="1"/>
  <c r="J63" i="4" s="1"/>
  <c r="J86" i="18"/>
  <c r="J60" i="18" s="1"/>
  <c r="P112" i="7"/>
  <c r="AU63" i="1" s="1"/>
  <c r="AU62" i="1" s="1"/>
  <c r="J101" i="8"/>
  <c r="J68" i="8"/>
  <c r="J67" i="8"/>
  <c r="BK85" i="19"/>
  <c r="J85" i="19" s="1"/>
  <c r="J59" i="19" s="1"/>
  <c r="J63" i="12"/>
  <c r="AN75" i="1"/>
  <c r="J39" i="18"/>
  <c r="AN72" i="1"/>
  <c r="J43" i="16"/>
  <c r="J43" i="15"/>
  <c r="AN70" i="1"/>
  <c r="J43" i="14"/>
  <c r="J43" i="13"/>
  <c r="J41" i="12"/>
  <c r="J43" i="8"/>
  <c r="J41" i="6"/>
  <c r="J41" i="5"/>
  <c r="J39" i="3"/>
  <c r="AG69" i="1"/>
  <c r="AZ69" i="1"/>
  <c r="AV69" i="1"/>
  <c r="AT69" i="1" s="1"/>
  <c r="AN69" i="1" s="1"/>
  <c r="J30" i="17"/>
  <c r="AG74" i="1"/>
  <c r="AN74" i="1"/>
  <c r="J32" i="4"/>
  <c r="AG58" i="1"/>
  <c r="AG57" i="1"/>
  <c r="J32" i="10"/>
  <c r="AG66" i="1"/>
  <c r="AN66" i="1"/>
  <c r="AX62" i="1"/>
  <c r="J32" i="9"/>
  <c r="AG65" i="1"/>
  <c r="AN65" i="1" s="1"/>
  <c r="J32" i="11"/>
  <c r="AG67" i="1" s="1"/>
  <c r="AN67" i="1" s="1"/>
  <c r="AW62" i="1"/>
  <c r="J30" i="2"/>
  <c r="AG55" i="1" s="1"/>
  <c r="BD61" i="1"/>
  <c r="BC61" i="1"/>
  <c r="AY61" i="1"/>
  <c r="AZ62" i="1"/>
  <c r="BA61" i="1"/>
  <c r="AW61" i="1" s="1"/>
  <c r="AZ57" i="1"/>
  <c r="AV57" i="1" s="1"/>
  <c r="AT57" i="1" s="1"/>
  <c r="J32" i="7"/>
  <c r="AG63" i="1" s="1"/>
  <c r="AG62" i="1" s="1"/>
  <c r="BB61" i="1"/>
  <c r="AX61" i="1"/>
  <c r="J39" i="17" l="1"/>
  <c r="J41" i="11"/>
  <c r="J41" i="10"/>
  <c r="J41" i="9"/>
  <c r="J41" i="7"/>
  <c r="AN63" i="1"/>
  <c r="J41" i="4"/>
  <c r="AN58" i="1"/>
  <c r="J39" i="2"/>
  <c r="AN55" i="1"/>
  <c r="AN57" i="1"/>
  <c r="AU61" i="1"/>
  <c r="J30" i="19"/>
  <c r="AG76" i="1"/>
  <c r="BC54" i="1"/>
  <c r="W32" i="1"/>
  <c r="AV62" i="1"/>
  <c r="AT62" i="1"/>
  <c r="AN62" i="1"/>
  <c r="AG61" i="1"/>
  <c r="BA54" i="1"/>
  <c r="W30" i="1" s="1"/>
  <c r="BB54" i="1"/>
  <c r="W31" i="1"/>
  <c r="BD54" i="1"/>
  <c r="W33" i="1"/>
  <c r="AZ61" i="1"/>
  <c r="AV61" i="1"/>
  <c r="AT61" i="1"/>
  <c r="J39" i="19" l="1"/>
  <c r="AN61" i="1"/>
  <c r="AN76" i="1"/>
  <c r="AU54" i="1"/>
  <c r="AY54" i="1"/>
  <c r="AG54" i="1"/>
  <c r="AK26" i="1"/>
  <c r="AW54" i="1"/>
  <c r="AK30" i="1"/>
  <c r="AX54" i="1"/>
  <c r="AZ54" i="1"/>
  <c r="W29" i="1"/>
  <c r="AV54" i="1" l="1"/>
  <c r="AK29" i="1"/>
  <c r="AK35" i="1"/>
  <c r="AT54" i="1" l="1"/>
  <c r="AN54" i="1"/>
</calcChain>
</file>

<file path=xl/sharedStrings.xml><?xml version="1.0" encoding="utf-8"?>
<sst xmlns="http://schemas.openxmlformats.org/spreadsheetml/2006/main" count="52521" uniqueCount="5799">
  <si>
    <t>Export Komplet</t>
  </si>
  <si>
    <t>VZ</t>
  </si>
  <si>
    <t>2.0</t>
  </si>
  <si>
    <t>ZAMOK</t>
  </si>
  <si>
    <t>False</t>
  </si>
  <si>
    <t>{3b664484-ed53-4eb1-a27a-a8e55c55a450}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</si>
  <si>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</si>
  <si>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</si>
  <si>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</si>
  <si>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</si>
  <si>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</si>
  <si>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</si>
  <si>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</si>
  <si>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</si>
  <si>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4333/002M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</si>
  <si>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</si>
  <si>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</si>
  <si>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Připojení vodovodu Černé Voděrady na SV Region JIH</t>
  </si>
  <si>
    <t>KSO:</t>
  </si>
  <si>
    <t/>
  </si>
  <si>
    <t>CC-CZ:</t>
  </si>
  <si>
    <t>Místo:</t>
  </si>
  <si>
    <t>K.Ú. černé Voděrady, Zvánovice, Ondřejov u Prahy</t>
  </si>
  <si>
    <t>Datum:</t>
  </si>
  <si>
    <t>31. 7. 2025</t>
  </si>
  <si>
    <t>Zadavatel:</t>
  </si>
  <si>
    <t>IČ:</t>
  </si>
  <si>
    <t>00235318</t>
  </si>
  <si>
    <t>Obec Černé Voděrady, nám. Lípy Svobody 47, 281 63</t>
  </si>
  <si>
    <t>DIČ:</t>
  </si>
  <si>
    <t>Účastník:</t>
  </si>
  <si>
    <t>Vyplň údaj</t>
  </si>
  <si>
    <t>Projektant:</t>
  </si>
  <si>
    <t>47116901</t>
  </si>
  <si>
    <t>Vodohospodářský rozvoj a výstavba s.s. Praha 5</t>
  </si>
  <si>
    <t>True</t>
  </si>
  <si>
    <t>Zpracovatel:</t>
  </si>
  <si>
    <t>M. Morská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</si>
  <si>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</si>
  <si>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</si>
  <si>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</si>
  <si>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</si>
  <si>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</si>
  <si>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</si>
  <si>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</si>
  <si>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</si>
  <si>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</si>
  <si>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</si>
  <si>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</si>
  <si>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</si>
  <si>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</si>
  <si>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</si>
  <si>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</si>
  <si>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</si>
  <si>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</si>
  <si>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</si>
  <si>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</si>
  <si>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</si>
  <si>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</si>
  <si>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</si>
  <si>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</si>
  <si>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</si>
  <si>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</si>
  <si>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</si>
  <si>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</si>
  <si>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</si>
  <si>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</si>
  <si>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</si>
  <si>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</si>
  <si>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</si>
  <si>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</si>
  <si>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</si>
  <si>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</si>
  <si>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</si>
  <si>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</si>
  <si>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</si>
  <si>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</si>
  <si>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</si>
  <si>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</si>
  <si>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</si>
  <si>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Přiváděcí řad</t>
  </si>
  <si>
    <t>ING</t>
  </si>
  <si>
    <t>1</t>
  </si>
  <si>
    <t>{38df8828-39e7-49c2-b1e9-7c793a76f1fa}</t>
  </si>
  <si>
    <t>827 11 11</t>
  </si>
  <si>
    <t>2</t>
  </si>
  <si>
    <t>SO 02</t>
  </si>
  <si>
    <t>Rozváděcí řad 1</t>
  </si>
  <si>
    <t>{73cbfc85-daa1-4228-8572-5cacf42582b7}</t>
  </si>
  <si>
    <t>827 13 11</t>
  </si>
  <si>
    <t>SO 03</t>
  </si>
  <si>
    <t>AŠ Zvánovice</t>
  </si>
  <si>
    <t>STA</t>
  </si>
  <si>
    <t>{fdc19b99-4284-4ccb-b9d9-afa17d505066}</t>
  </si>
  <si>
    <t>1.</t>
  </si>
  <si>
    <t>AŠ Zvánovice - stavební část + vystrojení</t>
  </si>
  <si>
    <t>Soupis</t>
  </si>
  <si>
    <t>{96be42ba-70fa-4d61-bd16-cf3bd184a13b}</t>
  </si>
  <si>
    <t>825 53 1</t>
  </si>
  <si>
    <t>2.</t>
  </si>
  <si>
    <t>Elektroinstalace</t>
  </si>
  <si>
    <t>{e9948865-7e2b-4b99-9177-51cca3407d5e}</t>
  </si>
  <si>
    <t>3.</t>
  </si>
  <si>
    <t>Rozváděč DT1</t>
  </si>
  <si>
    <t>{58b1902f-507b-469b-beb8-8d444ace78c6}</t>
  </si>
  <si>
    <t>SO 04</t>
  </si>
  <si>
    <t>VDJ Černé Voděrady 2x40m3</t>
  </si>
  <si>
    <t>{c92110ba-3986-4f7f-a737-d3574d133f57}</t>
  </si>
  <si>
    <t>SO 04.1</t>
  </si>
  <si>
    <t>VDJ Černé Voděrady - stavební část</t>
  </si>
  <si>
    <t>{221ed791-5e0a-46ba-90f6-11444a1a6347}</t>
  </si>
  <si>
    <t>3</t>
  </si>
  <si>
    <t>###NOINSERT###</t>
  </si>
  <si>
    <t>SO 04.1.</t>
  </si>
  <si>
    <t>Oplocení VDJ</t>
  </si>
  <si>
    <t>{40d2dc28-b793-4644-9c0f-416bcc0dd7fa}</t>
  </si>
  <si>
    <t>SO 04.2</t>
  </si>
  <si>
    <t>VDJ Černé Voděrady - strojně-technologická část</t>
  </si>
  <si>
    <t>{8ace5c17-d099-4c31-a66c-efe4eb83b7e2}</t>
  </si>
  <si>
    <t>SO 04.3</t>
  </si>
  <si>
    <t>Odpad z VDJ</t>
  </si>
  <si>
    <t>{c99b3fa6-8290-4404-9020-47aa73890263}</t>
  </si>
  <si>
    <t>SO 04.4</t>
  </si>
  <si>
    <t>Zpevněné plochy a příjezdová komunikace</t>
  </si>
  <si>
    <t>{a8f81881-68b9-4554-85c8-d0f3711bc6a7}</t>
  </si>
  <si>
    <t>SO 04.5</t>
  </si>
  <si>
    <t>Přípojka NN k VDJ</t>
  </si>
  <si>
    <t>{8116425a-8c25-457e-b216-b81c5e6926f6}</t>
  </si>
  <si>
    <t>SO 04.6</t>
  </si>
  <si>
    <t>Systém řízení technologického procesu</t>
  </si>
  <si>
    <t>{f58cc89a-f0c4-4518-bc5e-b002382bb296}</t>
  </si>
  <si>
    <t>Technologická elektroinstalace, měření a regulace</t>
  </si>
  <si>
    <t>{593d4620-9bbf-401a-b391-bc86e9120b5f}</t>
  </si>
  <si>
    <t>Rozváděč RM1</t>
  </si>
  <si>
    <t>{f3ae2e04-b07b-4061-afcb-0ab7ef81225b}</t>
  </si>
  <si>
    <t>Stavební elektroinstalace</t>
  </si>
  <si>
    <t>{6c634c7f-d5ab-40e2-8945-b03a3fefd1a0}</t>
  </si>
  <si>
    <t>4.</t>
  </si>
  <si>
    <t>Uzemnění a hromosvod</t>
  </si>
  <si>
    <t>{e2443d69-0c82-410b-9ee2-58d5cc6e8804}</t>
  </si>
  <si>
    <t>SO 05</t>
  </si>
  <si>
    <t>Rozváděcí řad 2</t>
  </si>
  <si>
    <t>{6271922a-ae37-4c0b-ba53-9902a11dedc5}</t>
  </si>
  <si>
    <t>SO 06</t>
  </si>
  <si>
    <t>Rozváděcí řad 3</t>
  </si>
  <si>
    <t>{6f2b828e-26a0-4006-96c1-6ef02128fe84}</t>
  </si>
  <si>
    <t>VON</t>
  </si>
  <si>
    <t>Vedlejší a ostatní rozpočtové náklady</t>
  </si>
  <si>
    <t>{4c807b73-8742-429b-941d-046f42e74cd1}</t>
  </si>
  <si>
    <t>KRYCÍ LIST SOUPISU PRACÍ</t>
  </si>
  <si>
    <t>Objekt:</t>
  </si>
  <si>
    <t>SO 01 - Přiváděcí řad</t>
  </si>
  <si>
    <t>22221</t>
  </si>
  <si>
    <t>CZ-CPV:</t>
  </si>
  <si>
    <t>45332200-5</t>
  </si>
  <si>
    <t>CZ-CPA:</t>
  </si>
  <si>
    <t>42.21.13</t>
  </si>
  <si>
    <t xml:space="preserve"> 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</si>
  <si>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</si>
  <si>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</si>
  <si>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</si>
  <si>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</si>
  <si>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</si>
  <si>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</si>
  <si>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</si>
  <si>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</si>
  <si>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</si>
  <si>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</si>
  <si>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</si>
  <si>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</si>
  <si>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</si>
  <si>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</si>
  <si>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23-M - Montáže potrubí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</si>
  <si>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</si>
  <si>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</si>
  <si>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</si>
  <si>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</si>
  <si>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</si>
  <si>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</si>
  <si>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</si>
  <si>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</si>
  <si>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</si>
  <si>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</si>
  <si>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</si>
  <si>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</si>
  <si>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</si>
  <si>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</si>
  <si>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</si>
  <si>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</si>
  <si>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</si>
  <si>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</si>
  <si>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</si>
  <si>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111251101</t>
  </si>
  <si>
    <t>Odstranění křovin a stromů s odstraněním kořenů strojně průměru kmene do 100 mm v rovině nebo ve svahu sklonu terénu do 1:5, při celkové ploše do 100 m2</t>
  </si>
  <si>
    <t>m2</t>
  </si>
  <si>
    <t>CS ÚRS 2025 02</t>
  </si>
  <si>
    <t>4</t>
  </si>
  <si>
    <t>6578772</t>
  </si>
  <si>
    <t>Online PSC</t>
  </si>
  <si>
    <t>https://podminky.urs.cz/item/CS_URS_2025_02/111251101</t>
  </si>
  <si>
    <t>112101101</t>
  </si>
  <si>
    <t>Odstranění stromů s odřezáním kmene a s odvětvením listnatých, průměru kmene přes 100 do 300 mm</t>
  </si>
  <si>
    <t>kus</t>
  </si>
  <si>
    <t>-979180319</t>
  </si>
  <si>
    <t>https://podminky.urs.cz/item/CS_URS_2025_02/112101101</t>
  </si>
  <si>
    <t>VV</t>
  </si>
  <si>
    <t>"PASPORT ZELENĚ</t>
  </si>
  <si>
    <t>33</t>
  </si>
  <si>
    <t>112101102</t>
  </si>
  <si>
    <t>Odstranění stromů s odřezáním kmene a s odvětvením listnatých, průměru kmene přes 300 do 500 mm</t>
  </si>
  <si>
    <t>-58952422</t>
  </si>
  <si>
    <t>https://podminky.urs.cz/item/CS_URS_2025_02/112101102</t>
  </si>
  <si>
    <t>19</t>
  </si>
  <si>
    <t>112101103</t>
  </si>
  <si>
    <t>Odstranění stromů s odřezáním kmene a s odvětvením listnatých, průměru kmene přes 500 do 700 mm</t>
  </si>
  <si>
    <t>1992741282</t>
  </si>
  <si>
    <t>https://podminky.urs.cz/item/CS_URS_2025_02/112101103</t>
  </si>
  <si>
    <t>"TECHNICKÁ ZPRÁVA</t>
  </si>
  <si>
    <t>6</t>
  </si>
  <si>
    <t>5</t>
  </si>
  <si>
    <t>112101121</t>
  </si>
  <si>
    <t>Odstranění stromů s odřezáním kmene a s odvětvením jehličnatých bez odkornění, průměru kmene přes 100 do 300 mm</t>
  </si>
  <si>
    <t>1331989694</t>
  </si>
  <si>
    <t>https://podminky.urs.cz/item/CS_URS_2025_02/112101121</t>
  </si>
  <si>
    <t>16</t>
  </si>
  <si>
    <t>112101122</t>
  </si>
  <si>
    <t>Odstranění stromů s odřezáním kmene a s odvětvením jehličnatých bez odkornění, průměru kmene přes 300 do 500 mm</t>
  </si>
  <si>
    <t>1492379938</t>
  </si>
  <si>
    <t>https://podminky.urs.cz/item/CS_URS_2025_02/112101122</t>
  </si>
  <si>
    <t>7</t>
  </si>
  <si>
    <t>112101123</t>
  </si>
  <si>
    <t>Odstranění stromů s odřezáním kmene a s odvětvením jehličnatých bez odkornění, průměru kmene přes 500 do 700 mm</t>
  </si>
  <si>
    <t>-212107679</t>
  </si>
  <si>
    <t>https://podminky.urs.cz/item/CS_URS_2025_02/112101123</t>
  </si>
  <si>
    <t>8</t>
  </si>
  <si>
    <t>112155215</t>
  </si>
  <si>
    <t>Štěpkování s naložením na dopravní prostředek a odvozem do 20 km stromků a větví solitérů, průměru kmene do 300 mm</t>
  </si>
  <si>
    <t>-375352631</t>
  </si>
  <si>
    <t>https://podminky.urs.cz/item/CS_URS_2025_02/112155215</t>
  </si>
  <si>
    <t>9</t>
  </si>
  <si>
    <t>112155221</t>
  </si>
  <si>
    <t>Štěpkování s naložením na dopravní prostředek a odvozem do 20 km stromků a větví solitérů, průměru kmene přes 300 do 500 mm</t>
  </si>
  <si>
    <t>582148116</t>
  </si>
  <si>
    <t>https://podminky.urs.cz/item/CS_URS_2025_02/112155221</t>
  </si>
  <si>
    <t>10</t>
  </si>
  <si>
    <t>112155225</t>
  </si>
  <si>
    <t>Štěpkování s naložením na dopravní prostředek a odvozem do 20 km stromků a větví solitérů, průměru kmene přes 500 do 700 mm</t>
  </si>
  <si>
    <t>-1230368393</t>
  </si>
  <si>
    <t>https://podminky.urs.cz/item/CS_URS_2025_02/112155225</t>
  </si>
  <si>
    <t>11</t>
  </si>
  <si>
    <t>112155311</t>
  </si>
  <si>
    <t>Štěpkování s naložením na dopravní prostředek a odvozem do 20 km keřového porostu středně hustého</t>
  </si>
  <si>
    <t>344812021</t>
  </si>
  <si>
    <t>https://podminky.urs.cz/item/CS_URS_2025_02/112155311</t>
  </si>
  <si>
    <t>112251101</t>
  </si>
  <si>
    <t>Odstranění pařezů strojně s jejich vykopáním nebo vytrháním průměru přes 100 do 300 mm</t>
  </si>
  <si>
    <t>-502417012</t>
  </si>
  <si>
    <t>https://podminky.urs.cz/item/CS_URS_2025_02/112251101</t>
  </si>
  <si>
    <t>33+16</t>
  </si>
  <si>
    <t>13</t>
  </si>
  <si>
    <t>112251102</t>
  </si>
  <si>
    <t>Odstranění pařezů strojně s jejich vykopáním nebo vytrháním průměru přes 300 do 500 mm</t>
  </si>
  <si>
    <t>1732553038</t>
  </si>
  <si>
    <t>https://podminky.urs.cz/item/CS_URS_2025_02/112251102</t>
  </si>
  <si>
    <t>19+7</t>
  </si>
  <si>
    <t>14</t>
  </si>
  <si>
    <t>112251103</t>
  </si>
  <si>
    <t>Odstranění pařezů strojně s jejich vykopáním nebo vytrháním průměru přes 500 do 700 mm</t>
  </si>
  <si>
    <t>-1260694872</t>
  </si>
  <si>
    <t>https://podminky.urs.cz/item/CS_URS_2025_02/112251103</t>
  </si>
  <si>
    <t>6+5</t>
  </si>
  <si>
    <t>15</t>
  </si>
  <si>
    <t>113106123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</si>
  <si>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</si>
  <si>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-1036259896</t>
  </si>
  <si>
    <t>https://podminky.urs.cz/item/CS_URS_2025_02/113106123</t>
  </si>
  <si>
    <t>zámková dlažba - chodník</t>
  </si>
  <si>
    <t>dlažba bude očištěna a zpětně osazena</t>
  </si>
  <si>
    <t>20*1,4</t>
  </si>
  <si>
    <t>113106240</t>
  </si>
  <si>
    <t>Rozebrání dílců vozovek a ploch s přemístěním hmot na skládku na vzdálenost do 3 m nebo s naložením na dopravní prostředek, ze silničních dílců jakýchkoliv rozměrů, s ložem z kameniva nebo živice strojně plochy jednotlivě přes 200 m2 se spárami vyplněnými kamenivem</t>
  </si>
  <si>
    <t>484260992</t>
  </si>
  <si>
    <t>https://podminky.urs.cz/item/CS_URS_2025_02/113106240</t>
  </si>
  <si>
    <t>demontáž panelové cesty - panely budou odvezeny na skládku s poplatkem ( plocha bude nahrazena asfaltovým recyklátem )</t>
  </si>
  <si>
    <t>295,5*3</t>
  </si>
  <si>
    <t>17</t>
  </si>
  <si>
    <t>113106593</t>
  </si>
  <si>
    <t>Rozebrání dlažeb vozovek a ploch s přemístěním hmot na skládku na vzdálenost do 3 m nebo s naložením na dopravní prostředek, s jakoukoliv výplní spár strojně plochy jednotlivě přes 200 m2 z vegetační dlažby s ložem z kameniva betonové</t>
  </si>
  <si>
    <t>1139292086</t>
  </si>
  <si>
    <t>https://podminky.urs.cz/item/CS_URS_2025_02/113106593</t>
  </si>
  <si>
    <t>vegetační dlažba bude odvezena na skládku s poplatkem</t>
  </si>
  <si>
    <t>256,6*3</t>
  </si>
  <si>
    <t>18</t>
  </si>
  <si>
    <t>113107223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</si>
  <si>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</si>
  <si>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749778923</t>
  </si>
  <si>
    <t>https://podminky.urs.cz/item/CS_URS_2025_02/113107223</t>
  </si>
  <si>
    <t>vegetační tvárnice</t>
  </si>
  <si>
    <t>zámková dlažba</t>
  </si>
  <si>
    <t>20*1</t>
  </si>
  <si>
    <t>betonová vozovka - šířka = 3,0 m</t>
  </si>
  <si>
    <t>(58,5+126,40)*3</t>
  </si>
  <si>
    <t>panelová cesta ( nově bude cesta z asfaltového recyklátu )</t>
  </si>
  <si>
    <t>Součet</t>
  </si>
  <si>
    <t>113107224</t>
  </si>
  <si>
    <t>Odstranění podkladů nebo krytů strojně plochy jednotlivě přes 200 m2 s přemístěním hmot na skládku na vzdálenost do 20 m nebo s naložením na dopravní prostředek z kameniva hrubého drceného, o tl. vrstvy přes 300 do 400 mm</t>
  </si>
  <si>
    <t>-270543944</t>
  </si>
  <si>
    <t>https://podminky.urs.cz/item/CS_URS_2025_02/113107224</t>
  </si>
  <si>
    <t>asfalt místní - rýha</t>
  </si>
  <si>
    <t>(689,3+36)*1</t>
  </si>
  <si>
    <t>asfaltový recyklát - šířka = 3,50 m</t>
  </si>
  <si>
    <t>(16,3+223,6)*3,5</t>
  </si>
  <si>
    <t>štěrková cesta</t>
  </si>
  <si>
    <t>434*1</t>
  </si>
  <si>
    <t>20</t>
  </si>
  <si>
    <t>113107231</t>
  </si>
  <si>
    <t>Odstranění podkladů nebo krytů strojně plochy jednotlivě přes 200 m2 s přemístěním hmot na skládku na vzdálenost do 20 m nebo s naložením na dopravní prostředek z betonu prostého, o tl. vrstvy přes 100 do 150 mm</t>
  </si>
  <si>
    <t>-1898827682</t>
  </si>
  <si>
    <t>https://podminky.urs.cz/item/CS_URS_2025_02/113107231</t>
  </si>
  <si>
    <t>113107242</t>
  </si>
  <si>
    <t>Odstranění podkladů nebo krytů strojně plochy jednotlivě přes 200 m2 s přemístěním hmot na skládku na vzdálenost do 20 m nebo s naložením na dopravní prostředek živičných, o tl. vrstvy přes 50 do 100 mm</t>
  </si>
  <si>
    <t>571698415</t>
  </si>
  <si>
    <t>https://podminky.urs.cz/item/CS_URS_2025_02/113107242</t>
  </si>
  <si>
    <t>22</t>
  </si>
  <si>
    <t>113154533</t>
  </si>
  <si>
    <t>Frézování živičného podkladu nebo krytu s naložením hmot na dopravní prostředek plochy přes 500 do 2 000 m2 pruhu šířky do 1 m, tloušťky vrstvy 50 mm</t>
  </si>
  <si>
    <t>-1144390968</t>
  </si>
  <si>
    <t>https://podminky.urs.cz/item/CS_URS_2025_02/113154533</t>
  </si>
  <si>
    <t>asfalt místní - rýha šířky 1,0 m</t>
  </si>
  <si>
    <t>23</t>
  </si>
  <si>
    <t>113154553</t>
  </si>
  <si>
    <t>Frézování živičného podkladu nebo krytu s naložením hmot na dopravní prostředek plochy přes 2 000 do 10 000 m2 tloušťky vrstvy 50 mm</t>
  </si>
  <si>
    <t>1150623566</t>
  </si>
  <si>
    <t>https://podminky.urs.cz/item/CS_URS_2025_02/113154553</t>
  </si>
  <si>
    <t>asfalt místní - vrchní obrusná vrstva tl.50 mm</t>
  </si>
  <si>
    <t>(689,3+36)*3,7</t>
  </si>
  <si>
    <t>24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</si>
  <si>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</si>
  <si>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</si>
  <si>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</si>
  <si>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980388774</t>
  </si>
  <si>
    <t>https://podminky.urs.cz/item/CS_URS_2025_02/113202111</t>
  </si>
  <si>
    <t>obrubníky budou demontovány a zpětně použity</t>
  </si>
  <si>
    <t>ztratné se uvažuje 10% z celkového množství - bude nahrazeno novými obrubníky</t>
  </si>
  <si>
    <t>1500</t>
  </si>
  <si>
    <t>25</t>
  </si>
  <si>
    <t>115101201</t>
  </si>
  <si>
    <t>Čerpání vody na dopravní výšku do 10 m s uvažovaným průměrným přítokem do 500 l/min</t>
  </si>
  <si>
    <t>hod</t>
  </si>
  <si>
    <t>-1067903254</t>
  </si>
  <si>
    <t>https://podminky.urs.cz/item/CS_URS_2025_02/115101201</t>
  </si>
  <si>
    <t>10 dní á 24 hod</t>
  </si>
  <si>
    <t>10*24</t>
  </si>
  <si>
    <t>6 dní á 10 hod</t>
  </si>
  <si>
    <t>6*10</t>
  </si>
  <si>
    <t>26</t>
  </si>
  <si>
    <t>115101301</t>
  </si>
  <si>
    <t>Pohotovost záložní čerpací soupravy pro dopravní výšku do 10 m s uvažovaným průměrným přítokem do 500 l/min</t>
  </si>
  <si>
    <t>den</t>
  </si>
  <si>
    <t>452188628</t>
  </si>
  <si>
    <t>https://podminky.urs.cz/item/CS_URS_2025_02/115101301</t>
  </si>
  <si>
    <t>27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</si>
  <si>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</si>
  <si>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</si>
  <si>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855853249</t>
  </si>
  <si>
    <t>https://podminky.urs.cz/item/CS_URS_2025_02/119001405</t>
  </si>
  <si>
    <t>vodovod D90</t>
  </si>
  <si>
    <t>1*1</t>
  </si>
  <si>
    <t>28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</si>
  <si>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</si>
  <si>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</si>
  <si>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1743461324</t>
  </si>
  <si>
    <t>https://podminky.urs.cz/item/CS_URS_2025_02/119001412</t>
  </si>
  <si>
    <t>kanalizace DN300</t>
  </si>
  <si>
    <t>9*1</t>
  </si>
  <si>
    <t>29</t>
  </si>
  <si>
    <t>119001423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</si>
  <si>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přes 6 kabelů</t>
  </si>
  <si>
    <t>-855996131</t>
  </si>
  <si>
    <t>https://podminky.urs.cz/item/CS_URS_2025_02/119001423</t>
  </si>
  <si>
    <t>kabely</t>
  </si>
  <si>
    <t>13*1</t>
  </si>
  <si>
    <t>30</t>
  </si>
  <si>
    <t>121151125</t>
  </si>
  <si>
    <t>Sejmutí ornice strojně při souvislé ploše přes 500 m2, tl. vrstvy přes 250 do 300 mm</t>
  </si>
  <si>
    <t>398301722</t>
  </si>
  <si>
    <t>https://podminky.urs.cz/item/CS_URS_2025_02/121151125</t>
  </si>
  <si>
    <t>sejmutí tl.300 mm</t>
  </si>
  <si>
    <t>skrývka je určena i pro SO 05 a SO 06, které jdou v souběhu s SO 01</t>
  </si>
  <si>
    <t>vodovod</t>
  </si>
  <si>
    <t>zeleň-stromy ( v délce 101,20 m´a šíři 4,0 m se nebude vracet ornice, ale provede se nová štěrková cesta )</t>
  </si>
  <si>
    <t>(23,6+101,2+15+36,3)*4</t>
  </si>
  <si>
    <t>zeleň - trvalý travní porost</t>
  </si>
  <si>
    <t>(6+101,7)*1,40</t>
  </si>
  <si>
    <t xml:space="preserve">protlakové jámy </t>
  </si>
  <si>
    <t>zeleň - stromy</t>
  </si>
  <si>
    <t xml:space="preserve">startovací jáma - 2 x </t>
  </si>
  <si>
    <t>4*3*2</t>
  </si>
  <si>
    <t xml:space="preserve">cílová jáma - 2 x </t>
  </si>
  <si>
    <t>6*1,5*2</t>
  </si>
  <si>
    <t>pole</t>
  </si>
  <si>
    <t>(26+12)*9,5</t>
  </si>
  <si>
    <t>31</t>
  </si>
  <si>
    <t>131151203</t>
  </si>
  <si>
    <t>Hloubení zapažených jam a zářezů strojně s urovnáním dna do předepsaného profilu a spádu v hornině třídy těžitelnosti I skupiny 1 a 2 přes 50 do 100 m3</t>
  </si>
  <si>
    <t>m3</t>
  </si>
  <si>
    <t>-498636426</t>
  </si>
  <si>
    <t>https://podminky.urs.cz/item/CS_URS_2025_02/131151203</t>
  </si>
  <si>
    <t>protlakové jámy</t>
  </si>
  <si>
    <t>zeleň-stromy</t>
  </si>
  <si>
    <t>4*3*(2-0,3)*2</t>
  </si>
  <si>
    <t>6*1,5*(2-0,3)*2</t>
  </si>
  <si>
    <t>Mezisoučet</t>
  </si>
  <si>
    <t>skupina 1 a 2 - 10%</t>
  </si>
  <si>
    <t>71,40*0,1</t>
  </si>
  <si>
    <t>32</t>
  </si>
  <si>
    <t>131251203</t>
  </si>
  <si>
    <t>Hloubení zapažených jam a zářezů strojně s urovnáním dna do předepsaného profilu a spádu v hornině třídy těžitelnosti I skupiny 3 přes 50 do 100 m3</t>
  </si>
  <si>
    <t>718013470</t>
  </si>
  <si>
    <t>https://podminky.urs.cz/item/CS_URS_2025_02/131251203</t>
  </si>
  <si>
    <t>skupina 3 - 15%</t>
  </si>
  <si>
    <t>71,40*0,15</t>
  </si>
  <si>
    <t>131351203</t>
  </si>
  <si>
    <t>Hloubení zapažených jam a zářezů strojně s urovnáním dna do předepsaného profilu a spádu v hornině třídy těžitelnosti II skupiny 4 přes 50 do 100 m3</t>
  </si>
  <si>
    <t>-1585597117</t>
  </si>
  <si>
    <t>https://podminky.urs.cz/item/CS_URS_2025_02/131351203</t>
  </si>
  <si>
    <t>skupina 3 - 60%</t>
  </si>
  <si>
    <t>71,40*0,60</t>
  </si>
  <si>
    <t>34</t>
  </si>
  <si>
    <t>131451203</t>
  </si>
  <si>
    <t>Hloubení zapažených jam a zářezů strojně s urovnáním dna do předepsaného profilu a spádu v hornině třídy těžitelnosti II skupiny 5 přes 50 do 100 m3</t>
  </si>
  <si>
    <t>-1899079879</t>
  </si>
  <si>
    <t>https://podminky.urs.cz/item/CS_URS_2025_02/131451203</t>
  </si>
  <si>
    <t>skupina 5 - 10%</t>
  </si>
  <si>
    <t>35</t>
  </si>
  <si>
    <t>131551203</t>
  </si>
  <si>
    <t>Hloubení zapažených jam a zářezů strojně s urovnáním dna do předepsaného profilu a spádu v hornině třídy těžitelnosti III skupiny 6 přes 50 do 100 m3</t>
  </si>
  <si>
    <t>-1013509487</t>
  </si>
  <si>
    <t>https://podminky.urs.cz/item/CS_URS_2025_02/131551203</t>
  </si>
  <si>
    <t>skupina 6 - 5%</t>
  </si>
  <si>
    <t>71,40*0,05</t>
  </si>
  <si>
    <t>36</t>
  </si>
  <si>
    <t>132154206</t>
  </si>
  <si>
    <t>Hloubení zapažených rýh šířky přes 800 do 2 000 mm strojně s urovnáním dna do předepsaného profilu a spádu v hornině třídy těžitelnosti I skupiny 1 a 2 přes 1 000 do 5 000 m3</t>
  </si>
  <si>
    <t>1162093191</t>
  </si>
  <si>
    <t>https://podminky.urs.cz/item/CS_URS_2025_02/132154206</t>
  </si>
  <si>
    <t xml:space="preserve">potrubí PED110 </t>
  </si>
  <si>
    <t>délka rýhy</t>
  </si>
  <si>
    <t xml:space="preserve">2416 </t>
  </si>
  <si>
    <t>odpočet protlakových jam</t>
  </si>
  <si>
    <t>-2*4-2*6</t>
  </si>
  <si>
    <t>odpočet 2 x protlak délky 6 m</t>
  </si>
  <si>
    <t>-2*6</t>
  </si>
  <si>
    <t>v délce 260 m´v souběhu s SO 05 ( PED90 )</t>
  </si>
  <si>
    <t>v délce 383 m´v souběhu s SO 06 ( PED90 )</t>
  </si>
  <si>
    <t>šířka rýhy = 1,0 m</t>
  </si>
  <si>
    <t>průměrná hloubka výkopu včetně povrchů = 1,68 m</t>
  </si>
  <si>
    <t>asfalt místní</t>
  </si>
  <si>
    <t>(689,3+36)*1*(1,68-0,45)</t>
  </si>
  <si>
    <t>asfaltový recyklát</t>
  </si>
  <si>
    <t>(16,3+223,6)*1*(1,68-0,43)</t>
  </si>
  <si>
    <t>betonová vozovka</t>
  </si>
  <si>
    <t>(58,5+126,40)*1*(1,68-0,45)</t>
  </si>
  <si>
    <t>panelová cesta ( veškeré panely budou odvezeny na skládku s poplatkem a nahrazeny vozovkou s asfaltovým recyklátem )</t>
  </si>
  <si>
    <t>295,5*1*(1,68-0,57)</t>
  </si>
  <si>
    <t>38*1*(1,68-0,3)</t>
  </si>
  <si>
    <t>434*1*(1,68-0,4)</t>
  </si>
  <si>
    <t>zámková dlažba ( chodník )</t>
  </si>
  <si>
    <t>20*1*(1,68-0,4)</t>
  </si>
  <si>
    <t>polovegetační tvárnice do štěrku</t>
  </si>
  <si>
    <t>256,6*1*(1,68-0,42)</t>
  </si>
  <si>
    <t>176,10*1*(1,68-0,3)</t>
  </si>
  <si>
    <t>zeleň-trvalý travní porost</t>
  </si>
  <si>
    <t>107,7*1*(1,68-0,3)</t>
  </si>
  <si>
    <t>3095,946*0,1</t>
  </si>
  <si>
    <t>37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</si>
  <si>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</si>
  <si>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</si>
  <si>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-826510860</t>
  </si>
  <si>
    <t>https://podminky.urs.cz/item/CS_URS_2025_02/132254206</t>
  </si>
  <si>
    <t>3095,946*0,15</t>
  </si>
  <si>
    <t>38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</si>
  <si>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</si>
  <si>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</si>
  <si>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365659194</t>
  </si>
  <si>
    <t>https://podminky.urs.cz/item/CS_URS_2025_02/132354206</t>
  </si>
  <si>
    <t>skupina 4 - 60%</t>
  </si>
  <si>
    <t>3095,946*0,60</t>
  </si>
  <si>
    <t>39</t>
  </si>
  <si>
    <t>132454206</t>
  </si>
  <si>
    <t>Hloubení zapažených rýh šířky přes 800 do 2 000 mm strojně s urovnáním dna do předepsaného profilu a spádu v hornině třídy těžitelnosti II skupiny 5 přes 1 000 do 5 000 m3</t>
  </si>
  <si>
    <t>2134325500</t>
  </si>
  <si>
    <t>https://podminky.urs.cz/item/CS_URS_2025_02/132454206</t>
  </si>
  <si>
    <t>3095,946*0,10</t>
  </si>
  <si>
    <t>40</t>
  </si>
  <si>
    <t>132554206</t>
  </si>
  <si>
    <t>Hloubení zapažených rýh šířky přes 800 do 2 000 mm strojně s urovnáním dna do předepsaného profilu a spádu v hornině třídy těžitelnosti III skupiny 6 přes 1 000 do 5 000 m3</t>
  </si>
  <si>
    <t>462914986</t>
  </si>
  <si>
    <t>https://podminky.urs.cz/item/CS_URS_2025_02/132554206</t>
  </si>
  <si>
    <t>3095,946*0,05</t>
  </si>
  <si>
    <t>41</t>
  </si>
  <si>
    <t>139001101</t>
  </si>
  <si>
    <t>Příplatek k cenám hloubených vykopávek za ztížení vykopávky v blízkosti podzemního vedení nebo výbušnin pro jakoukoliv třídu horniny</t>
  </si>
  <si>
    <t>74738103</t>
  </si>
  <si>
    <t>https://podminky.urs.cz/item/CS_URS_2025_02/139001101</t>
  </si>
  <si>
    <t>(9+1+13)*1*1*1,68</t>
  </si>
  <si>
    <t>42</t>
  </si>
  <si>
    <t>141721216</t>
  </si>
  <si>
    <t>Řízený zemní protlak délky protlaku do 50 m v hornině třídy těžitelnosti I a II, skupiny 1 až 4 včetně protlačení trub v hloubce do 6 m průměru vrtu přes 225 do 250 mm</t>
  </si>
  <si>
    <t>-107745616</t>
  </si>
  <si>
    <t>https://podminky.urs.cz/item/CS_URS_2025_02/141721216</t>
  </si>
  <si>
    <t>D.1.1.Technická zpráva</t>
  </si>
  <si>
    <t>2 x protlak délky 6 m - křížení s vodním tokem</t>
  </si>
  <si>
    <t>2*6</t>
  </si>
  <si>
    <t>43</t>
  </si>
  <si>
    <t>151101101</t>
  </si>
  <si>
    <t>Zřízení pažení a rozepření stěn rýh pro podzemní vedení příložné pro jakoukoliv mezerovitost, hloubky do 2 m</t>
  </si>
  <si>
    <t>-624301382</t>
  </si>
  <si>
    <t>https://podminky.urs.cz/item/CS_URS_2025_02/151101101</t>
  </si>
  <si>
    <t>pažení z jedné strany - souběh s SO 05 a SO 06</t>
  </si>
  <si>
    <t>(260+383)*1,68</t>
  </si>
  <si>
    <t>pažení z obou stran</t>
  </si>
  <si>
    <t>2384-260-383 = 1741 m´</t>
  </si>
  <si>
    <t>1741*1,68*2</t>
  </si>
  <si>
    <t>44</t>
  </si>
  <si>
    <t>151101111</t>
  </si>
  <si>
    <t>Odstranění pažení a rozepření stěn rýh pro podzemní vedení s uložením materiálu na vzdálenost do 3 m od kraje výkopu příložné, hloubky do 2 m</t>
  </si>
  <si>
    <t>415570094</t>
  </si>
  <si>
    <t>https://podminky.urs.cz/item/CS_URS_2025_02/151101111</t>
  </si>
  <si>
    <t>45</t>
  </si>
  <si>
    <t>151101201</t>
  </si>
  <si>
    <t>Zřízení pažení stěn výkopu bez rozepření nebo vzepření příložné, hloubky do 4 m</t>
  </si>
  <si>
    <t>1464782035</t>
  </si>
  <si>
    <t>https://podminky.urs.cz/item/CS_URS_2025_02/151101201</t>
  </si>
  <si>
    <t>(6+1,5)*2*2*2</t>
  </si>
  <si>
    <t>(4+3)*2*2*2</t>
  </si>
  <si>
    <t>46</t>
  </si>
  <si>
    <t>151101211</t>
  </si>
  <si>
    <t>Odstranění pažení stěn výkopu bez rozepření nebo vzepření s uložením pažin na vzdálenost do 3 m od okraje výkopu příložné, hloubky do 4 m</t>
  </si>
  <si>
    <t>1306451362</t>
  </si>
  <si>
    <t>https://podminky.urs.cz/item/CS_URS_2025_02/151101211</t>
  </si>
  <si>
    <t>47</t>
  </si>
  <si>
    <t>162201421</t>
  </si>
  <si>
    <t>Vodorovné přemístění větví, kmenů nebo pařezů s naložením, složením a dopravou do 1000 m pařezů kmenů, průměru přes 100 do 300 mm</t>
  </si>
  <si>
    <t>-1338680053</t>
  </si>
  <si>
    <t>https://podminky.urs.cz/item/CS_URS_2025_02/162201421</t>
  </si>
  <si>
    <t>48</t>
  </si>
  <si>
    <t>162301971</t>
  </si>
  <si>
    <t>Vodorovné přemístění větví, kmenů nebo pařezů s naložením, složením a dopravou Příplatek k cenám za každých dalších i započatých 1000 m přes 1000 m pařezů kmenů, průměru přes 100 do 300 mm</t>
  </si>
  <si>
    <t>156355364</t>
  </si>
  <si>
    <t>https://podminky.urs.cz/item/CS_URS_2025_02/162301971</t>
  </si>
  <si>
    <t>87*19 "Přepočtené koeficientem množství</t>
  </si>
  <si>
    <t>49</t>
  </si>
  <si>
    <t>162451106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</si>
  <si>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</si>
  <si>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43189452</t>
  </si>
  <si>
    <t>https://podminky.urs.cz/item/CS_URS_2025_02/162451106</t>
  </si>
  <si>
    <t>odvoz na mezideponii a zpět</t>
  </si>
  <si>
    <t>ornice pro ozelenění SO 01</t>
  </si>
  <si>
    <t>853,38*0,3*2</t>
  </si>
  <si>
    <t>zemina na mezideponii a zpět do zásypu</t>
  </si>
  <si>
    <t>skupina 2 a 3</t>
  </si>
  <si>
    <t>791,837*2</t>
  </si>
  <si>
    <t>"vodorovné přemístění podsypového, obsypového a zásypového nakupovaného materiálu po staveništi z meziskládky</t>
  </si>
  <si>
    <t>"lože ŠP" 241,00</t>
  </si>
  <si>
    <t>"obsyp ŠP" 724,10</t>
  </si>
  <si>
    <t>"zásyp ŠD" 594,746</t>
  </si>
  <si>
    <t>50</t>
  </si>
  <si>
    <t>162451126</t>
  </si>
  <si>
    <t>Vodorovné přemístění výkopku nebo sypaniny po suchu na obvyklém dopravním prostředku, bez naložení výkopku, avšak se složením bez rozhrnutí z horniny třídy těžitelnosti II skupiny 4 a 5 na vzdálenost přes 1 500 do 2 000 m</t>
  </si>
  <si>
    <t>439764958</t>
  </si>
  <si>
    <t>https://podminky.urs.cz/item/CS_URS_2025_02/162451126</t>
  </si>
  <si>
    <t>skupina 4</t>
  </si>
  <si>
    <t>787,863*2</t>
  </si>
  <si>
    <t>51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</si>
  <si>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</si>
  <si>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</si>
  <si>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831527625</t>
  </si>
  <si>
    <t>https://podminky.urs.cz/item/CS_URS_2025_02/162751117</t>
  </si>
  <si>
    <t>odvoz přebytečné ornice na skládku s poplatkem</t>
  </si>
  <si>
    <t>101,2*4*0,3</t>
  </si>
  <si>
    <t>52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</si>
  <si>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</si>
  <si>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</si>
  <si>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-788783869</t>
  </si>
  <si>
    <t>https://podminky.urs.cz/item/CS_URS_2025_02/162751119</t>
  </si>
  <si>
    <t>121,44*10 "Přepočtené koeficientem množství</t>
  </si>
  <si>
    <t>53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</si>
  <si>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</si>
  <si>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</si>
  <si>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-1130714655</t>
  </si>
  <si>
    <t>https://podminky.urs.cz/item/CS_URS_2025_02/162751137</t>
  </si>
  <si>
    <t>odvoz přebytečného výkopku na skládku s poplatkem</t>
  </si>
  <si>
    <t>1900,408-787,863</t>
  </si>
  <si>
    <t>skupina 5</t>
  </si>
  <si>
    <t>7,14+309,595</t>
  </si>
  <si>
    <t>54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</si>
  <si>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</si>
  <si>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</si>
  <si>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-811733323</t>
  </si>
  <si>
    <t>https://podminky.urs.cz/item/CS_URS_2025_02/162751139</t>
  </si>
  <si>
    <t>1429,28*10 "Přepočtené koeficientem množství</t>
  </si>
  <si>
    <t>55</t>
  </si>
  <si>
    <t>162751157</t>
  </si>
  <si>
    <t>Vodorovné přemístění výkopku nebo sypaniny po suchu na obvyklém dopravním prostředku, bez naložení výkopku, avšak se složením bez rozhrnutí z horniny třídy těžitelnosti III skupiny 6 a 7 na vzdálenost přes 9 000 do 10 000 m</t>
  </si>
  <si>
    <t>1785345699</t>
  </si>
  <si>
    <t>https://podminky.urs.cz/item/CS_URS_2025_02/162751157</t>
  </si>
  <si>
    <t>skupina 6</t>
  </si>
  <si>
    <t>3,57+154,797</t>
  </si>
  <si>
    <t>56</t>
  </si>
  <si>
    <t>162751159</t>
  </si>
  <si>
    <t>Vodorovné přemístění výkopku nebo sypaniny po suchu na obvyklém dopravním prostředku, bez naložení výkopku, avšak se složením bez rozhrnutí z horniny třídy těžitelnosti III skupiny 6 a 7 na vzdálenost Příplatek k ceně za každých dalších i započatých 1 000 m</t>
  </si>
  <si>
    <t>2110992796</t>
  </si>
  <si>
    <t>https://podminky.urs.cz/item/CS_URS_2025_02/162751159</t>
  </si>
  <si>
    <t>158,367*10 "Přepočtené koeficientem množství</t>
  </si>
  <si>
    <t>57</t>
  </si>
  <si>
    <t>167151111</t>
  </si>
  <si>
    <t>Nakládání, skládání a překládání neulehlého výkopku nebo sypaniny strojně nakládání, množství přes 100 m3, z hornin třídy těžitelnosti I, skupiny 1 až 3</t>
  </si>
  <si>
    <t>-616816471</t>
  </si>
  <si>
    <t>https://podminky.urs.cz/item/CS_URS_2025_02/167151111</t>
  </si>
  <si>
    <t>ornice na mezideponii</t>
  </si>
  <si>
    <t>853,38*0,3</t>
  </si>
  <si>
    <t>791,837</t>
  </si>
  <si>
    <t>58</t>
  </si>
  <si>
    <t>167151112</t>
  </si>
  <si>
    <t>Nakládání, skládání a překládání neulehlého výkopku nebo sypaniny strojně nakládání, množství přes 100 m3, z hornin třídy těžitelnosti II, skupiny 4 a 5</t>
  </si>
  <si>
    <t>1919131019</t>
  </si>
  <si>
    <t>https://podminky.urs.cz/item/CS_URS_2025_02/167151112</t>
  </si>
  <si>
    <t xml:space="preserve">zemina na mezideponii </t>
  </si>
  <si>
    <t>787,863</t>
  </si>
  <si>
    <t>59</t>
  </si>
  <si>
    <t>171201231</t>
  </si>
  <si>
    <t>Poplatek za uložení stavebního odpadu na recyklační skládce (skládkovné) zeminy a kamení zatříděného do Katalogu odpadů pod kódem 17 05 04</t>
  </si>
  <si>
    <t>t</t>
  </si>
  <si>
    <t>-2065177349</t>
  </si>
  <si>
    <t>https://podminky.urs.cz/item/CS_URS_2025_02/171201231</t>
  </si>
  <si>
    <t xml:space="preserve">ornice </t>
  </si>
  <si>
    <t>101,2*4*0,3*1,6</t>
  </si>
  <si>
    <t>(1900,408-787,863)*2,0</t>
  </si>
  <si>
    <t>(7,14+309,595)*2,4</t>
  </si>
  <si>
    <t>(3,57+154,797)*2,7</t>
  </si>
  <si>
    <t>60</t>
  </si>
  <si>
    <t>171251201</t>
  </si>
  <si>
    <t>Uložení sypaniny na skládky nebo meziskládky bez hutnění s upravením uložené sypaniny do předepsaného tvaru</t>
  </si>
  <si>
    <t>-1769289576</t>
  </si>
  <si>
    <t>https://podminky.urs.cz/item/CS_URS_2025_02/171251201</t>
  </si>
  <si>
    <t>"uložení podsypového, obsypového a zásypového nakupovaného materiálu na meziskládce</t>
  </si>
  <si>
    <t>"přebytek výkopu na skládce s poplatkem</t>
  </si>
  <si>
    <t>61</t>
  </si>
  <si>
    <t>174151101</t>
  </si>
  <si>
    <t>Zásyp sypaninou z jakékoliv horniny strojně s uložením výkopku ve vrstvách se zhutněním jam, šachet, rýh nebo kolem objektů v těchto vykopávkách</t>
  </si>
  <si>
    <t>-1550743486</t>
  </si>
  <si>
    <t>https://podminky.urs.cz/item/CS_URS_2025_02/174151101</t>
  </si>
  <si>
    <t>celkem vytěženo:</t>
  </si>
  <si>
    <t>jámy</t>
  </si>
  <si>
    <t>71,40</t>
  </si>
  <si>
    <t>rýha</t>
  </si>
  <si>
    <t>3095,946</t>
  </si>
  <si>
    <t>odpočet:</t>
  </si>
  <si>
    <t>podsyp potrubí</t>
  </si>
  <si>
    <t>-241</t>
  </si>
  <si>
    <t>kamenivo ve startovacích jámách</t>
  </si>
  <si>
    <t>-4,8</t>
  </si>
  <si>
    <t>obsyp potrubí</t>
  </si>
  <si>
    <t>-747,10</t>
  </si>
  <si>
    <t>62</t>
  </si>
  <si>
    <t>M</t>
  </si>
  <si>
    <t>58331200</t>
  </si>
  <si>
    <t>štěrkopísek netříděný</t>
  </si>
  <si>
    <t>1726829564</t>
  </si>
  <si>
    <t>zásyp nakupovaným materiálem ve vozovce s místním asfaltem</t>
  </si>
  <si>
    <t>odpočet podsyp, potrubí, obsyp, skladba vozovky</t>
  </si>
  <si>
    <t>(689,3+36)*1*(1,68-0,1-0,11-0,2-0,45)</t>
  </si>
  <si>
    <t>594,746*2 'Přepočtené koeficientem množství</t>
  </si>
  <si>
    <t>63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</si>
  <si>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</si>
  <si>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</si>
  <si>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-367892158</t>
  </si>
  <si>
    <t>https://podminky.urs.cz/item/CS_URS_2025_02/175151101</t>
  </si>
  <si>
    <t xml:space="preserve">PE D110 mm </t>
  </si>
  <si>
    <t>2384*1*(0,11+0,2)</t>
  </si>
  <si>
    <t>4*1*(0,11+0,2)*2</t>
  </si>
  <si>
    <t>6*1,5*(0,11+0,2)*2</t>
  </si>
  <si>
    <t>odpočet potrubí:</t>
  </si>
  <si>
    <t>-3,14*0,055*0,055*(2384+2*4+2*6)</t>
  </si>
  <si>
    <t>64</t>
  </si>
  <si>
    <t>58341341</t>
  </si>
  <si>
    <t>kamenivo drcené drobné frakce 0/4</t>
  </si>
  <si>
    <t>1754242792</t>
  </si>
  <si>
    <t>724,266*2 'Přepočtené koeficientem množství</t>
  </si>
  <si>
    <t>65</t>
  </si>
  <si>
    <t>181351115</t>
  </si>
  <si>
    <t>Rozprostření a urovnání ornice v rovině nebo ve svahu sklonu do 1:5 strojně při souvislé ploše přes 500 m2, tl. vrstvy přes 250 do 300 mm</t>
  </si>
  <si>
    <t>-1664237403</t>
  </si>
  <si>
    <t>https://podminky.urs.cz/item/CS_URS_2025_02/181351115</t>
  </si>
  <si>
    <t xml:space="preserve">zeleň-stromy </t>
  </si>
  <si>
    <t>(23,6+15+36,3)*4</t>
  </si>
  <si>
    <t>66</t>
  </si>
  <si>
    <t>181411121</t>
  </si>
  <si>
    <t>Založení trávníku na půdě předem připravené plochy do 1000 m2 výsevem včetně utažení lučního v rovině nebo na svahu do 1:5</t>
  </si>
  <si>
    <t>-747053641</t>
  </si>
  <si>
    <t>https://podminky.urs.cz/item/CS_URS_2025_02/181411121</t>
  </si>
  <si>
    <t>67</t>
  </si>
  <si>
    <t>00572472</t>
  </si>
  <si>
    <t>osivo směs travní krajinná-rovinná</t>
  </si>
  <si>
    <t>kg</t>
  </si>
  <si>
    <t>-1969707032</t>
  </si>
  <si>
    <t>492,38*0,025 "Přepočtené koeficientem množství</t>
  </si>
  <si>
    <t>68</t>
  </si>
  <si>
    <t>181951111</t>
  </si>
  <si>
    <t>Úprava pláně vyrovnáním výškových rozdílů strojně v hornině třídy těžitelnosti I, skupiny 1 až 3 bez zhutnění</t>
  </si>
  <si>
    <t>-1531700809</t>
  </si>
  <si>
    <t>https://podminky.urs.cz/item/CS_URS_2025_02/181951111</t>
  </si>
  <si>
    <t>69</t>
  </si>
  <si>
    <t>181951114</t>
  </si>
  <si>
    <t>Úprava pláně vyrovnáním výškových rozdílů strojně v hornině třídy těžitelnosti II, skupiny 4 a 5 se zhutněním</t>
  </si>
  <si>
    <t>-1166537742</t>
  </si>
  <si>
    <t>https://podminky.urs.cz/item/CS_URS_2025_02/181951114</t>
  </si>
  <si>
    <t>asfaltový recyklát místo demontovaných panelů - šířka = 3,0 m</t>
  </si>
  <si>
    <t>štěrková cesta místo původní zelené plochy</t>
  </si>
  <si>
    <t>101,20*4</t>
  </si>
  <si>
    <t>20*1,40</t>
  </si>
  <si>
    <t>polovegetační tvárnice do štěrku - šířka = 3,0 m</t>
  </si>
  <si>
    <t>70</t>
  </si>
  <si>
    <t>185804312</t>
  </si>
  <si>
    <t>Zalití rostlin vodou plochy záhonů jednotlivě přes 20 m2</t>
  </si>
  <si>
    <t>981727440</t>
  </si>
  <si>
    <t>https://podminky.urs.cz/item/CS_URS_2025_02/185804312</t>
  </si>
  <si>
    <t>3 x zalití v množství 10 l/m2</t>
  </si>
  <si>
    <t>492,38*3</t>
  </si>
  <si>
    <t>1477,14*0,01 "Přepočtené koeficientem množství</t>
  </si>
  <si>
    <t>71</t>
  </si>
  <si>
    <t>19000000R</t>
  </si>
  <si>
    <t>Zajištění svahu gabiony včetně zemních prací - dodávka + montáž - viz.příloha č.D5 - Geotechnické posouzení</t>
  </si>
  <si>
    <t>kpl</t>
  </si>
  <si>
    <t>-1522146133</t>
  </si>
  <si>
    <t>Zakládání</t>
  </si>
  <si>
    <t>72</t>
  </si>
  <si>
    <t>213311111</t>
  </si>
  <si>
    <t>Polštáře zhutněné pod základy z kameniva hrubého drceného, frakce 63 - 125 mm</t>
  </si>
  <si>
    <t>-1426962579</t>
  </si>
  <si>
    <t>https://podminky.urs.cz/item/CS_URS_2025_02/213311111</t>
  </si>
  <si>
    <t xml:space="preserve">dno startovacích jam - 2 x </t>
  </si>
  <si>
    <t>tl.200 mm</t>
  </si>
  <si>
    <t>4*3*0,2*2</t>
  </si>
  <si>
    <t>73</t>
  </si>
  <si>
    <t>R26211019</t>
  </si>
  <si>
    <t>Jílové přepážky rýh pro vodovodní řad tl. 500mm, D+M</t>
  </si>
  <si>
    <t>1209273531</t>
  </si>
  <si>
    <t>"jílové přepážky - 15x</t>
  </si>
  <si>
    <t>"zavázání stěny 200mm na každou stranu rýhy i dna, tl. přepážky 500mm</t>
  </si>
  <si>
    <t>15*(1,40*1,90)</t>
  </si>
  <si>
    <t xml:space="preserve">"dodávka materiálu, zřízení přepážek vč. potřebných zemních prací </t>
  </si>
  <si>
    <t>Vodorovné konstrukce</t>
  </si>
  <si>
    <t>74</t>
  </si>
  <si>
    <t>451317777</t>
  </si>
  <si>
    <t>Podklad nebo lože pod dlažbu (přídlažbu) v ploše vodorovné nebo ve sklonu do 1:5, tloušťky od 50 do 100 mm z betonu prostého</t>
  </si>
  <si>
    <t>1726108759</t>
  </si>
  <si>
    <t>https://podminky.urs.cz/item/CS_URS_2025_02/451317777</t>
  </si>
  <si>
    <t>dlažba z kostek kolem armatur</t>
  </si>
  <si>
    <t>2*0,80</t>
  </si>
  <si>
    <t>"žlabovky</t>
  </si>
  <si>
    <t>14*(5,00*1,00)</t>
  </si>
  <si>
    <t>75</t>
  </si>
  <si>
    <t>451319777</t>
  </si>
  <si>
    <t>Podklad nebo lože pod dlažbu (přídlažbu) Příplatek k cenám za každých dalších i započatých 10 mm tloušťky podkladu nebo lože z betonu prostého</t>
  </si>
  <si>
    <t>-1420016908</t>
  </si>
  <si>
    <t>https://podminky.urs.cz/item/CS_URS_2025_02/451319777</t>
  </si>
  <si>
    <t>1,6*5 "Přepočtené koeficientem množství</t>
  </si>
  <si>
    <t>76</t>
  </si>
  <si>
    <t>451572111</t>
  </si>
  <si>
    <t>Lože pod potrubí, stoky a drobné objekty v otevřeném výkopu z kameniva drobného těženého 0 až 4 mm</t>
  </si>
  <si>
    <t>595163900</t>
  </si>
  <si>
    <t>https://podminky.urs.cz/item/CS_URS_2025_02/451572111</t>
  </si>
  <si>
    <t>2384*1*0,1</t>
  </si>
  <si>
    <t>4*1*0,1*2</t>
  </si>
  <si>
    <t>6*1,5*0,1*2</t>
  </si>
  <si>
    <t>77</t>
  </si>
  <si>
    <t>452323141</t>
  </si>
  <si>
    <t>Podkladní a zajišťovací konstrukce z betonu železového v otevřeném výkopu bloky pro potrubí z betonu tř. C 16/20</t>
  </si>
  <si>
    <t>605016086</t>
  </si>
  <si>
    <t>https://podminky.urs.cz/item/CS_URS_2025_02/452323141</t>
  </si>
  <si>
    <t>koleno patkové - 3 ks</t>
  </si>
  <si>
    <t>šoupě - 6 ks</t>
  </si>
  <si>
    <t>T-kus - 4 ks</t>
  </si>
  <si>
    <t>0,5*0,5*0,5*13</t>
  </si>
  <si>
    <t>78</t>
  </si>
  <si>
    <t>452351111</t>
  </si>
  <si>
    <t>Bednění podkladních a zajišťovacích konstrukcí v otevřeném výkopu desek nebo sedlových loží pod potrubí, stoky a drobné objekty zřízení</t>
  </si>
  <si>
    <t>306224458</t>
  </si>
  <si>
    <t>https://podminky.urs.cz/item/CS_URS_2025_02/452351111</t>
  </si>
  <si>
    <t>0,5*4*0,5*13</t>
  </si>
  <si>
    <t>79</t>
  </si>
  <si>
    <t>452351112</t>
  </si>
  <si>
    <t>Bednění podkladních a zajišťovacích konstrukcí v otevřeném výkopu desek nebo sedlových loží pod potrubí, stoky a drobné objekty odstranění</t>
  </si>
  <si>
    <t>929663877</t>
  </si>
  <si>
    <t>https://podminky.urs.cz/item/CS_URS_2025_02/452351112</t>
  </si>
  <si>
    <t>Komunikace pozemní</t>
  </si>
  <si>
    <t>80</t>
  </si>
  <si>
    <t>564731111</t>
  </si>
  <si>
    <t>Podklad nebo kryt z kameniva hrubého drceného vel. 32-63 mm s rozprostřením a zhutněním plochy přes 100 m2, po zhutnění tl. 100 mm</t>
  </si>
  <si>
    <t>-1122660313</t>
  </si>
  <si>
    <t>https://podminky.urs.cz/item/CS_URS_2025_02/564731111</t>
  </si>
  <si>
    <t>vozovka z asfaltového recyklátu</t>
  </si>
  <si>
    <t>celková tl.350 mm</t>
  </si>
  <si>
    <t>81</t>
  </si>
  <si>
    <t>564771111</t>
  </si>
  <si>
    <t>Podklad nebo kryt z kameniva hrubého drceného vel. 32-63 mm s rozprostřením a zhutněním plochy přes 100 m2, po zhutnění tl. 250 mm</t>
  </si>
  <si>
    <t>-1993399477</t>
  </si>
  <si>
    <t>https://podminky.urs.cz/item/CS_URS_2025_02/564771111</t>
  </si>
  <si>
    <t>82</t>
  </si>
  <si>
    <t>564750111</t>
  </si>
  <si>
    <t>Podklad nebo kryt z kameniva hrubého drceného vel. 16-32 mm s rozprostřením a zhutněním plochy přes 100 m2, po zhutnění tl. 150 mm</t>
  </si>
  <si>
    <t>112288743</t>
  </si>
  <si>
    <t>https://podminky.urs.cz/item/CS_URS_2025_02/564750111</t>
  </si>
  <si>
    <t>zatravňovací tvárnice - tl.300 mm = 2 x 150 mm</t>
  </si>
  <si>
    <t>256,6*3*2</t>
  </si>
  <si>
    <t>83</t>
  </si>
  <si>
    <t>564751111</t>
  </si>
  <si>
    <t>Podklad nebo kryt z kameniva hrubého drceného vel. 32-63 mm s rozprostřením a zhutněním plochy přes 100 m2, po zhutnění tl. 150 mm</t>
  </si>
  <si>
    <t>-1655337789</t>
  </si>
  <si>
    <t>https://podminky.urs.cz/item/CS_URS_2025_02/564751111</t>
  </si>
  <si>
    <t>místní asfalt</t>
  </si>
  <si>
    <t>celková tl.300 mm = 2 x 150 mm</t>
  </si>
  <si>
    <t>(689,3+36)*1*2</t>
  </si>
  <si>
    <t>84</t>
  </si>
  <si>
    <t>564770111</t>
  </si>
  <si>
    <t>Podklad nebo kryt z kameniva hrubého drceného vel. 16-32 mm s rozprostřením a zhutněním plochy přes 100 m2, po zhutnění tl. 250 mm</t>
  </si>
  <si>
    <t>-235371551</t>
  </si>
  <si>
    <t>https://podminky.urs.cz/item/CS_URS_2025_02/564770111</t>
  </si>
  <si>
    <t>(58,5+126,4)*3</t>
  </si>
  <si>
    <t>85</t>
  </si>
  <si>
    <t>564861111</t>
  </si>
  <si>
    <t>Podklad ze štěrkodrti ŠD s rozprostřením a zhutněním plochy přes 100 m2, po zhutnění tl. 200 mm</t>
  </si>
  <si>
    <t>-1677025008</t>
  </si>
  <si>
    <t>https://podminky.urs.cz/item/CS_URS_2025_02/564861111</t>
  </si>
  <si>
    <t>celková tl.400 mm</t>
  </si>
  <si>
    <t>fr.0/32 mm - 200 mm</t>
  </si>
  <si>
    <t>fr.0/63 mm - 200 mm</t>
  </si>
  <si>
    <t>fr.16/32 mm - 200 mm</t>
  </si>
  <si>
    <t>20*1,0</t>
  </si>
  <si>
    <t>86</t>
  </si>
  <si>
    <t>564921413</t>
  </si>
  <si>
    <t>Podklad nebo podsyp z asfaltového recyklátu s rozprostřením a zhutněním plochy přes 100 m2, po zhutnění tl. 80 mm</t>
  </si>
  <si>
    <t>-118530019</t>
  </si>
  <si>
    <t>https://podminky.urs.cz/item/CS_URS_2025_02/564921413</t>
  </si>
  <si>
    <t>kryt z asfaltového recyklátu tl.80 mm</t>
  </si>
  <si>
    <t>87</t>
  </si>
  <si>
    <t>573111112</t>
  </si>
  <si>
    <t>Postřik infiltrační PI z asfaltu silničního s posypem kamenivem, v množství 1,00 kg/m2</t>
  </si>
  <si>
    <t>-1815791426</t>
  </si>
  <si>
    <t>https://podminky.urs.cz/item/CS_URS_2025_02/573111112</t>
  </si>
  <si>
    <t>88</t>
  </si>
  <si>
    <t>573211111</t>
  </si>
  <si>
    <t>Postřik spojovací PS bez posypu kamenivem z asfaltu silničního, v množství 0,60 kg/m2</t>
  </si>
  <si>
    <t>730593298</t>
  </si>
  <si>
    <t>https://podminky.urs.cz/item/CS_URS_2025_02/573211111</t>
  </si>
  <si>
    <t>asfalt místní - šířka 3,70 m</t>
  </si>
  <si>
    <t>(689,3+36)*3,70</t>
  </si>
  <si>
    <t>89</t>
  </si>
  <si>
    <t>577144121</t>
  </si>
  <si>
    <t>Asfaltový beton vrstva obrusná ACO 11 (ABS) s rozprostřením a se zhutněním z nemodifikovaného asfaltu v pruhu šířky přes 3 m tř. I, po zhutnění tl. 50 mm</t>
  </si>
  <si>
    <t>369207157</t>
  </si>
  <si>
    <t>https://podminky.urs.cz/item/CS_URS_2025_02/577144121</t>
  </si>
  <si>
    <t>90</t>
  </si>
  <si>
    <t>577145112</t>
  </si>
  <si>
    <t>Asfaltový beton vrstva ložní ACL 16 (ABH) s rozprostřením a zhutněním z nemodifikovaného asfaltu v pruhu šířky do 3 m, po zhutnění tl. 50 mm</t>
  </si>
  <si>
    <t>331684006</t>
  </si>
  <si>
    <t>https://podminky.urs.cz/item/CS_URS_2025_02/577145112</t>
  </si>
  <si>
    <t>asfalt místní - v rýze šířky 1 m tl.2 x 50 mm</t>
  </si>
  <si>
    <t>91</t>
  </si>
  <si>
    <t>581131316</t>
  </si>
  <si>
    <t>Kryt cementobetonový silničních komunikací skupiny CB III tl. 200 mm</t>
  </si>
  <si>
    <t>-1691453986</t>
  </si>
  <si>
    <t>https://podminky.urs.cz/item/CS_URS_2025_02/581131316</t>
  </si>
  <si>
    <t>kryt betonový tl.200 mm ( povrch bude zdrsněn - není součástí této položky )</t>
  </si>
  <si>
    <t>92</t>
  </si>
  <si>
    <t>591241111</t>
  </si>
  <si>
    <t>Kladení dlažby z kostek s provedením lože do tl. 50 mm, s vyplněním spár, s dvojím beraněním a se smetením přebytečného materiálu na krajnici drobných z kamene, do lože z cementové malty</t>
  </si>
  <si>
    <t>661163315</t>
  </si>
  <si>
    <t>https://podminky.urs.cz/item/CS_URS_2025_02/591241111</t>
  </si>
  <si>
    <t>umístění armatur ve volném terénu do dlažby z žulových kostek</t>
  </si>
  <si>
    <t>0,80 m2/armaturu</t>
  </si>
  <si>
    <t>2*0,8</t>
  </si>
  <si>
    <t>93</t>
  </si>
  <si>
    <t>58381007</t>
  </si>
  <si>
    <t>kostka štípaná dlažební žula drobná 8/10</t>
  </si>
  <si>
    <t>1822044301</t>
  </si>
  <si>
    <t>1,6*1,02 "Přepočtené koeficientem množství</t>
  </si>
  <si>
    <t>94</t>
  </si>
  <si>
    <t>596211110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</si>
  <si>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do 50 m2</t>
  </si>
  <si>
    <t>-611371602</t>
  </si>
  <si>
    <t>https://podminky.urs.cz/item/CS_URS_2025_02/596211110</t>
  </si>
  <si>
    <t>zpětná montáž zámkové dlažby</t>
  </si>
  <si>
    <t>95</t>
  </si>
  <si>
    <t>59245018</t>
  </si>
  <si>
    <t>dlažba skladebná betonová 200x100mm tl 60mm přírodní</t>
  </si>
  <si>
    <t>-1283317551</t>
  </si>
  <si>
    <t>rezerva ve výši 10% původní dlažby dle typu původní zámkové dlažby</t>
  </si>
  <si>
    <t>20*1,40*0,1</t>
  </si>
  <si>
    <t>96</t>
  </si>
  <si>
    <t>596412115</t>
  </si>
  <si>
    <t>Kladení dlažby z betonových vegetačních dlaždic pozemních komunikací s ložem z kameniva těženého nebo drceného tl. do 50 mm, s vyplněním spár a vegetačních otvorů, s hutněním vibrováním velikosti dlaždic do 0,09 m2 tl. 80 mm, pro plochy přes 300 m2</t>
  </si>
  <si>
    <t>486005550</t>
  </si>
  <si>
    <t>https://podminky.urs.cz/item/CS_URS_2025_02/596412115</t>
  </si>
  <si>
    <t>97</t>
  </si>
  <si>
    <t>59246016</t>
  </si>
  <si>
    <t>dlažba plošná betonová vegetační 600x400x80mm</t>
  </si>
  <si>
    <t>865319899</t>
  </si>
  <si>
    <t>769,8*1,01 "Přepočtené koeficientem množství</t>
  </si>
  <si>
    <t>98</t>
  </si>
  <si>
    <t>597361121</t>
  </si>
  <si>
    <t>Svodnice vody ocelová šířky 120 mm, kotvená do betonu</t>
  </si>
  <si>
    <t>432836151</t>
  </si>
  <si>
    <t>https://podminky.urs.cz/item/CS_URS_2025_02/597361121</t>
  </si>
  <si>
    <t>14 ks svodnic na šířku vozovky ( 3,50 m )</t>
  </si>
  <si>
    <t>14*3,5</t>
  </si>
  <si>
    <t>Trubní vedení</t>
  </si>
  <si>
    <t>99</t>
  </si>
  <si>
    <t>852241122</t>
  </si>
  <si>
    <t>Montáž potrubí z trub litinových tlakových přírubových normálních délek v otevřeném výkopu, kanálu nebo v šachtě DN 80</t>
  </si>
  <si>
    <t>-1326549483</t>
  </si>
  <si>
    <t>https://podminky.urs.cz/item/CS_URS_2025_02/852241122</t>
  </si>
  <si>
    <t>100</t>
  </si>
  <si>
    <t>55253235</t>
  </si>
  <si>
    <t>trouba přírubová litinová vodovodní PN10/16 DN 80 dl 200mm</t>
  </si>
  <si>
    <t>117493351</t>
  </si>
  <si>
    <t>101</t>
  </si>
  <si>
    <t>857242122</t>
  </si>
  <si>
    <t>Montáž litinových tvarovek na potrubí litinovém tlakovém jednoosých na potrubí z trub přírubových v otevřeném výkopu, kanálu nebo v šachtě DN 80</t>
  </si>
  <si>
    <t>140242268</t>
  </si>
  <si>
    <t>https://podminky.urs.cz/item/CS_URS_2025_02/857242122</t>
  </si>
  <si>
    <t>koleno 90°DN80</t>
  </si>
  <si>
    <t>prodloužené patní koleno 90°DN80</t>
  </si>
  <si>
    <t>102</t>
  </si>
  <si>
    <t>55254026</t>
  </si>
  <si>
    <t>koleno přírubové z tvárné litiny,práškový epoxid tl 250µm Q-kus DN 80-90°</t>
  </si>
  <si>
    <t>-1733600488</t>
  </si>
  <si>
    <t>103</t>
  </si>
  <si>
    <t>55251820</t>
  </si>
  <si>
    <t>koleno přírubové prodloužené s patkou pro připojení k hydrantu 80/90mm</t>
  </si>
  <si>
    <t>268660494</t>
  </si>
  <si>
    <t>104</t>
  </si>
  <si>
    <t>857264122</t>
  </si>
  <si>
    <t>Montáž litinových tvarovek na potrubí litinovém tlakovém odbočných na potrubí z trub přírubových v otevřeném výkopu, kanálu nebo v šachtě DN 100</t>
  </si>
  <si>
    <t>59125445</t>
  </si>
  <si>
    <t>https://podminky.urs.cz/item/CS_URS_2025_02/857264122</t>
  </si>
  <si>
    <t>105</t>
  </si>
  <si>
    <t>55253516</t>
  </si>
  <si>
    <t>tvarovka přírubová litinová vodovodní s přírubovou odbočkou PN10/16 T-kus DN 100/100</t>
  </si>
  <si>
    <t>1785422081</t>
  </si>
  <si>
    <t>106</t>
  </si>
  <si>
    <t>55253515</t>
  </si>
  <si>
    <t>tvarovka přírubová litinová s přírubovou odbočkou,práškový epoxid tl 250µm T-kus DN 100/80</t>
  </si>
  <si>
    <t>-775473626</t>
  </si>
  <si>
    <t>107</t>
  </si>
  <si>
    <t>871251211</t>
  </si>
  <si>
    <t>Montáž vodovodního potrubí z plastů v otevřeném výkopu z polyetylenu PE 100 svařovaných elektrotvarovkou SDR 11/PN16 D 110 x 10,0 mm</t>
  </si>
  <si>
    <t>757920880</t>
  </si>
  <si>
    <t>https://podminky.urs.cz/item/CS_URS_2025_02/871251211</t>
  </si>
  <si>
    <t>108</t>
  </si>
  <si>
    <t>28613557</t>
  </si>
  <si>
    <t>potrubí dvouvrstvé PE100 RC SDR11 110x10,0 dl 12m</t>
  </si>
  <si>
    <t>1217736188</t>
  </si>
  <si>
    <t>"KLADEČSKÉ SCHÉMA SO 01, SO02, SO 05, SO 06</t>
  </si>
  <si>
    <t>2413,00</t>
  </si>
  <si>
    <t>2413*1,015 'Přepočtené koeficientem množství</t>
  </si>
  <si>
    <t>109</t>
  </si>
  <si>
    <t>m91014</t>
  </si>
  <si>
    <t>Oblouk 11° PE100 RC SDR11 110</t>
  </si>
  <si>
    <t>-1156965404</t>
  </si>
  <si>
    <t>110</t>
  </si>
  <si>
    <t>m81014</t>
  </si>
  <si>
    <t>Oblouk 22° PE100 RC SDR11 110</t>
  </si>
  <si>
    <t>-185372971</t>
  </si>
  <si>
    <t>111</t>
  </si>
  <si>
    <t>m61014</t>
  </si>
  <si>
    <t>Oblouk 30° PE100 RC SDR11 110</t>
  </si>
  <si>
    <t>636617380</t>
  </si>
  <si>
    <t>112</t>
  </si>
  <si>
    <t>m485063</t>
  </si>
  <si>
    <t>Koleno 15° PE100 SDR11 110</t>
  </si>
  <si>
    <t>-1065092964</t>
  </si>
  <si>
    <t>113</t>
  </si>
  <si>
    <t>877251101</t>
  </si>
  <si>
    <t>Montáž tvarovek na vodovodním plastovém potrubí z polyetylenu PE 100 elektrotvarovek SDR 11/PN16 spojek, oblouků nebo redukcí d 110</t>
  </si>
  <si>
    <t>2012414302</t>
  </si>
  <si>
    <t>https://podminky.urs.cz/item/CS_URS_2025_02/877251101</t>
  </si>
  <si>
    <t>elektrospojka D110</t>
  </si>
  <si>
    <t>spojování tvarovek</t>
  </si>
  <si>
    <t>137</t>
  </si>
  <si>
    <t>spojování potrubí</t>
  </si>
  <si>
    <t xml:space="preserve">2413/12 = 201ks </t>
  </si>
  <si>
    <t>201</t>
  </si>
  <si>
    <t>114</t>
  </si>
  <si>
    <t>28615975</t>
  </si>
  <si>
    <t>elektrospojka SDR11 PE 100 PN16 D 110mm</t>
  </si>
  <si>
    <t>1471917338</t>
  </si>
  <si>
    <t>115</t>
  </si>
  <si>
    <t>877251110</t>
  </si>
  <si>
    <t>Montáž tvarovek na vodovodním plastovém potrubí z polyetylenu PE 100 elektrotvarovek SDR 11/PN16 kolen 45° d 110</t>
  </si>
  <si>
    <t>-2038307716</t>
  </si>
  <si>
    <t>https://podminky.urs.cz/item/CS_URS_2025_02/877251110</t>
  </si>
  <si>
    <t>116</t>
  </si>
  <si>
    <t>28614949</t>
  </si>
  <si>
    <t>elektrokoleno 45° PE 100 PN16 D 110mm</t>
  </si>
  <si>
    <t>1709483983</t>
  </si>
  <si>
    <t>117</t>
  </si>
  <si>
    <t>877251218</t>
  </si>
  <si>
    <t>Montáž tvarovek na vodovodním plastovém potrubí z polyetylenu PE 100 svařovaných na tupo SDR 11/PN16 záslepek d 110</t>
  </si>
  <si>
    <t>667971846</t>
  </si>
  <si>
    <t>https://podminky.urs.cz/item/CS_URS_2025_02/877251218</t>
  </si>
  <si>
    <t>lemový nákružek + točivá příruba D100</t>
  </si>
  <si>
    <t>118</t>
  </si>
  <si>
    <t>28653136</t>
  </si>
  <si>
    <t>nákružek lemový PE 100 SDR11 110mm</t>
  </si>
  <si>
    <t>-2029180641</t>
  </si>
  <si>
    <t>119</t>
  </si>
  <si>
    <t>M286541</t>
  </si>
  <si>
    <t>příruba otočná k lemovému nákružku PP/OC D110/DN100</t>
  </si>
  <si>
    <t>-1923561372</t>
  </si>
  <si>
    <t>120</t>
  </si>
  <si>
    <t>891241112</t>
  </si>
  <si>
    <t>Montáž vodovodních armatur na potrubí šoupátek nebo klapek uzavíracích v otevřeném výkopu nebo v šachtách s osazením zemní soupravy (bez poklopů) DN 80</t>
  </si>
  <si>
    <t>-2063649963</t>
  </si>
  <si>
    <t>https://podminky.urs.cz/item/CS_URS_2025_02/891241112</t>
  </si>
  <si>
    <t>121</t>
  </si>
  <si>
    <t>42221116</t>
  </si>
  <si>
    <t>šoupátko s přírubami voda DN 80 PN16</t>
  </si>
  <si>
    <t>-883698422</t>
  </si>
  <si>
    <t>122</t>
  </si>
  <si>
    <t>42291038</t>
  </si>
  <si>
    <t>souprava zemní teleskopická šoupatka DN 50-100mm Rd 1,3-1,8m</t>
  </si>
  <si>
    <t>924474036</t>
  </si>
  <si>
    <t>123</t>
  </si>
  <si>
    <t>891247112</t>
  </si>
  <si>
    <t>Montáž vodovodních armatur na potrubí hydrantů podzemních (bez osazení poklopů) DN 80</t>
  </si>
  <si>
    <t>2123128676</t>
  </si>
  <si>
    <t>https://podminky.urs.cz/item/CS_URS_2025_02/891247112</t>
  </si>
  <si>
    <t>124</t>
  </si>
  <si>
    <t>42273620</t>
  </si>
  <si>
    <t>hydrant podzemní plnoprůtokový DN 80 PN 16 krycí v 1500mm</t>
  </si>
  <si>
    <t>2146118883</t>
  </si>
  <si>
    <t>125</t>
  </si>
  <si>
    <t>28326001</t>
  </si>
  <si>
    <t>obal drenážní k hydrantům</t>
  </si>
  <si>
    <t>1541836254</t>
  </si>
  <si>
    <t>126</t>
  </si>
  <si>
    <t>891261112</t>
  </si>
  <si>
    <t>Montáž vodovodních armatur na potrubí šoupátek nebo klapek uzavíracích v otevřeném výkopu nebo v šachtách s osazením zemní soupravy (bez poklopů) DN 100</t>
  </si>
  <si>
    <t>-503565182</t>
  </si>
  <si>
    <t>https://podminky.urs.cz/item/CS_URS_2025_02/891261112</t>
  </si>
  <si>
    <t>127</t>
  </si>
  <si>
    <t>42221117</t>
  </si>
  <si>
    <t>šoupátko s přírubami voda DN 100 PN16</t>
  </si>
  <si>
    <t>1812559618</t>
  </si>
  <si>
    <t>128</t>
  </si>
  <si>
    <t>m9501104</t>
  </si>
  <si>
    <t>SOUPRAVA ZEMNÍ TELESKOPICKÁ 1,8 -2,5 100 (1,8-2,5m)</t>
  </si>
  <si>
    <t>997090982</t>
  </si>
  <si>
    <t>129</t>
  </si>
  <si>
    <t>891269951</t>
  </si>
  <si>
    <t>Montáž opravných armatur na potrubí z trub litinových, ocelových nebo plastických hmot potrubních spojek hrdlo/příruba DN 100</t>
  </si>
  <si>
    <t>-1738964404</t>
  </si>
  <si>
    <t>https://podminky.urs.cz/item/CS_URS_2025_02/891269951</t>
  </si>
  <si>
    <t>130</t>
  </si>
  <si>
    <t>31951004</t>
  </si>
  <si>
    <t>potrubní spojka jištěná proti posuvu hrdlo-příruba DN 100</t>
  </si>
  <si>
    <t>143850044</t>
  </si>
  <si>
    <t>131</t>
  </si>
  <si>
    <t>892271111</t>
  </si>
  <si>
    <t>Tlakové zkoušky vodou na potrubí DN 100 nebo 125</t>
  </si>
  <si>
    <t>-524466293</t>
  </si>
  <si>
    <t>https://podminky.urs.cz/item/CS_URS_2025_02/892271111</t>
  </si>
  <si>
    <t>132</t>
  </si>
  <si>
    <t>892273122</t>
  </si>
  <si>
    <t>Proplach a dezinfekce vodovodního potrubí DN od 80 do 125</t>
  </si>
  <si>
    <t>-298393480</t>
  </si>
  <si>
    <t>https://podminky.urs.cz/item/CS_URS_2025_02/892273122</t>
  </si>
  <si>
    <t>133</t>
  </si>
  <si>
    <t>892372111</t>
  </si>
  <si>
    <t>Tlakové zkoušky vodou zabezpečení konců potrubí při tlakových zkouškách DN do 300</t>
  </si>
  <si>
    <t>889764680</t>
  </si>
  <si>
    <t>https://podminky.urs.cz/item/CS_URS_2025_02/892372111</t>
  </si>
  <si>
    <t>134</t>
  </si>
  <si>
    <t>894411311</t>
  </si>
  <si>
    <t>Osazení betonových nebo železobetonových dílců pro šachty skruží rovných</t>
  </si>
  <si>
    <t>-722543561</t>
  </si>
  <si>
    <t>https://podminky.urs.cz/item/CS_URS_2025_02/894411311</t>
  </si>
  <si>
    <t>135</t>
  </si>
  <si>
    <t>59224102</t>
  </si>
  <si>
    <t>skruž betonová studniční 100x50x9cm</t>
  </si>
  <si>
    <t>-200267196</t>
  </si>
  <si>
    <t>136</t>
  </si>
  <si>
    <t>899401112</t>
  </si>
  <si>
    <t>Osazení poklopů litinových šoupátkových</t>
  </si>
  <si>
    <t>-1102450892</t>
  </si>
  <si>
    <t>https://podminky.urs.cz/item/CS_URS_2025_02/899401112</t>
  </si>
  <si>
    <t>42291352</t>
  </si>
  <si>
    <t>poklop litinový šoupátkový pro zemní soupravy osazení do terénu a do vozovky</t>
  </si>
  <si>
    <t>190203113</t>
  </si>
  <si>
    <t>138</t>
  </si>
  <si>
    <t>42210050</t>
  </si>
  <si>
    <t>deska podkladová uličního poklopu litinového šoupatového</t>
  </si>
  <si>
    <t>1152465981</t>
  </si>
  <si>
    <t>139</t>
  </si>
  <si>
    <t>899401113</t>
  </si>
  <si>
    <t>Osazení poklopů litinových hydrantových</t>
  </si>
  <si>
    <t>-2030898944</t>
  </si>
  <si>
    <t>https://podminky.urs.cz/item/CS_URS_2025_02/899401113</t>
  </si>
  <si>
    <t>140</t>
  </si>
  <si>
    <t>42291452</t>
  </si>
  <si>
    <t>poklop litinový hydrantový DN 80</t>
  </si>
  <si>
    <t>277145045</t>
  </si>
  <si>
    <t>141</t>
  </si>
  <si>
    <t>42210052</t>
  </si>
  <si>
    <t>deska podkladová uličního poklopu litinového hydrantového</t>
  </si>
  <si>
    <t>-294237105</t>
  </si>
  <si>
    <t>142</t>
  </si>
  <si>
    <t>899713111</t>
  </si>
  <si>
    <t>Orientační tabulky na vodovodních a kanalizačních řadech na sloupku ocelovém nebo betonovém</t>
  </si>
  <si>
    <t>467954432</t>
  </si>
  <si>
    <t>https://podminky.urs.cz/item/CS_URS_2025_02/899713111</t>
  </si>
  <si>
    <t>143</t>
  </si>
  <si>
    <t>m133000</t>
  </si>
  <si>
    <t>orientační sloupek modro-bílý+ patka</t>
  </si>
  <si>
    <t>1532752001</t>
  </si>
  <si>
    <t>144</t>
  </si>
  <si>
    <t>899721111</t>
  </si>
  <si>
    <t>Signalizační vodič na potrubí DN do 150 mm</t>
  </si>
  <si>
    <t>-857488843</t>
  </si>
  <si>
    <t>https://podminky.urs.cz/item/CS_URS_2025_02/899721111</t>
  </si>
  <si>
    <t>"dl. potrubí" 2413,00</t>
  </si>
  <si>
    <t>"šoupata" 6*1,50</t>
  </si>
  <si>
    <t>145</t>
  </si>
  <si>
    <t>899722113</t>
  </si>
  <si>
    <t>Krytí potrubí z plastů výstražnou fólií z PVC šířky přes 25 do 34 cm</t>
  </si>
  <si>
    <t>-1458925144</t>
  </si>
  <si>
    <t>https://podminky.urs.cz/item/CS_URS_2025_02/899722113</t>
  </si>
  <si>
    <t>odpočet 2 x protlak</t>
  </si>
  <si>
    <t>-2*6,00</t>
  </si>
  <si>
    <t>146</t>
  </si>
  <si>
    <t>899911231</t>
  </si>
  <si>
    <t>Kluzné objímky (pojízdná sedla) pro zasunutí potrubí do chráničky výšky 25 mm vnějšího průměru potrubí přes 157 do 183 mm</t>
  </si>
  <si>
    <t>798414473</t>
  </si>
  <si>
    <t>https://podminky.urs.cz/item/CS_URS_2025_02/899911231</t>
  </si>
  <si>
    <t>potrubí PE D110 do ocelové chráničky DN200</t>
  </si>
  <si>
    <t>5 x chránička délky 6 m</t>
  </si>
  <si>
    <t>kluzné objímky á 1 m +2 (zdvojení na koncích)= 8 ks/ chránička</t>
  </si>
  <si>
    <t>8*5</t>
  </si>
  <si>
    <t>147</t>
  </si>
  <si>
    <t>899913142</t>
  </si>
  <si>
    <t>Koncové uzavírací manžety chrániček DN potrubí x DN chráničky DN 100 x 200</t>
  </si>
  <si>
    <t>-260212878</t>
  </si>
  <si>
    <t>https://podminky.urs.cz/item/CS_URS_2025_02/899913142</t>
  </si>
  <si>
    <t>2 x protlak</t>
  </si>
  <si>
    <t>3 x překop</t>
  </si>
  <si>
    <t>2*(2+3)</t>
  </si>
  <si>
    <t>148</t>
  </si>
  <si>
    <t>899914213</t>
  </si>
  <si>
    <t>Montáž ocelové chráničky v otevřeném výkopu vnějšího průměru přes 200 do 250 mm</t>
  </si>
  <si>
    <t>885007591</t>
  </si>
  <si>
    <t>https://podminky.urs.cz/item/CS_URS_2025_02/899914213</t>
  </si>
  <si>
    <t>3 x překop délky 6 m - křížení překopem</t>
  </si>
  <si>
    <t>3*6</t>
  </si>
  <si>
    <t xml:space="preserve">2 x protlak délky 6 m </t>
  </si>
  <si>
    <t>149</t>
  </si>
  <si>
    <t>14011108</t>
  </si>
  <si>
    <t>trubka ocelová bezešvá hladká jakost 11 353 245x8,0mm</t>
  </si>
  <si>
    <t>236426624</t>
  </si>
  <si>
    <t>Ostatní konstrukce a práce, bourání</t>
  </si>
  <si>
    <t>150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</si>
  <si>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</si>
  <si>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</si>
  <si>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-330539533</t>
  </si>
  <si>
    <t>https://podminky.urs.cz/item/CS_URS_2025_02/916131213</t>
  </si>
  <si>
    <t>zpětná montáž původně demontovaných obrubníků</t>
  </si>
  <si>
    <t>151</t>
  </si>
  <si>
    <t>59217034</t>
  </si>
  <si>
    <t>obrubník betonový silniční 1000x150x300mm</t>
  </si>
  <si>
    <t>-2074453130</t>
  </si>
  <si>
    <t>nové obrubníky jsou uvažovány v množství 10% z celkové délky</t>
  </si>
  <si>
    <t>1500*0,1</t>
  </si>
  <si>
    <t>150*1,02 "Přepočtené koeficientem množství</t>
  </si>
  <si>
    <t>152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</si>
  <si>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</si>
  <si>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</si>
  <si>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329114081</t>
  </si>
  <si>
    <t>https://podminky.urs.cz/item/CS_URS_2025_02/919732211</t>
  </si>
  <si>
    <t>(689,3+36)*2</t>
  </si>
  <si>
    <t>153</t>
  </si>
  <si>
    <t>919748111</t>
  </si>
  <si>
    <t>Provedení postřiku, popř. zdrsnění povrchu cementobetonového krytu nebo podkladu ochrannou emulzí</t>
  </si>
  <si>
    <t>-1993838795</t>
  </si>
  <si>
    <t>https://podminky.urs.cz/item/CS_URS_2025_02/919748111</t>
  </si>
  <si>
    <t>154</t>
  </si>
  <si>
    <t>24551090</t>
  </si>
  <si>
    <t>nástřik ochranný čerstvého betonu proti vysychání</t>
  </si>
  <si>
    <t>litr</t>
  </si>
  <si>
    <t>-1123005333</t>
  </si>
  <si>
    <t>554,7*0,25 "Přepočtené koeficientem množství</t>
  </si>
  <si>
    <t>155</t>
  </si>
  <si>
    <t>935112211</t>
  </si>
  <si>
    <t>Osazení betonového příkopového žlabu s vyplněním a zatřením spár cementovou maltou s ložem tl. 100 mm z betonu prostého z betonových příkopových tvárnic šířky přes 500 do 800 mm</t>
  </si>
  <si>
    <t>-990420757</t>
  </si>
  <si>
    <t>https://podminky.urs.cz/item/CS_URS_2025_02/935112211</t>
  </si>
  <si>
    <t>"KOORDINAČNÍ SITUAČNÍ VÝKRES</t>
  </si>
  <si>
    <t>odvodnění cesty ze zatravňovacích tvarovek</t>
  </si>
  <si>
    <t>14*5</t>
  </si>
  <si>
    <t>156</t>
  </si>
  <si>
    <t>59227029</t>
  </si>
  <si>
    <t>žlabovka příkopová betonová 500x680x60mm</t>
  </si>
  <si>
    <t>-1428832063</t>
  </si>
  <si>
    <t>157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</si>
  <si>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</si>
  <si>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silničních</t>
  </si>
  <si>
    <t>-1069440189</t>
  </si>
  <si>
    <t>https://podminky.urs.cz/item/CS_URS_2025_02/979024443</t>
  </si>
  <si>
    <t>uvažuje se, že z celkového množství demontovaných obrub cca 1500 m´ bude 10% nahrazeno novými</t>
  </si>
  <si>
    <t>1500*0,9</t>
  </si>
  <si>
    <t>158</t>
  </si>
  <si>
    <t>979054451</t>
  </si>
  <si>
    <t>Očištění vybouraných prvků komunikací od spojovacího materiálu s odklizením a uložením očištěných hmot a spojovacího materiálu na skládku na vzdálenost do 10 m zámkových dlaždic s vyplněním spár kamenivem</t>
  </si>
  <si>
    <t>378153002</t>
  </si>
  <si>
    <t>https://podminky.urs.cz/item/CS_URS_2025_02/979054451</t>
  </si>
  <si>
    <t>997</t>
  </si>
  <si>
    <t>Přesun sutě</t>
  </si>
  <si>
    <t>159</t>
  </si>
  <si>
    <t>997013501</t>
  </si>
  <si>
    <t>Odvoz suti a vybouraných hmot na skládku nebo meziskládku se složením, na vzdálenost do 1 km</t>
  </si>
  <si>
    <t>2108772335</t>
  </si>
  <si>
    <t>https://podminky.urs.cz/item/CS_URS_2025_02/997013501</t>
  </si>
  <si>
    <t>odvoz pařezů pokácených stromů</t>
  </si>
  <si>
    <t>87*0,2</t>
  </si>
  <si>
    <t>160</t>
  </si>
  <si>
    <t>997013509</t>
  </si>
  <si>
    <t>Odvoz suti a vybouraných hmot na skládku nebo meziskládku se složením, na vzdálenost Příplatek k ceně za každý další i započatý 1 km přes 1 km</t>
  </si>
  <si>
    <t>1394498883</t>
  </si>
  <si>
    <t>https://podminky.urs.cz/item/CS_URS_2025_02/997013509</t>
  </si>
  <si>
    <t>17,4*19 "Přepočtené koeficientem množství</t>
  </si>
  <si>
    <t>161</t>
  </si>
  <si>
    <t>997013811</t>
  </si>
  <si>
    <t>Poplatek za uložení stavebního odpadu na skládce (skládkovné) dřevěného zatříděného do Katalogu odpadů pod kódem 17 02 01</t>
  </si>
  <si>
    <t>1676258631</t>
  </si>
  <si>
    <t>https://podminky.urs.cz/item/CS_URS_2025_02/997013811</t>
  </si>
  <si>
    <t>162</t>
  </si>
  <si>
    <t>997221551</t>
  </si>
  <si>
    <t>Vodorovná doprava suti bez naložení, ale se složením a s hrubým urovnáním ze sypkých materiálů, na vzdálenost do 1 km</t>
  </si>
  <si>
    <t>1270100354</t>
  </si>
  <si>
    <t>https://podminky.urs.cz/item/CS_URS_2025_02/997221551</t>
  </si>
  <si>
    <t>odvoz na skládku s poplatkem</t>
  </si>
  <si>
    <t>kamenivo</t>
  </si>
  <si>
    <t>981,64+1159,391</t>
  </si>
  <si>
    <t>asfalt</t>
  </si>
  <si>
    <t>184,723+83,41+308,615</t>
  </si>
  <si>
    <t>163</t>
  </si>
  <si>
    <t>997221559</t>
  </si>
  <si>
    <t>Vodorovná doprava suti bez naložení, ale se složením a s hrubým urovnáním Příplatek k ceně za každý další i započatý 1 km přes 1 km</t>
  </si>
  <si>
    <t>-173405900</t>
  </si>
  <si>
    <t>https://podminky.urs.cz/item/CS_URS_2025_02/997221559</t>
  </si>
  <si>
    <t>2717,779*19 "Přepočtené koeficientem množství</t>
  </si>
  <si>
    <t>164</t>
  </si>
  <si>
    <t>997221561</t>
  </si>
  <si>
    <t>Vodorovná doprava suti bez naložení, ale se složením a s hrubým urovnáním z kusových materiálů, na vzdálenost do 1 km</t>
  </si>
  <si>
    <t>-838031654</t>
  </si>
  <si>
    <t>https://podminky.urs.cz/item/CS_URS_2025_02/997221561</t>
  </si>
  <si>
    <t>betonová plocha</t>
  </si>
  <si>
    <t>180,278</t>
  </si>
  <si>
    <t>165</t>
  </si>
  <si>
    <t>997221569</t>
  </si>
  <si>
    <t>384458817</t>
  </si>
  <si>
    <t>https://podminky.urs.cz/item/CS_URS_2025_02/997221569</t>
  </si>
  <si>
    <t>180,278*19 "Přepočtené koeficientem množství</t>
  </si>
  <si>
    <t>166</t>
  </si>
  <si>
    <t>997221571</t>
  </si>
  <si>
    <t>Vodorovná doprava vybouraných hmot bez naložení, ale se složením a s hrubým urovnáním na vzdálenost do 1 km</t>
  </si>
  <si>
    <t>-1909088421</t>
  </si>
  <si>
    <t>https://podminky.urs.cz/item/CS_URS_2025_02/997221571</t>
  </si>
  <si>
    <t>dlažba zámková na mezideponii a zpět pro zpětné použití</t>
  </si>
  <si>
    <t>7,28*2</t>
  </si>
  <si>
    <t>obrubníky betonové na mezideponii a zpět ( s odpočtem 10% uvažovaných nových obrub )</t>
  </si>
  <si>
    <t>(307,50-150*0,205)*2</t>
  </si>
  <si>
    <t>obrubníky betonové na skládku s poplatkem - 10% ( budou nahrazeny novými )</t>
  </si>
  <si>
    <t>150*0,205</t>
  </si>
  <si>
    <t>panely</t>
  </si>
  <si>
    <t>354,6</t>
  </si>
  <si>
    <t>vegetační dlažba</t>
  </si>
  <si>
    <t>200,148</t>
  </si>
  <si>
    <t>167</t>
  </si>
  <si>
    <t>997221579</t>
  </si>
  <si>
    <t>Vodorovná doprava vybouraných hmot bez naložení, ale se složením a s hrubým urovnáním na vzdálenost Příplatek k ceně za každý další i započatý 1 km přes 1 km</t>
  </si>
  <si>
    <t>1443372444</t>
  </si>
  <si>
    <t>https://podminky.urs.cz/item/CS_URS_2025_02/997221579</t>
  </si>
  <si>
    <t>585,498*19 "Přepočtené koeficientem množství</t>
  </si>
  <si>
    <t>168</t>
  </si>
  <si>
    <t>997221612</t>
  </si>
  <si>
    <t>Nakládání na dopravní prostředky pro vodorovnou dopravu vybouraných hmot</t>
  </si>
  <si>
    <t>1528452040</t>
  </si>
  <si>
    <t>https://podminky.urs.cz/item/CS_URS_2025_02/997221612</t>
  </si>
  <si>
    <t>nakládání na mezideponii pro zpětné použití</t>
  </si>
  <si>
    <t>7,28</t>
  </si>
  <si>
    <t>část obrubníků</t>
  </si>
  <si>
    <t>307,5-150*0,205</t>
  </si>
  <si>
    <t>169</t>
  </si>
  <si>
    <t>997221861</t>
  </si>
  <si>
    <t>Poplatek za uložení stavebního odpadu na recyklační skládce (skládkovné) z prostého betonu zatříděného do Katalogu odpadů pod kódem 17 01 01</t>
  </si>
  <si>
    <t>673643068</t>
  </si>
  <si>
    <t>https://podminky.urs.cz/item/CS_URS_2025_02/997221861</t>
  </si>
  <si>
    <t>obrubníky</t>
  </si>
  <si>
    <t>170</t>
  </si>
  <si>
    <t>997221862</t>
  </si>
  <si>
    <t>Poplatek za uložení stavebního odpadu na recyklační skládce (skládkovné) z armovaného betonu zatříděného do Katalogu odpadů pod kódem 17 01 01</t>
  </si>
  <si>
    <t>586877914</t>
  </si>
  <si>
    <t>https://podminky.urs.cz/item/CS_URS_2025_02/997221862</t>
  </si>
  <si>
    <t>171</t>
  </si>
  <si>
    <t>997221873</t>
  </si>
  <si>
    <t>913801748</t>
  </si>
  <si>
    <t>https://podminky.urs.cz/item/CS_URS_2025_02/997221873</t>
  </si>
  <si>
    <t>172</t>
  </si>
  <si>
    <t>997221875</t>
  </si>
  <si>
    <t>Poplatek za uložení stavebního odpadu na recyklační skládce (skládkovné) asfaltového bez obsahu dehtu zatříděného do Katalogu odpadů pod kódem 17 03 02</t>
  </si>
  <si>
    <t>-213650786</t>
  </si>
  <si>
    <t>https://podminky.urs.cz/item/CS_URS_2025_02/997221875</t>
  </si>
  <si>
    <t>998</t>
  </si>
  <si>
    <t>Přesun hmot</t>
  </si>
  <si>
    <t>173</t>
  </si>
  <si>
    <t>998223011</t>
  </si>
  <si>
    <t>Přesun hmot pro pozemní komunikace s krytem dlážděným dopravní vzdálenost do 200 m jakékoliv délky objektu</t>
  </si>
  <si>
    <t>-1478415657</t>
  </si>
  <si>
    <t>https://podminky.urs.cz/item/CS_URS_2025_02/998223011</t>
  </si>
  <si>
    <t>174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</si>
  <si>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</si>
  <si>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</si>
  <si>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-569338702</t>
  </si>
  <si>
    <t>https://podminky.urs.cz/item/CS_URS_2025_02/998276101</t>
  </si>
  <si>
    <t>Práce a dodávky M</t>
  </si>
  <si>
    <t>23-M</t>
  </si>
  <si>
    <t>Montáže potrubí</t>
  </si>
  <si>
    <t>175</t>
  </si>
  <si>
    <t>230200118</t>
  </si>
  <si>
    <t>Nasunutí potrubní sekce do chráničky jmenovitá světlost nasouvaného potrubí DN 100</t>
  </si>
  <si>
    <t>-792572328</t>
  </si>
  <si>
    <t>https://podminky.urs.cz/item/CS_URS_2025_02/230200118</t>
  </si>
  <si>
    <t>nasunutí potrubí PE100 D110 do ocelové chráničky DN200</t>
  </si>
  <si>
    <t>3 x překop délky 6 m</t>
  </si>
  <si>
    <t>2 x protlak délky 6 m</t>
  </si>
  <si>
    <t>46-M</t>
  </si>
  <si>
    <t>Zemní práce při extr.mont.pracích</t>
  </si>
  <si>
    <t>176</t>
  </si>
  <si>
    <t>460671113</t>
  </si>
  <si>
    <t>Výstražné prvky pro krytí kabelů včetně vyrovnání povrchu rýhy, rozvinutí a uložení fólie, šířky přes 25 do 35 cm</t>
  </si>
  <si>
    <t>CS ÚRS 2024 01</t>
  </si>
  <si>
    <t>-2007432545</t>
  </si>
  <si>
    <t>https://podminky.urs.cz/item/CS_URS_2024_01/460671113</t>
  </si>
  <si>
    <t>177</t>
  </si>
  <si>
    <t>460751111</t>
  </si>
  <si>
    <t>Osazení kabelových kanálů včetně utěsnění, vyspárování a zakrytí víkem z prefabrikovaných betonových žlabů do rýhy, bez výkopových prací vnější šířky do 20 cm</t>
  </si>
  <si>
    <t>-427057917</t>
  </si>
  <si>
    <t>https://podminky.urs.cz/item/CS_URS_2024_01/460751111</t>
  </si>
  <si>
    <t>"obnažené kabely NN</t>
  </si>
  <si>
    <t>13*2,00</t>
  </si>
  <si>
    <t>178</t>
  </si>
  <si>
    <t>59213009</t>
  </si>
  <si>
    <t>žlab kabelový betonový k ochraně zemního drátovodného vedení 100x17x14cm</t>
  </si>
  <si>
    <t>-1776678250</t>
  </si>
  <si>
    <t>179</t>
  </si>
  <si>
    <t>59213344</t>
  </si>
  <si>
    <t>poklop kabelového žlabu betonový 500x160x35mm</t>
  </si>
  <si>
    <t>1162646946</t>
  </si>
  <si>
    <t>26*2</t>
  </si>
  <si>
    <t>SO 02 - Rozváděcí řad 1</t>
  </si>
  <si>
    <t>42.21.23</t>
  </si>
  <si>
    <t>375480832</t>
  </si>
  <si>
    <t>144,5*3</t>
  </si>
  <si>
    <t>1577047712</t>
  </si>
  <si>
    <t>5 dní á 10 hod</t>
  </si>
  <si>
    <t>5*10</t>
  </si>
  <si>
    <t>602968166</t>
  </si>
  <si>
    <t>-1614768186</t>
  </si>
  <si>
    <t>7*1</t>
  </si>
  <si>
    <t>121151115</t>
  </si>
  <si>
    <t>Sejmutí ornice strojně při souvislé ploše přes 100 do 500 m2, tl. vrstvy přes 250 do 300 mm</t>
  </si>
  <si>
    <t>1714646179</t>
  </si>
  <si>
    <t>https://podminky.urs.cz/item/CS_URS_2025_02/121151115</t>
  </si>
  <si>
    <t>tl.300 mm</t>
  </si>
  <si>
    <t>v pásu šířky 3 m bude nově vozovka s krytem z asfaltového recyklátu )</t>
  </si>
  <si>
    <t>11,5*9,50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</si>
  <si>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</si>
  <si>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</si>
  <si>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-188406739</t>
  </si>
  <si>
    <t>https://podminky.urs.cz/item/CS_URS_2025_02/132154204</t>
  </si>
  <si>
    <t>potrubí PED110</t>
  </si>
  <si>
    <t>průměrná hloubka výkopu včetně povrchů = 1,90 m</t>
  </si>
  <si>
    <t>11,5*1*(1,9-0,3)</t>
  </si>
  <si>
    <t>144,50*1*(1,9-0,4)</t>
  </si>
  <si>
    <t>235,15*0,1</t>
  </si>
  <si>
    <t>132254204</t>
  </si>
  <si>
    <t>Hloubení zapažených rýh šířky přes 800 do 2 000 mm strojně s urovnáním dna do předepsaného profilu a spádu v hornině třídy těžitelnosti I skupiny 3 přes 100 do 500 m3</t>
  </si>
  <si>
    <t>193496828</t>
  </si>
  <si>
    <t>https://podminky.urs.cz/item/CS_URS_2025_02/132254204</t>
  </si>
  <si>
    <t>235,15*0,15</t>
  </si>
  <si>
    <t>132354204</t>
  </si>
  <si>
    <t>Hloubení zapažených rýh šířky přes 800 do 2 000 mm strojně s urovnáním dna do předepsaného profilu a spádu v hornině třídy těžitelnosti II skupiny 4 přes 100 do 500 m3</t>
  </si>
  <si>
    <t>-1781072417</t>
  </si>
  <si>
    <t>https://podminky.urs.cz/item/CS_URS_2025_02/132354204</t>
  </si>
  <si>
    <t>235,15*0,60</t>
  </si>
  <si>
    <t>132454204</t>
  </si>
  <si>
    <t>Hloubení zapažených rýh šířky přes 800 do 2 000 mm strojně s urovnáním dna do předepsaného profilu a spádu v hornině třídy těžitelnosti II skupiny 5 přes 100 do 500 m3</t>
  </si>
  <si>
    <t>1006932318</t>
  </si>
  <si>
    <t>https://podminky.urs.cz/item/CS_URS_2025_02/132454204</t>
  </si>
  <si>
    <t>235,15*0,10</t>
  </si>
  <si>
    <t>132554204</t>
  </si>
  <si>
    <t>Hloubení zapažených rýh šířky přes 800 do 2 000 mm strojně s urovnáním dna do předepsaného profilu a spádu v hornině třídy těžitelnosti III skupiny 6 přes 100 do 500 m3</t>
  </si>
  <si>
    <t>765263994</t>
  </si>
  <si>
    <t>https://podminky.urs.cz/item/CS_URS_2025_02/132554204</t>
  </si>
  <si>
    <t>235,15*0,05</t>
  </si>
  <si>
    <t>1817831923</t>
  </si>
  <si>
    <t>7*1*1*1,90</t>
  </si>
  <si>
    <t>583285187</t>
  </si>
  <si>
    <t>156*1,9*2</t>
  </si>
  <si>
    <t>1829372860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</si>
  <si>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</si>
  <si>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</si>
  <si>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-1858018563</t>
  </si>
  <si>
    <t>https://podminky.urs.cz/item/CS_URS_2025_02/162251102</t>
  </si>
  <si>
    <t>ornice z mezideponie</t>
  </si>
  <si>
    <t>11,5*9,5*0,3</t>
  </si>
  <si>
    <t>odpočet plochy nově s asfaltovým recyklátem</t>
  </si>
  <si>
    <t>-11,5*3*0,3</t>
  </si>
  <si>
    <t>1639430718</t>
  </si>
  <si>
    <t>odvoz výkopku na mezideponii a zpět pro zpětný zásyp</t>
  </si>
  <si>
    <t>skupina 2</t>
  </si>
  <si>
    <t>23,515*2</t>
  </si>
  <si>
    <t>skupina 3</t>
  </si>
  <si>
    <t>35,273*2</t>
  </si>
  <si>
    <t>"lože ŠP" 15,20</t>
  </si>
  <si>
    <t>"obsyp ŠP" 45,676</t>
  </si>
  <si>
    <t>-428839963</t>
  </si>
  <si>
    <t>(172,83-58,788)*2</t>
  </si>
  <si>
    <t>-1921634990</t>
  </si>
  <si>
    <t>ornice na skládku s poplatkem</t>
  </si>
  <si>
    <t>11,50*3*0,3</t>
  </si>
  <si>
    <t>813271148</t>
  </si>
  <si>
    <t>10,35*10 'Přepočtené koeficientem množství</t>
  </si>
  <si>
    <t>2103374295</t>
  </si>
  <si>
    <t>141,09-114,042</t>
  </si>
  <si>
    <t>23,515</t>
  </si>
  <si>
    <t>439959396</t>
  </si>
  <si>
    <t>50,563*10 'Přepočtené koeficientem množství</t>
  </si>
  <si>
    <t>-1462895455</t>
  </si>
  <si>
    <t>11,758</t>
  </si>
  <si>
    <t>1113975453</t>
  </si>
  <si>
    <t>11,758*10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</si>
  <si>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</si>
  <si>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</si>
  <si>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-1950785929</t>
  </si>
  <si>
    <t>https://podminky.urs.cz/item/CS_URS_2025_02/167151101</t>
  </si>
  <si>
    <t>skupina 2 z mezideponie</t>
  </si>
  <si>
    <t>skupina 3 z mezideponie</t>
  </si>
  <si>
    <t>35,273</t>
  </si>
  <si>
    <t>167151102</t>
  </si>
  <si>
    <t>Nakládání, skládání a překládání neulehlého výkopku nebo sypaniny strojně nakládání, množství do 100 m3, z horniny třídy těžitelnosti II, skupiny 4 a 5</t>
  </si>
  <si>
    <t>-763517456</t>
  </si>
  <si>
    <t>https://podminky.urs.cz/item/CS_URS_2025_02/167151102</t>
  </si>
  <si>
    <t>skupina 4 z mezideponie</t>
  </si>
  <si>
    <t>114,042</t>
  </si>
  <si>
    <t>-1646405902</t>
  </si>
  <si>
    <t>11,50*3*0,3*1,6</t>
  </si>
  <si>
    <t>(141,09-114,042)*2</t>
  </si>
  <si>
    <t>23,515*2,4</t>
  </si>
  <si>
    <t>11,758*2,7</t>
  </si>
  <si>
    <t>849856534</t>
  </si>
  <si>
    <t>"lože ŠP" 20,145</t>
  </si>
  <si>
    <t>"obsyp ŠD" 55,909</t>
  </si>
  <si>
    <t>178350797</t>
  </si>
  <si>
    <t>235,15</t>
  </si>
  <si>
    <t>-152*1*0,1</t>
  </si>
  <si>
    <t>-152*1*(0,11+0,2)</t>
  </si>
  <si>
    <t>-783625550</t>
  </si>
  <si>
    <t>potrubí PE D110 mm - 152 m´</t>
  </si>
  <si>
    <t>152*1*(0,11+0,2)</t>
  </si>
  <si>
    <t>-3,14*0,055*0,055*152</t>
  </si>
  <si>
    <t>976204336</t>
  </si>
  <si>
    <t>46,878*2 "Přepočtené koeficientem množství</t>
  </si>
  <si>
    <t>181351105</t>
  </si>
  <si>
    <t>Rozprostření a urovnání ornice v rovině nebo ve svahu sklonu do 1:5 strojně při souvislé ploše přes 100 do 500 m2, tl. vrstvy přes 250 do 300 mm</t>
  </si>
  <si>
    <t>-2119659416</t>
  </si>
  <si>
    <t>https://podminky.urs.cz/item/CS_URS_2025_02/181351105</t>
  </si>
  <si>
    <t>zpětně rozprostřen pouze pruh šířky 6,5 m, protože ve zbývající šíři 3 m bude provedena vozovka s krytem z asfaltového recyklátu</t>
  </si>
  <si>
    <t>11,5*(9,5-3)</t>
  </si>
  <si>
    <t>-49354278</t>
  </si>
  <si>
    <t>11,5*9,5</t>
  </si>
  <si>
    <t>-11,5*3</t>
  </si>
  <si>
    <t>-137502112</t>
  </si>
  <si>
    <t>vozovka z asfaltového recyklátu ( místo původní trasy v poli a ve štěrkové cestě )</t>
  </si>
  <si>
    <t>(11,5+144,50)*3</t>
  </si>
  <si>
    <t>-1434273404</t>
  </si>
  <si>
    <t>-1368739890</t>
  </si>
  <si>
    <t>1759966998</t>
  </si>
  <si>
    <t>PE D110 mm - 152 m´</t>
  </si>
  <si>
    <t>152*1*0,1</t>
  </si>
  <si>
    <t>1693121839</t>
  </si>
  <si>
    <t>koleno patkové - 2 ks</t>
  </si>
  <si>
    <t>šoupě - 7 ks</t>
  </si>
  <si>
    <t>1382819565</t>
  </si>
  <si>
    <t>-723071803</t>
  </si>
  <si>
    <t>-1519016064</t>
  </si>
  <si>
    <t>náhrada místo pole a štěrku</t>
  </si>
  <si>
    <t>tloušťka podkladu celkem = 350 mm</t>
  </si>
  <si>
    <t>(11,5+144,5)*3</t>
  </si>
  <si>
    <t>1722465572</t>
  </si>
  <si>
    <t>1755435951</t>
  </si>
  <si>
    <t>kryt z asfalt.recyklátu tl.80 mm</t>
  </si>
  <si>
    <t>1142571254</t>
  </si>
  <si>
    <t>1827881853</t>
  </si>
  <si>
    <t>-1837602128</t>
  </si>
  <si>
    <t>1201818016</t>
  </si>
  <si>
    <t>-26016376</t>
  </si>
  <si>
    <t>-1828067871</t>
  </si>
  <si>
    <t>1667324641</t>
  </si>
  <si>
    <t>1327979893</t>
  </si>
  <si>
    <t>-361483529</t>
  </si>
  <si>
    <t>214201546</t>
  </si>
  <si>
    <t>-1865738522</t>
  </si>
  <si>
    <t>920340441</t>
  </si>
  <si>
    <t>152,00</t>
  </si>
  <si>
    <t>152*1,015 'Přepočtené koeficientem množství</t>
  </si>
  <si>
    <t>-1581390990</t>
  </si>
  <si>
    <t>796488529</t>
  </si>
  <si>
    <t>736718298</t>
  </si>
  <si>
    <t>877241101</t>
  </si>
  <si>
    <t>Montáž tvarovek na vodovodním plastovém potrubí z polyetylenu PE 100 elektrotvarovek SDR 11/PN16 spojek, oblouků nebo redukcí d 90</t>
  </si>
  <si>
    <t>-1650741714</t>
  </si>
  <si>
    <t>https://podminky.urs.cz/item/CS_URS_2025_02/877241101</t>
  </si>
  <si>
    <t>28615974</t>
  </si>
  <si>
    <t>elektrospojka SDR11 PE 100 PN16 D 90mm</t>
  </si>
  <si>
    <t>-795333676</t>
  </si>
  <si>
    <t>572543619</t>
  </si>
  <si>
    <t>"152/12" 13</t>
  </si>
  <si>
    <t>-899464019</t>
  </si>
  <si>
    <t>-1705471506</t>
  </si>
  <si>
    <t>-935971375</t>
  </si>
  <si>
    <t>816423139</t>
  </si>
  <si>
    <t>-1117587476</t>
  </si>
  <si>
    <t>-1797513815</t>
  </si>
  <si>
    <t>1649524423</t>
  </si>
  <si>
    <t>-2121395912</t>
  </si>
  <si>
    <t>1817050437</t>
  </si>
  <si>
    <t>853318380</t>
  </si>
  <si>
    <t>2063767772</t>
  </si>
  <si>
    <t>1625825371</t>
  </si>
  <si>
    <t>-928841904</t>
  </si>
  <si>
    <t>-323855532</t>
  </si>
  <si>
    <t>-1515156566</t>
  </si>
  <si>
    <t>-1451012611</t>
  </si>
  <si>
    <t>-1456786835</t>
  </si>
  <si>
    <t>1820683711</t>
  </si>
  <si>
    <t>2081721316</t>
  </si>
  <si>
    <t>496913206</t>
  </si>
  <si>
    <t>-1665765126</t>
  </si>
  <si>
    <t>-787000404</t>
  </si>
  <si>
    <t>712754688</t>
  </si>
  <si>
    <t>1121364754</t>
  </si>
  <si>
    <t>1582542343</t>
  </si>
  <si>
    <t>1594389945</t>
  </si>
  <si>
    <t>899711111</t>
  </si>
  <si>
    <t>Orientační tabulky na vodovodních a kanalizačních řadech na dřevěné konstrukci</t>
  </si>
  <si>
    <t>-805127216</t>
  </si>
  <si>
    <t>https://podminky.urs.cz/item/CS_URS_2025_02/899711111</t>
  </si>
  <si>
    <t>plot</t>
  </si>
  <si>
    <t>-1818664050</t>
  </si>
  <si>
    <t>"dl. potrubí" 152,00</t>
  </si>
  <si>
    <t>"šoupata" 5*1,50</t>
  </si>
  <si>
    <t>-1356116110</t>
  </si>
  <si>
    <t>1973705571</t>
  </si>
  <si>
    <t>1385743785</t>
  </si>
  <si>
    <t>251,43*19 "Přepočtené koeficientem množství</t>
  </si>
  <si>
    <t>1634973208</t>
  </si>
  <si>
    <t>-1286666246</t>
  </si>
  <si>
    <t>SO 03 - AŠ Zvánovice</t>
  </si>
  <si>
    <t>Soupis:</t>
  </si>
  <si>
    <t>1. - AŠ Zvánovice - stavební část + vystrojení</t>
  </si>
  <si>
    <t>22223</t>
  </si>
  <si>
    <t xml:space="preserve">    6 - Úpravy povrchů, podlahy a osazování výplní</t>
  </si>
  <si>
    <t>PSV - Práce a dodávky PSV</t>
  </si>
  <si>
    <t xml:space="preserve">    711 - Izolace proti vodě, vlhkosti a plynům</t>
  </si>
  <si>
    <t xml:space="preserve">    722 - Zdravotechnika - vnitřní vodovod</t>
  </si>
  <si>
    <t xml:space="preserve">    734 - Ústřední vytápění - armatury</t>
  </si>
  <si>
    <t xml:space="preserve">    783 - Dokončovací práce - nátěry</t>
  </si>
  <si>
    <t>1431585545</t>
  </si>
  <si>
    <t>10 dní á 10 hod</t>
  </si>
  <si>
    <t>10*10</t>
  </si>
  <si>
    <t>-797576187</t>
  </si>
  <si>
    <t>11520000R</t>
  </si>
  <si>
    <t>Provizorní čerpací studna průměru 800 mm výšky 3 m - dodávka + montáž + demontáž</t>
  </si>
  <si>
    <t>2013091631</t>
  </si>
  <si>
    <t>960693314</t>
  </si>
  <si>
    <t>5,7*4,5*3,1</t>
  </si>
  <si>
    <t>skupina 1 a 2 - 20%</t>
  </si>
  <si>
    <t>79,515*0,2</t>
  </si>
  <si>
    <t>1324159040</t>
  </si>
  <si>
    <t>skupina 3 - 30%</t>
  </si>
  <si>
    <t>79,515*0,3</t>
  </si>
  <si>
    <t>-57983037</t>
  </si>
  <si>
    <t>skupina 4 - 25%</t>
  </si>
  <si>
    <t>79,515*0,25</t>
  </si>
  <si>
    <t>-762200176</t>
  </si>
  <si>
    <t>skupina 5 - 20%</t>
  </si>
  <si>
    <t>79,515*0,20</t>
  </si>
  <si>
    <t>1821892052</t>
  </si>
  <si>
    <t>79,515*0,05</t>
  </si>
  <si>
    <t>151301201</t>
  </si>
  <si>
    <t>Zřízení pažení stěn výkopu bez rozepření nebo vzepření hnané, hloubky do 4 m</t>
  </si>
  <si>
    <t>-424752538</t>
  </si>
  <si>
    <t>https://podminky.urs.cz/item/CS_URS_2025_02/151301201</t>
  </si>
  <si>
    <t>(5,7+4,5)*2*3,10</t>
  </si>
  <si>
    <t>151301211</t>
  </si>
  <si>
    <t>Odstranění pažení stěn výkopu bez rozepření nebo vzepření s uložením pažin na vzdálenost do 3 m od okraje výkopu hnané, hloubky do 4 m</t>
  </si>
  <si>
    <t>-427276361</t>
  </si>
  <si>
    <t>https://podminky.urs.cz/item/CS_URS_2025_02/151301211</t>
  </si>
  <si>
    <t>151301401</t>
  </si>
  <si>
    <t>Zřízení vzepření zapažených stěn výkopů s potřebným přepažováním při pažení hnaném, hloubky do 4 m</t>
  </si>
  <si>
    <t>467401146</t>
  </si>
  <si>
    <t>https://podminky.urs.cz/item/CS_URS_2025_02/151301401</t>
  </si>
  <si>
    <t>151301411</t>
  </si>
  <si>
    <t>Odstranění vzepření stěn výkopů s uložením materiálu na vzdálenost do 3 m od kraje výkopu při pažení hnaném, hloubky do 4 m</t>
  </si>
  <si>
    <t>233013542</t>
  </si>
  <si>
    <t>https://podminky.urs.cz/item/CS_URS_2025_02/151301411</t>
  </si>
  <si>
    <t>-147753597</t>
  </si>
  <si>
    <t>odvoz na mezideponii a zpět k zásypu šachty</t>
  </si>
  <si>
    <t>15,903*2</t>
  </si>
  <si>
    <t>23,855*2</t>
  </si>
  <si>
    <t>1589447932</t>
  </si>
  <si>
    <t>19,879*2</t>
  </si>
  <si>
    <t>-1505713965</t>
  </si>
  <si>
    <t>15,903</t>
  </si>
  <si>
    <t>1279891253</t>
  </si>
  <si>
    <t>15,903*10 "Přepočtené koeficientem množství</t>
  </si>
  <si>
    <t>-1736627394</t>
  </si>
  <si>
    <t>3,976</t>
  </si>
  <si>
    <t>-1334806603</t>
  </si>
  <si>
    <t>3,976*10 "Přepočtené koeficientem množství</t>
  </si>
  <si>
    <t>-1880595470</t>
  </si>
  <si>
    <t xml:space="preserve">na mezideponii </t>
  </si>
  <si>
    <t>23,855</t>
  </si>
  <si>
    <t>-1825896280</t>
  </si>
  <si>
    <t>19,879</t>
  </si>
  <si>
    <t>757583626</t>
  </si>
  <si>
    <t>15,903*2,40</t>
  </si>
  <si>
    <t>3,976*2,70</t>
  </si>
  <si>
    <t>1991806023</t>
  </si>
  <si>
    <t>973941444</t>
  </si>
  <si>
    <t>jáma</t>
  </si>
  <si>
    <t>podsyp ze štěrku na dně jámy tl.120 mm</t>
  </si>
  <si>
    <t>-5,7*4,50*0,12</t>
  </si>
  <si>
    <t>podkladní beton z betonu tř.C12/15 X0 tl.150 mm</t>
  </si>
  <si>
    <t>-3,30*2,05*0,15</t>
  </si>
  <si>
    <t>ŽLB armaturní šachta</t>
  </si>
  <si>
    <t>-2,9*1,65*2,5</t>
  </si>
  <si>
    <t>ŽLB vstupní komínek</t>
  </si>
  <si>
    <t>-0,8*0,8*0,6</t>
  </si>
  <si>
    <t>strop šachty</t>
  </si>
  <si>
    <t>spádová betonová mazanina tl.40-80 mm</t>
  </si>
  <si>
    <t>-2,9*1,65*(0,04+0,08)/2+0,6*0,6*(0,04+0,08)/2</t>
  </si>
  <si>
    <t>dno</t>
  </si>
  <si>
    <t>cementový potěr tl.40 mm na separační fólii</t>
  </si>
  <si>
    <t>-3,3*2,05*0,04</t>
  </si>
  <si>
    <t>cementový potěr tl.50 mm</t>
  </si>
  <si>
    <t>-2,9*1,65*0,05+0,6*0,6*0,05</t>
  </si>
  <si>
    <t>-78386523</t>
  </si>
  <si>
    <t>nakupovaný zásypový materiál ( popř. doplnit vhodnou výkopovou zeminou z jiného stavebního objektu )</t>
  </si>
  <si>
    <t>62,317-59,637</t>
  </si>
  <si>
    <t>2,68*1,85 "Přepočtené koeficientem množství</t>
  </si>
  <si>
    <t>181913112</t>
  </si>
  <si>
    <t>Úprava pláně vyrovnáním výškových rozdílů ručně v hornině třídy těžitelnosti II skupiny 4 se zhutněním</t>
  </si>
  <si>
    <t>-868416524</t>
  </si>
  <si>
    <t>https://podminky.urs.cz/item/CS_URS_2025_02/181913112</t>
  </si>
  <si>
    <t>dno jámy</t>
  </si>
  <si>
    <t>5,7*4,5</t>
  </si>
  <si>
    <t>212751134</t>
  </si>
  <si>
    <t>Trativody z drenážních a melioračních trubek pro meliorace, dočasné nebo odlehčovací drenáže se zřízením štěrkového lože pod trubky a s jejich obsypem v otevřeném výkopu trubka flexibilní PVC-U SN 4 neperforovaná DN 100</t>
  </si>
  <si>
    <t>-1210312536</t>
  </si>
  <si>
    <t>https://podminky.urs.cz/item/CS_URS_2025_02/212751134</t>
  </si>
  <si>
    <t>odvodnění dna výkopu drenážním potrubím DN100 do provizorní čerpací šachty</t>
  </si>
  <si>
    <t>(5,7+4,5)*2</t>
  </si>
  <si>
    <t>213311113</t>
  </si>
  <si>
    <t>Polštáře zhutněné pod základy z kameniva hrubého drceného, frakce 16 - 63 mm</t>
  </si>
  <si>
    <t>2032006588</t>
  </si>
  <si>
    <t>https://podminky.urs.cz/item/CS_URS_2025_02/213311113</t>
  </si>
  <si>
    <t>5,7*4,50*0,12</t>
  </si>
  <si>
    <t>273321211</t>
  </si>
  <si>
    <t>Základy z betonu železového (bez výztuže) desky z betonu bez zvláštních nároků na prostředí tř. C 12/15</t>
  </si>
  <si>
    <t>349442739</t>
  </si>
  <si>
    <t>https://podminky.urs.cz/item/CS_URS_2025_02/273321211</t>
  </si>
  <si>
    <t>2,90+2*0,2 = 3,30 m</t>
  </si>
  <si>
    <t>1,65+2*0,2 = 2,05 m</t>
  </si>
  <si>
    <t>3,30*2,05*0,15</t>
  </si>
  <si>
    <t>273351121</t>
  </si>
  <si>
    <t>Bednění základů desek zřízení</t>
  </si>
  <si>
    <t>-317077232</t>
  </si>
  <si>
    <t>https://podminky.urs.cz/item/CS_URS_2025_02/273351121</t>
  </si>
  <si>
    <t>podkladní beton tl.150 mm</t>
  </si>
  <si>
    <t>(3,30+2,05)*2*0,15</t>
  </si>
  <si>
    <t>273351122</t>
  </si>
  <si>
    <t>Bednění základů desek odstranění</t>
  </si>
  <si>
    <t>-919847921</t>
  </si>
  <si>
    <t>https://podminky.urs.cz/item/CS_URS_2025_02/273351122</t>
  </si>
  <si>
    <t>273362021</t>
  </si>
  <si>
    <t>Výztuž základů desek ze svařovaných sítí z drátů typu KARI</t>
  </si>
  <si>
    <t>925430050</t>
  </si>
  <si>
    <t>https://podminky.urs.cz/item/CS_URS_2025_02/273362021</t>
  </si>
  <si>
    <t>Kari síť 150/150/5 mm</t>
  </si>
  <si>
    <t>3,3*2,05*0,00211</t>
  </si>
  <si>
    <t>0,014*1,1 "Přepočtené koeficientem množství</t>
  </si>
  <si>
    <t>451573111</t>
  </si>
  <si>
    <t>Lože pod potrubí, stoky a drobné objekty v otevřeném výkopu z písku a štěrkopísku do 63 mm</t>
  </si>
  <si>
    <t>-1842874514</t>
  </si>
  <si>
    <t>https://podminky.urs.cz/item/CS_URS_2025_02/451573111</t>
  </si>
  <si>
    <t>dno šachty</t>
  </si>
  <si>
    <t>PÍSKOVÉ lůžko tl.30 mm</t>
  </si>
  <si>
    <t>2,9*1,65*0,03</t>
  </si>
  <si>
    <t>Úpravy povrchů, podlahy a osazování výplní</t>
  </si>
  <si>
    <t>631311115</t>
  </si>
  <si>
    <t>Mazanina z betonu prostého bez zvýšených nároků na prostředí tl. přes 50 do 80 mm tř. C 20/25</t>
  </si>
  <si>
    <t>-1402609958</t>
  </si>
  <si>
    <t>https://podminky.urs.cz/item/CS_URS_2025_02/631311115</t>
  </si>
  <si>
    <t>2,9*1,65*(0,04+0,08)/2</t>
  </si>
  <si>
    <t>odpočet otvoru:</t>
  </si>
  <si>
    <t>-0,6*0,6*(0,04+0,08)/2</t>
  </si>
  <si>
    <t>631311135</t>
  </si>
  <si>
    <t>Mazanina z betonu prostého bez zvýšených nároků na prostředí tl. přes 120 do 240 mm tř. C 20/25</t>
  </si>
  <si>
    <t>883222043</t>
  </si>
  <si>
    <t>https://podminky.urs.cz/item/CS_URS_2025_02/631311135</t>
  </si>
  <si>
    <t>podlaha šachty</t>
  </si>
  <si>
    <t>spádový beton tl.100-150 mm</t>
  </si>
  <si>
    <t>2,5*1,25*(0,1+0,15)/2</t>
  </si>
  <si>
    <t>odpočet čerpací jímky ve dně šachty:</t>
  </si>
  <si>
    <t>-0,5*0,5*(0,1+0,15)/2</t>
  </si>
  <si>
    <t>631319011</t>
  </si>
  <si>
    <t>Příplatek k cenám mazanin za úpravu povrchu mazaniny přehlazením, mazanina tl. přes 50 do 80 mm</t>
  </si>
  <si>
    <t>788792586</t>
  </si>
  <si>
    <t>https://podminky.urs.cz/item/CS_URS_2025_02/631319011</t>
  </si>
  <si>
    <t>0,265</t>
  </si>
  <si>
    <t>631351101</t>
  </si>
  <si>
    <t>Bednění v podlahách rýh a hran zřízení</t>
  </si>
  <si>
    <t>-1107575327</t>
  </si>
  <si>
    <t>https://podminky.urs.cz/item/CS_URS_2025_02/631351101</t>
  </si>
  <si>
    <t>bednění betonové mazaniny na stropě šachty</t>
  </si>
  <si>
    <t>(2,9+1,65)*2*0,08</t>
  </si>
  <si>
    <t>631351102</t>
  </si>
  <si>
    <t>Bednění v podlahách rýh a hran odstranění</t>
  </si>
  <si>
    <t>816946084</t>
  </si>
  <si>
    <t>https://podminky.urs.cz/item/CS_URS_2025_02/631351102</t>
  </si>
  <si>
    <t>632450133</t>
  </si>
  <si>
    <t>Potěr cementový vyrovnávací ze suchých směsí v ploše o průměrné (střední) tl. přes 30 do 40 mm</t>
  </si>
  <si>
    <t>-969314601</t>
  </si>
  <si>
    <t>https://podminky.urs.cz/item/CS_URS_2025_02/632450133</t>
  </si>
  <si>
    <t>3,3*2,05</t>
  </si>
  <si>
    <t>632450134</t>
  </si>
  <si>
    <t>Potěr cementový vyrovnávací ze suchých směsí v ploše o průměrné (střední) tl. přes 40 do 50 mm</t>
  </si>
  <si>
    <t>-1091225393</t>
  </si>
  <si>
    <t>https://podminky.urs.cz/item/CS_URS_2025_02/632450134</t>
  </si>
  <si>
    <t>2,9*1,65</t>
  </si>
  <si>
    <t>-0,6*0,6</t>
  </si>
  <si>
    <t>632481213</t>
  </si>
  <si>
    <t>Separační vrstva k oddělení podlahových vrstev z polyetylénové fólie</t>
  </si>
  <si>
    <t>-762191218</t>
  </si>
  <si>
    <t>https://podminky.urs.cz/item/CS_URS_2025_02/632481213</t>
  </si>
  <si>
    <t>294189477</t>
  </si>
  <si>
    <t>FF-kus DN50/250 mm</t>
  </si>
  <si>
    <t>FF-kus DN50/150 mm</t>
  </si>
  <si>
    <t>55253214</t>
  </si>
  <si>
    <t>trouba přírubová litinová vodovodní PN10/40 DN 50 dl 150mm</t>
  </si>
  <si>
    <t>-1336003566</t>
  </si>
  <si>
    <t>55253216</t>
  </si>
  <si>
    <t>trouba přírubová litinová vodovodní PN10/40 DN 50 dl 250mm</t>
  </si>
  <si>
    <t>594717360</t>
  </si>
  <si>
    <t>852261122</t>
  </si>
  <si>
    <t>Montáž potrubí z trub litinových tlakových přírubových normálních délek v otevřeném výkopu, kanálu nebo v šachtě DN 100</t>
  </si>
  <si>
    <t>-1508302287</t>
  </si>
  <si>
    <t>https://podminky.urs.cz/item/CS_URS_2025_02/852261122</t>
  </si>
  <si>
    <t>55253261</t>
  </si>
  <si>
    <t>trouba přírubová litinová vodovodní PN10/16 DN 100 dl 800mm</t>
  </si>
  <si>
    <t>1726829167</t>
  </si>
  <si>
    <t>857262122</t>
  </si>
  <si>
    <t>Montáž litinových tvarovek na potrubí litinovém tlakovém jednoosých na potrubí z trub přírubových v otevřeném výkopu, kanálu nebo v šachtě DN 100</t>
  </si>
  <si>
    <t>-932193187</t>
  </si>
  <si>
    <t>https://podminky.urs.cz/item/CS_URS_2025_02/857262122</t>
  </si>
  <si>
    <t>55253611</t>
  </si>
  <si>
    <t>přechod přírubový,práškový epoxid tl 250µm FFR-kus litinový DN 100/50</t>
  </si>
  <si>
    <t>273083093</t>
  </si>
  <si>
    <t>-931167654</t>
  </si>
  <si>
    <t>-1406589753</t>
  </si>
  <si>
    <t>877251201</t>
  </si>
  <si>
    <t>Montáž tvarovek na vodovodním plastovém potrubí z polyetylenu PE 100 svařovaných na tupo SDR 11/PN16 oblouků nebo redukcí d 110</t>
  </si>
  <si>
    <t>1526834235</t>
  </si>
  <si>
    <t>https://podminky.urs.cz/item/CS_URS_2025_02/877251201</t>
  </si>
  <si>
    <t>lemový nákružek DN100 + otočná příruba</t>
  </si>
  <si>
    <t>1076654992</t>
  </si>
  <si>
    <t>1548688867</t>
  </si>
  <si>
    <t>891211222</t>
  </si>
  <si>
    <t>Montáž vodovodních armatur na potrubí šoupátek nebo klapek uzavíracích v šachtách s ručním kolečkem DN 50</t>
  </si>
  <si>
    <t>-2074099500</t>
  </si>
  <si>
    <t>https://podminky.urs.cz/item/CS_URS_2025_02/891211222</t>
  </si>
  <si>
    <t>42221301</t>
  </si>
  <si>
    <t>šoupátko pitná voda litina GGG 50 krátká stavební dl PN10/16 DN 50x150mm</t>
  </si>
  <si>
    <t>544177696</t>
  </si>
  <si>
    <t>42210100</t>
  </si>
  <si>
    <t>kolo ruční pro DN 40-50 D 150mm</t>
  </si>
  <si>
    <t>1163556378</t>
  </si>
  <si>
    <t>891212312</t>
  </si>
  <si>
    <t>Montáž vodovodních armatur na potrubí vodoměrů v šachtě přírubových DN 50</t>
  </si>
  <si>
    <t>1106264003</t>
  </si>
  <si>
    <t>https://podminky.urs.cz/item/CS_URS_2025_02/891212312</t>
  </si>
  <si>
    <t>10609060</t>
  </si>
  <si>
    <t>Impulzní vodoměr - přírubový - DN 50 - metrologická třída C se snímacím modulem</t>
  </si>
  <si>
    <t>593294493</t>
  </si>
  <si>
    <t>891214121</t>
  </si>
  <si>
    <t>Montáž vodovodních armatur na potrubí kompenzátorů ucpávkových a gumových nebo montážních vložek DN 50</t>
  </si>
  <si>
    <t>-362683478</t>
  </si>
  <si>
    <t>https://podminky.urs.cz/item/CS_URS_2025_02/891214121</t>
  </si>
  <si>
    <t>42273004</t>
  </si>
  <si>
    <t>montážní vložka přírubová litinová DN 50 PN 16</t>
  </si>
  <si>
    <t>1962440855</t>
  </si>
  <si>
    <t>89300000R</t>
  </si>
  <si>
    <t xml:space="preserve">armaturní šachta prefabrikovaná ze železobetonu tř.C40/50 vnitřní rozměry 2,50x1,25x2,10 m ( v ) se vstupním komínkem výšky 600 mm, tl.stěn, dna,stropu 200 mm - dodávka + montáž + doprava </t>
  </si>
  <si>
    <t>-913865159</t>
  </si>
  <si>
    <t>položka zahrnuje také:</t>
  </si>
  <si>
    <t>2 x vodotěsný prostup pro potrubí PE110 - poloha prostupů bude upravena na základě ověření skutečné hloubky uložení stávajícího potrubí!!!</t>
  </si>
  <si>
    <t>prefabrikovaná stropní deska a vstupní komín budou provedeny nezávisle na svvislých nosných konstrukcích</t>
  </si>
  <si>
    <t>stropní deska je navržena pro třídu zatížení D400</t>
  </si>
  <si>
    <t>8990000R1</t>
  </si>
  <si>
    <t>nerezový podstavec pro potrubí - dodávka + montáž</t>
  </si>
  <si>
    <t>-492674318</t>
  </si>
  <si>
    <t>8990000R2</t>
  </si>
  <si>
    <t>podlahový nerezový rošt 500x500 mm na zakrytí čerpací jímky ve dně šachty - dodávka + montáž</t>
  </si>
  <si>
    <t>-478290452</t>
  </si>
  <si>
    <t>899103112</t>
  </si>
  <si>
    <t>Osazení poklopů litinových a ocelových včetně rámů pro třídu zatížení B125, C250</t>
  </si>
  <si>
    <t>-1284091023</t>
  </si>
  <si>
    <t>https://podminky.urs.cz/item/CS_URS_2025_02/899103112</t>
  </si>
  <si>
    <t>5623000R</t>
  </si>
  <si>
    <t>litinový čtvercový poklop s rámem 600x600 mm - B125</t>
  </si>
  <si>
    <t>1220717155</t>
  </si>
  <si>
    <t>poklop uzamykatelný s panty</t>
  </si>
  <si>
    <t>899501221</t>
  </si>
  <si>
    <t>Stupadla do šachet a drobných objektů ocelová s PE povlakem vidlicová pro přímé zabudování do hmoždinek</t>
  </si>
  <si>
    <t>-1537728237</t>
  </si>
  <si>
    <t>https://podminky.urs.cz/item/CS_URS_2025_02/899501221</t>
  </si>
  <si>
    <t>899503111</t>
  </si>
  <si>
    <t>Stupadla do šachet a drobných objektů ocelová s PE povlakem zapouštěcí - kapsová osazovaná při zdění a betonování</t>
  </si>
  <si>
    <t>-746280413</t>
  </si>
  <si>
    <t>https://podminky.urs.cz/item/CS_URS_2025_02/899503111</t>
  </si>
  <si>
    <t>952903112</t>
  </si>
  <si>
    <t>Vyčištění objektů čistíren odpadních vod, nádrží, žlabů nebo kanálů světlé výšky prostoru do 3,5 m</t>
  </si>
  <si>
    <t>2115623066</t>
  </si>
  <si>
    <t>https://podminky.urs.cz/item/CS_URS_2025_02/952903112</t>
  </si>
  <si>
    <t>977151223</t>
  </si>
  <si>
    <t>Jádrové vrty diamantovými korunkami do stavebních materiálů (železobetonu, betonu, cihel, obkladů, dlažeb, kamene) dovrchní (směrem vzhůru), průměru přes 130 do 150 mm</t>
  </si>
  <si>
    <t>666929091</t>
  </si>
  <si>
    <t>https://podminky.urs.cz/item/CS_URS_2025_02/977151223</t>
  </si>
  <si>
    <t>2 x prostup ŽLB kcí šachty pro odvětrání potrubím nerez DN100</t>
  </si>
  <si>
    <t>2*0,2</t>
  </si>
  <si>
    <t>998144471</t>
  </si>
  <si>
    <t>Přesun hmot pro nádrže, jímky, zásobníky a jámy pozemní mimo zemědělství se svislou nosnou konstrukcí montovanou z dílců betonových tyčových nebo plošných vodorovná dopravní vzdálenost do 50 m, pro nádrže výšky do 25 m</t>
  </si>
  <si>
    <t>292803523</t>
  </si>
  <si>
    <t>https://podminky.urs.cz/item/CS_URS_2025_02/998144471</t>
  </si>
  <si>
    <t>PSV</t>
  </si>
  <si>
    <t>Práce a dodávky PSV</t>
  </si>
  <si>
    <t>711</t>
  </si>
  <si>
    <t>Izolace proti vodě, vlhkosti a plynům</t>
  </si>
  <si>
    <t>711161112</t>
  </si>
  <si>
    <t>Izolace proti zemní vlhkosti a beztlakové vodě nopovými fóliemi na ploše vodorovné V vrstva ochranná, odvětrávací a drenážní výška nopku 8,0 mm, tl. fólie do 0,6 mm</t>
  </si>
  <si>
    <t>1420041799</t>
  </si>
  <si>
    <t>https://podminky.urs.cz/item/CS_URS_2025_02/711161112</t>
  </si>
  <si>
    <t>2,9*1,65-0,6*0,6</t>
  </si>
  <si>
    <t>711161212</t>
  </si>
  <si>
    <t>Izolace proti zemní vlhkosti a beztlakové vodě nopovými fóliemi na ploše svislé S vrstva ochranná, odvětrávací a drenážní výška nopku 8,0 mm, tl. fólie do 0,6 mm</t>
  </si>
  <si>
    <t>568216506</t>
  </si>
  <si>
    <t>https://podminky.urs.cz/item/CS_URS_2025_02/711161212</t>
  </si>
  <si>
    <t>stěny šachty</t>
  </si>
  <si>
    <t>(2,9+1,65)*2*2,5</t>
  </si>
  <si>
    <t>0,8*4*0,6</t>
  </si>
  <si>
    <t>711511101</t>
  </si>
  <si>
    <t>Provedení izolace potrubí, nádrží, stok a kanalizačních šachet natěradly a tmely za studena nátěrem penetračním</t>
  </si>
  <si>
    <t>697563761</t>
  </si>
  <si>
    <t>https://podminky.urs.cz/item/CS_URS_2025_02/711511101</t>
  </si>
  <si>
    <t>11163150</t>
  </si>
  <si>
    <t>lak penetrační asfaltový</t>
  </si>
  <si>
    <t>754011005</t>
  </si>
  <si>
    <t>33,88*0,00034 "Přepočtené koeficientem množství</t>
  </si>
  <si>
    <t>711541164</t>
  </si>
  <si>
    <t>Provedení izolace potrubí, nádrží, stok a kanalizačních šachet pásy přitavením NAIP</t>
  </si>
  <si>
    <t>385086480</t>
  </si>
  <si>
    <t>https://podminky.urs.cz/item/CS_URS_2025_02/711541164</t>
  </si>
  <si>
    <t>2 x asfaltový pás</t>
  </si>
  <si>
    <t>33,88*2</t>
  </si>
  <si>
    <t>62832134</t>
  </si>
  <si>
    <t>pás asfaltový natavitelný oxidovaný tl 4,0mm typu V60 S40 s vložkou ze skleněné rohože, s jemnozrnným minerálním posypem</t>
  </si>
  <si>
    <t>-1225852679</t>
  </si>
  <si>
    <t>67,76*1,221 "Přepočtené koeficientem množství</t>
  </si>
  <si>
    <t>998711101</t>
  </si>
  <si>
    <t>Přesun hmot pro izolace proti vodě, vlhkosti a plynům stanovený z hmotnosti přesunovaného materiálu vodorovná dopravní vzdálenost do 50 m v objektech výšky do 6 m</t>
  </si>
  <si>
    <t>-718663978</t>
  </si>
  <si>
    <t>https://podminky.urs.cz/item/CS_URS_2025_02/998711101</t>
  </si>
  <si>
    <t>722</t>
  </si>
  <si>
    <t>Zdravotechnika - vnitřní vodovod</t>
  </si>
  <si>
    <t>722140122</t>
  </si>
  <si>
    <t>Potrubí z ocelových trubek z ušlechtilé oceli (nerez) spojované lisováním Ø 108/2,5</t>
  </si>
  <si>
    <t>CS ÚRS 2022 02</t>
  </si>
  <si>
    <t>-1443899556</t>
  </si>
  <si>
    <t>https://podminky.urs.cz/item/CS_URS_2022_02/722140122</t>
  </si>
  <si>
    <t>odvětrání šachty nerez potrubím DN 100 vč.tvarovek a uchycení</t>
  </si>
  <si>
    <t>2*2,5+4,1+1,25+1,25</t>
  </si>
  <si>
    <t>734</t>
  </si>
  <si>
    <t>Ústřední vytápění - armatury</t>
  </si>
  <si>
    <t>734163426</t>
  </si>
  <si>
    <t>Filtry z uhlíkové oceli s čístícím víkem nebo vypouštěcí zátkou PN 16 do 300°C DN 50</t>
  </si>
  <si>
    <t>soubor</t>
  </si>
  <si>
    <t>1294504396</t>
  </si>
  <si>
    <t>https://podminky.urs.cz/item/CS_URS_2022_02/734163426</t>
  </si>
  <si>
    <t>přírubový filtr TLT DN50 délka 230 mm</t>
  </si>
  <si>
    <t>783</t>
  </si>
  <si>
    <t>Dokončovací práce - nátěry</t>
  </si>
  <si>
    <t>783933161</t>
  </si>
  <si>
    <t>Penetrační nátěr betonových podlah pórovitých ( např. z cihelné dlažby, betonu apod.) epoxidový</t>
  </si>
  <si>
    <t>-2044700924</t>
  </si>
  <si>
    <t>https://podminky.urs.cz/item/CS_URS_2022_02/783933161</t>
  </si>
  <si>
    <t>nátěr na spádovém betonu</t>
  </si>
  <si>
    <t>2,5*1,25</t>
  </si>
  <si>
    <t>0,5*4*0,1</t>
  </si>
  <si>
    <t>783937163</t>
  </si>
  <si>
    <t>Krycí (uzavírací) nátěr betonových podlah dvojnásobný epoxidový rozpouštědlový</t>
  </si>
  <si>
    <t>-1768604432</t>
  </si>
  <si>
    <t>https://podminky.urs.cz/item/CS_URS_2022_02/783937163</t>
  </si>
  <si>
    <t>2. - Elektroinstalace</t>
  </si>
  <si>
    <t>Pol3</t>
  </si>
  <si>
    <t>PVC kabelová chránička do země DN 63</t>
  </si>
  <si>
    <t>-1189006950</t>
  </si>
  <si>
    <t>P</t>
  </si>
  <si>
    <t>Poznámka k položce:_x000D_
V ceně je obsažena kompletní dodávka a pokládka</t>
  </si>
  <si>
    <t>Pol5</t>
  </si>
  <si>
    <t>Kabelová rýha Š 50cm, H 120cm, zemina tř. 3</t>
  </si>
  <si>
    <t>1701858910</t>
  </si>
  <si>
    <t>Poznámka k položce:_x000D_
V ceně je obsažen kompletní výkop s likvidací přebytečné zeminy</t>
  </si>
  <si>
    <t>Pol6</t>
  </si>
  <si>
    <t>Zához rýhy Š 50cm, H 120cm, zemina tř. 3</t>
  </si>
  <si>
    <t>-364644662</t>
  </si>
  <si>
    <t>Poznámka k položce:_x000D_
V ceně obsaženo zasypání včetně hutnění, položení výstražné  pásky.</t>
  </si>
  <si>
    <t>Pol7</t>
  </si>
  <si>
    <t>Obsypový materiál kabelové chráničky</t>
  </si>
  <si>
    <t>440103695</t>
  </si>
  <si>
    <t>Poznámka k položce:_x000D_
V ceně obsažen materiál včetně provedení obsypu chráničky</t>
  </si>
  <si>
    <t>Pol8</t>
  </si>
  <si>
    <t>Zemnící páska FeZn 30x4 mm</t>
  </si>
  <si>
    <t>751760022</t>
  </si>
  <si>
    <t>Poznámka k položce:_x000D_
Zemnící drát FeZn _x000D_
V ceně obsažena dodávka, pokládka, spoje a nátěry</t>
  </si>
  <si>
    <t>Pol25</t>
  </si>
  <si>
    <t>Plastová krabicová rozvodka 88x88mm se svorkami, IP 65</t>
  </si>
  <si>
    <t>-1612010633</t>
  </si>
  <si>
    <t>Poznámka k položce:_x000D_
V ceně je obsažena dodávka, montáž a zapojení.</t>
  </si>
  <si>
    <t>Pol32</t>
  </si>
  <si>
    <t>Měření průtoku FIQ1, FIQ2</t>
  </si>
  <si>
    <t>1633230175</t>
  </si>
  <si>
    <t>Pol128</t>
  </si>
  <si>
    <t>Kabel CYSY 2x2,5</t>
  </si>
  <si>
    <t>-1667487065</t>
  </si>
  <si>
    <t>Poznámka k položce:_x000D_
V ceně je obsažena kompletní dodávka a pokládka kabelu.</t>
  </si>
  <si>
    <t>Pol129</t>
  </si>
  <si>
    <t>Kabel JYTY-O 4x1</t>
  </si>
  <si>
    <t>-812708020</t>
  </si>
  <si>
    <t>Pol130</t>
  </si>
  <si>
    <t>Kabel JYTY-O 2x1</t>
  </si>
  <si>
    <t>1257585713</t>
  </si>
  <si>
    <t>Pol131</t>
  </si>
  <si>
    <t>Instalační plastová trubka DN25</t>
  </si>
  <si>
    <t>-767053053</t>
  </si>
  <si>
    <t>Poznámka k položce:_x000D_
V ceně dodávka a montáž trasy včetně uchycení</t>
  </si>
  <si>
    <t>Pol132</t>
  </si>
  <si>
    <t>Ochranná kabelová hadice DN25</t>
  </si>
  <si>
    <t>-1068385793</t>
  </si>
  <si>
    <t>Poznámka k položce:_x000D_
V ceně dodávka a montáž trasy včetně uchycení.</t>
  </si>
  <si>
    <t>Pol133</t>
  </si>
  <si>
    <t>Jádrový vrt D100 - prostup stěnou AŠ</t>
  </si>
  <si>
    <t>727153040</t>
  </si>
  <si>
    <t>Poznámka k položce:_x000D_
V ceně zhotovení prostupu</t>
  </si>
  <si>
    <t>Pol134</t>
  </si>
  <si>
    <t>Univerzální těsnění vodotěsné do 5 bar průměr kabelu 18-65 mm</t>
  </si>
  <si>
    <t>-1212541601</t>
  </si>
  <si>
    <t>Poznámka k položce:_x000D_
V ceně obsažena kompletní dodávka a montáž.</t>
  </si>
  <si>
    <t>Pol135</t>
  </si>
  <si>
    <t>-850586285</t>
  </si>
  <si>
    <t>Poznámka k položce:_x000D_
V ceně obsaženo instalace a zapojení rozváděče.</t>
  </si>
  <si>
    <t>Pol136</t>
  </si>
  <si>
    <t>Plovákový spínač</t>
  </si>
  <si>
    <t>1154391122</t>
  </si>
  <si>
    <t>Pol137</t>
  </si>
  <si>
    <t>Koncový spínač s pružinou</t>
  </si>
  <si>
    <t>-1904559749</t>
  </si>
  <si>
    <t>Pol138</t>
  </si>
  <si>
    <t>Magnetický spínač</t>
  </si>
  <si>
    <t>188797329</t>
  </si>
  <si>
    <t>Pol139</t>
  </si>
  <si>
    <t>Fotovoltaický panel 18V, 10W</t>
  </si>
  <si>
    <t>548182856</t>
  </si>
  <si>
    <t>Poznámka k položce:_x000D_
V ceně dodávka včetně montáže a zapojení</t>
  </si>
  <si>
    <t>Pol140</t>
  </si>
  <si>
    <t>Přírubový stožár pro FVE panel v provedení FeZn, výška 4m</t>
  </si>
  <si>
    <t>-427232803</t>
  </si>
  <si>
    <t>Poznámka k položce:_x000D_
V ceně dodávka včetně montáže</t>
  </si>
  <si>
    <t>Pol141</t>
  </si>
  <si>
    <t>Betonový základ pro přírubový stožár</t>
  </si>
  <si>
    <t>1663917394</t>
  </si>
  <si>
    <t>Pol142</t>
  </si>
  <si>
    <t>Držák FVE panelu na vrchol stožáru</t>
  </si>
  <si>
    <t>443396168</t>
  </si>
  <si>
    <t>Pol143</t>
  </si>
  <si>
    <t>Svorka páska - drát FeZn</t>
  </si>
  <si>
    <t>-935503906</t>
  </si>
  <si>
    <t>Poznámka k položce:_x000D_
V ceně obsažena dodávka a montáž</t>
  </si>
  <si>
    <t>Pol144</t>
  </si>
  <si>
    <t>Vrt D10 - prostup stěnou AŠ</t>
  </si>
  <si>
    <t>-486558774</t>
  </si>
  <si>
    <t>Pol145</t>
  </si>
  <si>
    <t>Vodotěsná průchodka stěnou AŠ pro uzemnění</t>
  </si>
  <si>
    <t>1533921735</t>
  </si>
  <si>
    <t>Pol146</t>
  </si>
  <si>
    <t>Zděný pilíř</t>
  </si>
  <si>
    <t>-148018593</t>
  </si>
  <si>
    <t>Poznámka k položce:_x000D_
Položka obsahuje:_x000D_
- materiál na základ a stavbu pilíře_x000D_
- nerezová dvířka včetně rámu_x000D_
- plechová stříška_x000D_
- vyhloubení základu_x000D_
- práce</t>
  </si>
  <si>
    <t>Pol147</t>
  </si>
  <si>
    <t>Pomocné nosné konstrukce v provedení nerez</t>
  </si>
  <si>
    <t>-1787798282</t>
  </si>
  <si>
    <t>Poznámka k položce:_x000D_
Položka obsahuje:_x000D_
- držáky pro upevnění snímačů_x000D_
- kotevní a spojovací materiál</t>
  </si>
  <si>
    <t>Pol148</t>
  </si>
  <si>
    <t>Uzemnění a pospojování</t>
  </si>
  <si>
    <t>1876683307</t>
  </si>
  <si>
    <t>Poznámka k položce:_x000D_
Položka obsahuje:_x000D_
- svorkovnici HOP_x000D_
- vodiče CYA včetně ok a zapojení_x000D_
- svorky bernard a pásky nerez</t>
  </si>
  <si>
    <t>Pol149</t>
  </si>
  <si>
    <t>Značení</t>
  </si>
  <si>
    <t>1211380813</t>
  </si>
  <si>
    <t>Poznámka k položce:_x000D_
Položka obsahuje:_x000D_
- popisy elektrických zařízení_x000D_
- kabelové štítky_x000D_
- výstražné značky a nápisy</t>
  </si>
  <si>
    <t>Pol150</t>
  </si>
  <si>
    <t>Výchozí revize elektrického zařízení</t>
  </si>
  <si>
    <t>-678523202</t>
  </si>
  <si>
    <t>Poznámka k položce:_x000D_
Prohlídka, měření a vypracování revizní zprávy.</t>
  </si>
  <si>
    <t>Pol151</t>
  </si>
  <si>
    <t>Konfigurace dataloggeru</t>
  </si>
  <si>
    <t>-1556951689</t>
  </si>
  <si>
    <t>Poznámka k položce:_x000D_
Nastavení, oživení, individuální zkoušky.</t>
  </si>
  <si>
    <t>Pol152</t>
  </si>
  <si>
    <t>Uprava dispečinku provozovatele</t>
  </si>
  <si>
    <t>9703995</t>
  </si>
  <si>
    <t>Poznámka k položce:_x000D_
Úprava dispečinku pro komunikaci s dataloggerem, individuální zkoušky.</t>
  </si>
  <si>
    <t>Pol153</t>
  </si>
  <si>
    <t>Ostatní rozpočtové náklady</t>
  </si>
  <si>
    <t>425933923</t>
  </si>
  <si>
    <t>Poznámka k položce:_x000D_
Položka obsahuje:_x000D_
- zaškolení pracovníků provozovatele na obsluhu zařízení_x000D_
- komplexní zkoušky_x000D_
- doprava, přesun materiálu_x000D_
- dokumentace skutečného provedení</t>
  </si>
  <si>
    <t>3. - Rozváděč DT1</t>
  </si>
  <si>
    <t>Pol80</t>
  </si>
  <si>
    <t>Svorka na přístrojovou pojistku</t>
  </si>
  <si>
    <t>293040158</t>
  </si>
  <si>
    <t>Pol81</t>
  </si>
  <si>
    <t>Přístrojová pojistka T2,5A</t>
  </si>
  <si>
    <t>1984531941</t>
  </si>
  <si>
    <t>Pol82</t>
  </si>
  <si>
    <t>Přístrojová pojistka T500mA</t>
  </si>
  <si>
    <t>425595360</t>
  </si>
  <si>
    <t>Pol88</t>
  </si>
  <si>
    <t>Pružinová svorka, velikost 4, šedá</t>
  </si>
  <si>
    <t>-913128628</t>
  </si>
  <si>
    <t>Pol90</t>
  </si>
  <si>
    <t>Pružinová svorka, velikost 4, zelenožlutá</t>
  </si>
  <si>
    <t>400651282</t>
  </si>
  <si>
    <t>Pol93</t>
  </si>
  <si>
    <t>Kabelová průchodka s maticí Pg13,5</t>
  </si>
  <si>
    <t>1519949644</t>
  </si>
  <si>
    <t>Pol94</t>
  </si>
  <si>
    <t>Kabelová průchodka s maticí Pg11</t>
  </si>
  <si>
    <t>-111706948</t>
  </si>
  <si>
    <t>Pol154</t>
  </si>
  <si>
    <t>Plastová skříň 436x647x250, IP66 s montážním plechem</t>
  </si>
  <si>
    <t>2137348914</t>
  </si>
  <si>
    <t>Pol155</t>
  </si>
  <si>
    <t>Přístrojová pojistka T400mA</t>
  </si>
  <si>
    <t>-1697493949</t>
  </si>
  <si>
    <t>Pol156</t>
  </si>
  <si>
    <t>Regulátor dobíjení a odpojovač akumulátorů 12V DC</t>
  </si>
  <si>
    <t>1134286715</t>
  </si>
  <si>
    <t>Pol157</t>
  </si>
  <si>
    <t>Akumulátor NiCd 12V/9Ah</t>
  </si>
  <si>
    <t>-1839215070</t>
  </si>
  <si>
    <t>Pol158</t>
  </si>
  <si>
    <t>Datalogger</t>
  </si>
  <si>
    <t>-2010692818</t>
  </si>
  <si>
    <t>Poznámka k položce:_x000D_
Zařízení pro přenos dat včetně SIM karty</t>
  </si>
  <si>
    <t>Pol159</t>
  </si>
  <si>
    <t>Propojovací materiál</t>
  </si>
  <si>
    <t>-1498430139</t>
  </si>
  <si>
    <t>Poznámka k položce:_x000D_
Propojovací lišty, vodiče, dutinky</t>
  </si>
  <si>
    <t>Pol160</t>
  </si>
  <si>
    <t>Popisovací materiál</t>
  </si>
  <si>
    <t>1938323281</t>
  </si>
  <si>
    <t>Poznámka k položce:_x000D_
Popisky, výstražné symboly, návlečky na vodiče</t>
  </si>
  <si>
    <t>Pol161</t>
  </si>
  <si>
    <t>Konstrukční materiál</t>
  </si>
  <si>
    <t>-1461717096</t>
  </si>
  <si>
    <t>Poznámka k položce:_x000D_
U lišty, vkládací žlaby, šrouby</t>
  </si>
  <si>
    <t>Pol162</t>
  </si>
  <si>
    <t>Výroba rozváděče</t>
  </si>
  <si>
    <t>1979548150</t>
  </si>
  <si>
    <t>Pol163</t>
  </si>
  <si>
    <t>Dokumentace rozváděče</t>
  </si>
  <si>
    <t>-1018233857</t>
  </si>
  <si>
    <t>Poznámka k položce:_x000D_
Výkresy, prohlášení o shodě, protokol o zkoušce</t>
  </si>
  <si>
    <t>SO 04 - VDJ Černé Voděrady 2x40m3</t>
  </si>
  <si>
    <t>SO 04.1 - VDJ Černé Voděrady - stavební část</t>
  </si>
  <si>
    <t xml:space="preserve">    3 - Svislé a kompletní konstrukce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</si>
  <si>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</si>
  <si>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</si>
  <si>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</si>
  <si>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725 - Zdravotechnika - zařizovací předměty</t>
  </si>
  <si>
    <t xml:space="preserve">    751 - Vzduchotechnika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</si>
  <si>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</si>
  <si>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</si>
  <si>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</si>
  <si>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</si>
  <si>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</si>
  <si>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</si>
  <si>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999 - Zkoušky a kontrolní práce</t>
  </si>
  <si>
    <t>977725147</t>
  </si>
  <si>
    <t>-1972719993</t>
  </si>
  <si>
    <t>121151123</t>
  </si>
  <si>
    <t>Sejmutí ornice strojně při souvislé ploše přes 500 m2, tl. vrstvy do 200 mm</t>
  </si>
  <si>
    <t>572053418</t>
  </si>
  <si>
    <t>https://podminky.urs.cz/item/CS_URS_2025_02/121151123</t>
  </si>
  <si>
    <t xml:space="preserve">sejmutí ornice pro stavbu vodojemu </t>
  </si>
  <si>
    <t>celý areál VDJ vč. dotčených ploch kolem oplocení</t>
  </si>
  <si>
    <t>775,00+115,00</t>
  </si>
  <si>
    <t>131151104</t>
  </si>
  <si>
    <t>Hloubení nezapažených jam a zářezů strojně s urovnáním dna do předepsaného profilu a spádu v hornině třídy těžitelnosti I skupiny 1 a 2 přes 100 do 500 m3</t>
  </si>
  <si>
    <t>1512143884</t>
  </si>
  <si>
    <t>https://podminky.urs.cz/item/CS_URS_2025_02/131151104</t>
  </si>
  <si>
    <t>"VÝKOPY</t>
  </si>
  <si>
    <t>190,00</t>
  </si>
  <si>
    <t>"zemina sk.2 - 12%" 190,00*0,12</t>
  </si>
  <si>
    <t>131251104</t>
  </si>
  <si>
    <t>Hloubení nezapažených jam a zářezů strojně s urovnáním dna do předepsaného profilu a spádu v hornině třídy těžitelnosti I skupiny 3 přes 100 do 500 m3</t>
  </si>
  <si>
    <t>-486352581</t>
  </si>
  <si>
    <t>https://podminky.urs.cz/item/CS_URS_2025_02/131251104</t>
  </si>
  <si>
    <t>"zemina sk.3 - 44%" 190,00*0,44</t>
  </si>
  <si>
    <t>131351104</t>
  </si>
  <si>
    <t>Hloubení nezapažených jam a zářezů strojně s urovnáním dna do předepsaného profilu a spádu v hornině třídy těžitelnosti II skupiny 4 přes 100 do 500 m3</t>
  </si>
  <si>
    <t>-742254707</t>
  </si>
  <si>
    <t>https://podminky.urs.cz/item/CS_URS_2025_02/131351104</t>
  </si>
  <si>
    <t>"zemina sk.4- 32%" 190,00*0,32</t>
  </si>
  <si>
    <t>131451104</t>
  </si>
  <si>
    <t>Hloubení nezapažených jam a zářezů strojně s urovnáním dna do předepsaného profilu a spádu v hornině třídy těžitelnosti II skupiny 5 přes 100 do 500 m3</t>
  </si>
  <si>
    <t>-786807825</t>
  </si>
  <si>
    <t>https://podminky.urs.cz/item/CS_URS_2025_02/131451104</t>
  </si>
  <si>
    <t>"zemina sk.5- 12%" 190,00*0,12</t>
  </si>
  <si>
    <t>259543213</t>
  </si>
  <si>
    <t>"vodorovné přemístění v rámci stavby</t>
  </si>
  <si>
    <t xml:space="preserve">"na meziskládku a zpět </t>
  </si>
  <si>
    <t>"sejmuté zeminy schopné zúrodnění  pro opětovné využití</t>
  </si>
  <si>
    <t>890,00*0,20*2</t>
  </si>
  <si>
    <t>" vhodný výkopek pro zpětný zásyp sk.1-4" (22,80+83,60+60,80)*2</t>
  </si>
  <si>
    <t>-581704469</t>
  </si>
  <si>
    <t>"odvoz přebytečného výkopku na skládku s poplatkem</t>
  </si>
  <si>
    <t>"výkopek sk. 5" 22,80</t>
  </si>
  <si>
    <t>1910673331</t>
  </si>
  <si>
    <t>22,8*10 'Přepočtené koeficientem množství</t>
  </si>
  <si>
    <t>Nakládání, skládání a překládání neulehlého výkopku nebo sypaniny strojně nakládání, množství přes 100 m3, z hornin třídy těžitelnosti I, skupiny 1 až 3</t>
  </si>
  <si>
    <t>1657178936</t>
  </si>
  <si>
    <t>"nakládání pro vodorovné přemístění v rámci stavby z meziskládky</t>
  </si>
  <si>
    <t>"sejmuté zeminy schopné zúrodnění pro opětovné využití</t>
  </si>
  <si>
    <t>890,00*0,20</t>
  </si>
  <si>
    <t>" vhodný výkopek pro zpětný zásyp sk.1-4" 22,80+83,60+60,80</t>
  </si>
  <si>
    <t>171151131</t>
  </si>
  <si>
    <t>Uložení sypanin do násypů strojně s rozprostřením sypaniny ve vrstvách a s hrubým urovnáním zhutněných z hornin nesoudržných a soudržných střídavě ukládaných</t>
  </si>
  <si>
    <t>-668413554</t>
  </si>
  <si>
    <t>https://podminky.urs.cz/item/CS_URS_2025_02/171151131</t>
  </si>
  <si>
    <t>výměra odměřena z PD projektantem</t>
  </si>
  <si>
    <t>318,30</t>
  </si>
  <si>
    <t>-1940557777</t>
  </si>
  <si>
    <t>nakupovaný materiál do zásypu</t>
  </si>
  <si>
    <t>31,00</t>
  </si>
  <si>
    <t>nakupovaný materiál do násypu</t>
  </si>
  <si>
    <t>"odečet využitelného výkopku sk. 1-4</t>
  </si>
  <si>
    <t>-22,80-83,60-60,80</t>
  </si>
  <si>
    <t>182,1*2 'Přepočtené koeficientem množství</t>
  </si>
  <si>
    <t>1469330613</t>
  </si>
  <si>
    <t>"dle pol.č. 162751137"  22,80*2,40</t>
  </si>
  <si>
    <t>-1170408086</t>
  </si>
  <si>
    <t>"ULOŽENÍ NA MEZISKLÁDCE</t>
  </si>
  <si>
    <t>"sejmuté zeminy schopné zúrodnění tl. 300 mm pro opětovné využití</t>
  </si>
  <si>
    <t>890,00*0,30</t>
  </si>
  <si>
    <t>"uložení přebytečného výkopku na skládku s poplatkem</t>
  </si>
  <si>
    <t>-1630573651</t>
  </si>
  <si>
    <t>181351113</t>
  </si>
  <si>
    <t>Rozprostření a urovnání ornice v rovině nebo ve svahu sklonu do 1:5 strojně při souvislé ploše přes 500 m2, tl. vrstvy do 200 mm</t>
  </si>
  <si>
    <t>-497840182</t>
  </si>
  <si>
    <t>https://podminky.urs.cz/item/CS_URS_2025_02/181351113</t>
  </si>
  <si>
    <t>rozprostření sejmuté ornice v areálu stavby</t>
  </si>
  <si>
    <t>"rozprostření přebytku sejmuté ornice na okolíních pozemcích</t>
  </si>
  <si>
    <t>890,00</t>
  </si>
  <si>
    <t>-1744481667</t>
  </si>
  <si>
    <t>"LEGENDA SKLADEB</t>
  </si>
  <si>
    <t>"Sub3 Rekultivace - zatravnění areálu</t>
  </si>
  <si>
    <t>438,10</t>
  </si>
  <si>
    <t>"plochy ostatní</t>
  </si>
  <si>
    <t>890,00-438,10</t>
  </si>
  <si>
    <t>551196492</t>
  </si>
  <si>
    <t>890*0,03 'Přepočtené koeficientem množství</t>
  </si>
  <si>
    <t>181411122</t>
  </si>
  <si>
    <t>Založení trávníku na půdě předem připravené plochy do 1000 m2 výsevem včetně utažení lučního na svahu přes 1:5 do 1:2</t>
  </si>
  <si>
    <t>-1487213845</t>
  </si>
  <si>
    <t>https://podminky.urs.cz/item/CS_URS_2025_02/181411122</t>
  </si>
  <si>
    <t>"Sub2" 255,00</t>
  </si>
  <si>
    <t>00572474</t>
  </si>
  <si>
    <t>osivo směs travní krajinná-svahová</t>
  </si>
  <si>
    <t>-1570155755</t>
  </si>
  <si>
    <t>255*0,03 'Přepočtené koeficientem množství</t>
  </si>
  <si>
    <t>181951112</t>
  </si>
  <si>
    <t>Úprava pláně vyrovnáním výškových rozdílů strojně v hornině třídy těžitelnosti I, skupiny 1 až 3 se zhutněním</t>
  </si>
  <si>
    <t>1179684500</t>
  </si>
  <si>
    <t>https://podminky.urs.cz/item/CS_URS_2025_02/181951112</t>
  </si>
  <si>
    <t>"Ch1 - Zpevněné plochy</t>
  </si>
  <si>
    <t>12,30</t>
  </si>
  <si>
    <t>"Ch2 - Okapový chodník</t>
  </si>
  <si>
    <t>9,22</t>
  </si>
  <si>
    <t>80924016</t>
  </si>
  <si>
    <t>"dno stavební jámy</t>
  </si>
  <si>
    <t>7,10*10,20</t>
  </si>
  <si>
    <t>182251101</t>
  </si>
  <si>
    <t>Svahování trvalých svahů do projektovaných profilů strojně s potřebným přemístěním výkopku při svahování násypů v jakékoliv hornině</t>
  </si>
  <si>
    <t>957236668</t>
  </si>
  <si>
    <t>https://podminky.urs.cz/item/CS_URS_2025_02/182251101</t>
  </si>
  <si>
    <t>185802113</t>
  </si>
  <si>
    <t>Hnojení půdy nebo trávníku v rovině nebo na svahu do 1:5 umělým hnojivem na široko</t>
  </si>
  <si>
    <t>1807477630</t>
  </si>
  <si>
    <t>https://podminky.urs.cz/item/CS_URS_2025_02/185802113</t>
  </si>
  <si>
    <t>Poznámka k položce:_x000D_
Hnojení pouze hnojivy bez obsahu fosforu, nejlépe na biologické bázi. Hnojiva nutno konzultovat s dodavatelem hydroizolační membrány.</t>
  </si>
  <si>
    <t>"LEGENDA STAVEB</t>
  </si>
  <si>
    <t>"Sub1 - Násep na stropě akumulačních komor</t>
  </si>
  <si>
    <t>"Sub3 - Rekultivace - zatravnění areálu</t>
  </si>
  <si>
    <t>185802123</t>
  </si>
  <si>
    <t>Hnojení půdy nebo trávníku na svahu přes 1:5 do 1:2 umělým hnojivem na široko</t>
  </si>
  <si>
    <t>-787250725</t>
  </si>
  <si>
    <t>https://podminky.urs.cz/item/CS_URS_2025_02/185802123</t>
  </si>
  <si>
    <t>Poznámka k položce:_x000D_
Hnojení pouze hnojivy bez obsahu fosforu, nejlépe na biologické bázi. Hnojiva nutno konzultovat s dodavatelem hydroizolační membrány</t>
  </si>
  <si>
    <t>"cca 30 kg/ha</t>
  </si>
  <si>
    <t>"Sub2 - Rekultivace - Svahy akumulačních komor</t>
  </si>
  <si>
    <t>25191155</t>
  </si>
  <si>
    <t>hnojivo průmyslové</t>
  </si>
  <si>
    <t>1165014109</t>
  </si>
  <si>
    <t>(0,002+0,001)*1000</t>
  </si>
  <si>
    <t>-1305189819</t>
  </si>
  <si>
    <t>"Sub1" 34,00*3*0,010</t>
  </si>
  <si>
    <t>"Sub2" 255,00*3*0,010</t>
  </si>
  <si>
    <t>"Sub3" 438,10*3*0,010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</si>
  <si>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</si>
  <si>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</si>
  <si>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-1287720207</t>
  </si>
  <si>
    <t>https://podminky.urs.cz/item/CS_URS_2025_02/211971121</t>
  </si>
  <si>
    <t>32,60*2,00</t>
  </si>
  <si>
    <t>69311080</t>
  </si>
  <si>
    <t>geotextilie netkaná separační, ochranná, filtrační, drenážní PES 200g/m2</t>
  </si>
  <si>
    <t>625466813</t>
  </si>
  <si>
    <t>65,2*1,2 'Přepočtené koeficientem množství</t>
  </si>
  <si>
    <t>212752402</t>
  </si>
  <si>
    <t>Trativody z drenážních trubek pro liniové stavby a komunikace se zřízením štěrkového lože pod trubky a s jejich obsypem v otevřeném výkopu trubka korugovaná sendvičová PE-HD SN 8 celoperforovaná 360° DN 150</t>
  </si>
  <si>
    <t>-2141663224</t>
  </si>
  <si>
    <t>https://podminky.urs.cz/item/CS_URS_2025_02/212752402</t>
  </si>
  <si>
    <t>"VÝPIS PLASTOVÝCH VÝROBKŮ</t>
  </si>
  <si>
    <t>"DV/2" 32,50</t>
  </si>
  <si>
    <t>271532212</t>
  </si>
  <si>
    <t>Podsyp pod základové konstrukce se zhutněním a urovnáním povrchu z kameniva hrubého, frakce 16 - 32 mm</t>
  </si>
  <si>
    <t>2100976176</t>
  </si>
  <si>
    <t>https://podminky.urs.cz/item/CS_URS_2025_02/271532212</t>
  </si>
  <si>
    <t>"SVISLÉ ŘEZY</t>
  </si>
  <si>
    <t>"štěrkový podsyp pod základ. desku VDJ</t>
  </si>
  <si>
    <t>7,10*6,65*0,50</t>
  </si>
  <si>
    <t>7,10*3,80*0,20</t>
  </si>
  <si>
    <t>"venkovní  prefa schodiště půdorysných rozměrů 1,4x3,9 m</t>
  </si>
  <si>
    <t>4,00*1,50*0,20</t>
  </si>
  <si>
    <t>"venkovní prefa schod. stupně - 5x</t>
  </si>
  <si>
    <t>1,30*0,25*0,15*4+1,30*0,50*0,15+1,30*0,15*0,15</t>
  </si>
  <si>
    <t>1,30*1,40*0,10</t>
  </si>
  <si>
    <t>273321311</t>
  </si>
  <si>
    <t>Základy z betonu železového (bez výztuže) desky z betonu bez zvláštních nároků na prostředí tř. C 16/20</t>
  </si>
  <si>
    <t>962972107</t>
  </si>
  <si>
    <t>https://podminky.urs.cz/item/CS_URS_2025_02/273321311</t>
  </si>
  <si>
    <t>"PŮDORYSY</t>
  </si>
  <si>
    <t>"podkladní beton tl.150 mm</t>
  </si>
  <si>
    <t>7,10*10,60*0,15</t>
  </si>
  <si>
    <t>1324584003</t>
  </si>
  <si>
    <t>"VDJ podkladní beton tl.150 mm</t>
  </si>
  <si>
    <t>7,10*0,15</t>
  </si>
  <si>
    <t>-1089885615</t>
  </si>
  <si>
    <t>-444986228</t>
  </si>
  <si>
    <t>"KARI síť 4/100-4/100 - 2kg/m2 - 2x</t>
  </si>
  <si>
    <t>"podkladní beton tl. 150mm</t>
  </si>
  <si>
    <t>7,10*10,60</t>
  </si>
  <si>
    <t>75,26*1,20*2,00/1000*2</t>
  </si>
  <si>
    <t>274313611</t>
  </si>
  <si>
    <t>Základy z betonu prostého pasy betonu kamenem neprokládaného tř. C 16/20</t>
  </si>
  <si>
    <t>-1424132102</t>
  </si>
  <si>
    <t>https://podminky.urs.cz/item/CS_URS_2025_02/274313611</t>
  </si>
  <si>
    <t>pas pro založení venkovního prefa schodiště</t>
  </si>
  <si>
    <t>1,50*0,30*0,80</t>
  </si>
  <si>
    <t>"pas pro založení venkovního prefa schod. stupně - 5x</t>
  </si>
  <si>
    <t>1,30*0,15*0,30</t>
  </si>
  <si>
    <t>274351121</t>
  </si>
  <si>
    <t>Bednění základů pasů rovné zřízení</t>
  </si>
  <si>
    <t>-1732022709</t>
  </si>
  <si>
    <t>https://podminky.urs.cz/item/CS_URS_2025_02/274351121</t>
  </si>
  <si>
    <t>(1,50+0,30)*2*0,80</t>
  </si>
  <si>
    <t>(1,30+0,15)*2*0,30</t>
  </si>
  <si>
    <t>274351122</t>
  </si>
  <si>
    <t>Bednění základů pasů rovné odstranění</t>
  </si>
  <si>
    <t>-2038347103</t>
  </si>
  <si>
    <t>https://podminky.urs.cz/item/CS_URS_2025_02/274351122</t>
  </si>
  <si>
    <t>632451031</t>
  </si>
  <si>
    <t>Potěr cementový vyrovnávací z malty (MC-15) v ploše o průměrné (střední) tl. od 10 do 20 mm</t>
  </si>
  <si>
    <t>2085500697</t>
  </si>
  <si>
    <t>https://podminky.urs.cz/item/CS_URS_2025_02/632451031</t>
  </si>
  <si>
    <t>"podkladní malta M15 tl.20mm</t>
  </si>
  <si>
    <t>5,46*3,06</t>
  </si>
  <si>
    <t>632451032</t>
  </si>
  <si>
    <t>Potěr cementový vyrovnávací z malty (MC-15) v ploše o průměrné (střední) tl. přes 20 do 30 mm</t>
  </si>
  <si>
    <t>-1269833675</t>
  </si>
  <si>
    <t>https://podminky.urs.cz/item/CS_URS_2025_02/632451032</t>
  </si>
  <si>
    <t>"podkladní malta M15 tl.30mm</t>
  </si>
  <si>
    <t>(5,60*3,20)+2*(6,20*3,20)</t>
  </si>
  <si>
    <t>Svislé a kompletní konstrukce</t>
  </si>
  <si>
    <t>311237110</t>
  </si>
  <si>
    <t>Zdivo jednovrstvé tepelně izolační z cihel děrovaných broušených na tenkovrstvou maltu, součinitel prostupu tepla U přes 0,30 W/m2K, tl. zdiva 250 mm</t>
  </si>
  <si>
    <t>-1728522962</t>
  </si>
  <si>
    <t>https://podminky.urs.cz/item/CS_URS_2025_02/311237110</t>
  </si>
  <si>
    <t>"So12 - Zděné štítové stěny</t>
  </si>
  <si>
    <t>"výztužné pilíře" 2*1,00*0,25</t>
  </si>
  <si>
    <t>342244121</t>
  </si>
  <si>
    <t>Příčky jednoduché z cihel děrovaných klasických spojených na pero a drážku na maltu M5, pevnost cihel do P15, tl. příčky 140 mm</t>
  </si>
  <si>
    <t>275324343</t>
  </si>
  <si>
    <t>https://podminky.urs.cz/item/CS_URS_2025_02/342244121</t>
  </si>
  <si>
    <t>2*1,32</t>
  </si>
  <si>
    <t>R38212201</t>
  </si>
  <si>
    <t>Stavební prefa část VDJ 2x 40m3 + armaturní komora 1.PP a 1. NP; dodávka, doprava, osazení, utěsnění</t>
  </si>
  <si>
    <t>1919169282</t>
  </si>
  <si>
    <t>Poznámka k položce:_x000D_
betonová buňka AKUMULAČNÍ NÁDRŽ + krycí deska AK - 2x_x000D_
  - Čerpací jímka, prohlubeň v betonové desce_x000D_
 - otvor pro poklop_x000D_
betonová buňka ARMATURNÍ KOMORA + krycí deska AK - podzemní část_x000D_
 - Čerpací jímka, prohlubeň v betonové desce_x000D_
 - otvor pro poklop_x000D_
 - DN 150 – kabelová průchodka s vodotěsným víkem, pro stěnu tloušťky 200 mm - 1ks_x000D_
 - DN 90 – kabelová průchodka s vodotěsným víkem, pro stěnu tloušťky 200 mm - 1ks_x000D_
 - Zemní průchodka GE-D/200_x000D_
Izolovaná průchodka pro zabetonování. Provedení nerez s průběžnou_x000D_
izolací a oboustraným připojovacím závitem M12 - 1 ks_x000D_
 - Šachtová vložka DN 150 - 1 ks_x000D_
 - Otvor v betonové desce pro rošt - vstup do AK - 1x_x000D_
betonová buňka ARMATURNÍ KOMORA + krycí deska AK - nadzemní část_x000D_
 - Výdřeva pro atypické dveře_x000D_
 - Otvory D=160mm ve stěně pro větrací mřížky - 3 ks</t>
  </si>
  <si>
    <t>"PŮDORYSY 1.PP, 1.NP</t>
  </si>
  <si>
    <t>"součástí dodávky je vnější jednovrstvý bitumenový nátěr podzemních částí prefa dílů</t>
  </si>
  <si>
    <t>"černá barva, odolný proti vodě, slabým kyselinám a louhům,</t>
  </si>
  <si>
    <t>"parám, kouři, vysušený má třídu znečištění vody WGK 0</t>
  </si>
  <si>
    <t>"utěsnění spár korpusů a krycích desek</t>
  </si>
  <si>
    <t xml:space="preserve">"utěsnění střešní spáry </t>
  </si>
  <si>
    <t>434121425</t>
  </si>
  <si>
    <t>Osazování schodišťových stupňů železobetonových s vyspárováním styčných spár, s provizorním dřevěným zábradlím a dočasným zakrytím stupnic prkny na desku, stupňů broušených nebo leštěných</t>
  </si>
  <si>
    <t>-1640168001</t>
  </si>
  <si>
    <t>https://podminky.urs.cz/item/CS_URS_2025_02/434121425</t>
  </si>
  <si>
    <t>"VÝPIS BETONOVÝCH VÝROBKŮ</t>
  </si>
  <si>
    <t>"BV/3" 1,20*5</t>
  </si>
  <si>
    <t>59373755</t>
  </si>
  <si>
    <t>stupeň schodišťový prefabrikát ŽB 120x35x15cm</t>
  </si>
  <si>
    <t>547010026</t>
  </si>
  <si>
    <t>"BV/3" 5</t>
  </si>
  <si>
    <t>"stupeň schodišťový nosný ŽB 120x35x15cm</t>
  </si>
  <si>
    <t>R43301200</t>
  </si>
  <si>
    <t>Železobetonové schodiště prefa š. 1200mm venkovní s podestou, D+M</t>
  </si>
  <si>
    <t>1828828860</t>
  </si>
  <si>
    <t>"BV/5" 1</t>
  </si>
  <si>
    <t>"schodiště 11x300x200mm, tl.150mm + podesta dl.1620mm, tl. 120mm</t>
  </si>
  <si>
    <t>"beton C25/30 XC4, XF3, povrch přírodní trýskaný</t>
  </si>
  <si>
    <t>"DODÁVKA, OSAZENÍ</t>
  </si>
  <si>
    <t>R45481301</t>
  </si>
  <si>
    <t>PR1 - prostup žb konstrukcí vodotěsný do DN100 mm; D+M</t>
  </si>
  <si>
    <t>1886198666</t>
  </si>
  <si>
    <t>Poznámka k položce:_x000D_
- Rekrystalizující nátěr pro zvýšení vodonepropustnosti betonu _x000D_
s atestem na trvalý styk s pitnou vodou, přídržnost &gt;1,0 MPa_x000D_
- Těsnění prostupu kruhovým prostupovým těsněním, segmentové těsnění z EPDM segmentů,_x000D_
polyamidových spojovacích dílů, sešroubovaných dohromady nerezovými šrouby z oceli V4A_x000D_
- tl. stěny min 100mm</t>
  </si>
  <si>
    <t>"VÝPIS JÁDROVÉHO VRTÁNÍ</t>
  </si>
  <si>
    <t>"VÝPIS PROSTUPŮ -  PR1</t>
  </si>
  <si>
    <t>"prostup stěnou DN100 (pr.252mm) dl. 0,20m" 2</t>
  </si>
  <si>
    <t>"prostup stěnou DN50 (pr.182mm) dl. 0,20m" 2</t>
  </si>
  <si>
    <t>"prostup stěnou DN80 (pr.212mm) dl. 0,20m" 1</t>
  </si>
  <si>
    <t>"dodávka, montáž</t>
  </si>
  <si>
    <t>R45481311</t>
  </si>
  <si>
    <t>PR2 - dvojitý prostup žb konstrukcí - stěnou, vodotěsný do DN 100 mm; D+M</t>
  </si>
  <si>
    <t>-1578679495</t>
  </si>
  <si>
    <t>"VÝPIS PROSTUPŮ -  PR2 - prostup stěnou</t>
  </si>
  <si>
    <t>"prostup stěnou DN100 (pr.252mm) dl. 0,40m" 4</t>
  </si>
  <si>
    <t>"prostup stěnou DN80 (pr.212mm) dl. 0,40m" 2</t>
  </si>
  <si>
    <t>"prostup stěnou DN50 (pr.182mm) dl. 0,40m" 2</t>
  </si>
  <si>
    <t>"prostup stěnou DN25 (pr.132mm) dl. 0,40m" 1</t>
  </si>
  <si>
    <t>R45481313</t>
  </si>
  <si>
    <t>PR2 - prostup žb konstrukcí - podlahou, vodotěsný do DN 125 mm; D+M</t>
  </si>
  <si>
    <t>1021642152</t>
  </si>
  <si>
    <t>"VÝPIS PROSTUPŮ -  PR2 - prostup podlahou</t>
  </si>
  <si>
    <t>"prostup stěnou DN125 (pr.202mm) dl. 0,34" 2</t>
  </si>
  <si>
    <t>R45481321</t>
  </si>
  <si>
    <t>PR3 - Zabetonování prostupu potrubí přes ŽB konstrukci; D+M</t>
  </si>
  <si>
    <t>1617688709</t>
  </si>
  <si>
    <t xml:space="preserve">Poznámka k položce:_x000D_
- Otvor zalít tekutou vysokopevnostní opravnou maltou třídy R4 dle EN 1504-3_x000D_
- Aplikovat antikorozní nátěr a kontaktní můstek._x000D_
- Napojovací spáru mezi omítkou/sanačním souvrstvím a potrubím zatmelit vhodným trvale pružným tmelem určeným do daného prostředí._x000D_
- Penetrace pro polyuretanové těsnicí tmely </t>
  </si>
  <si>
    <t>"VÝPIS PROSTUPŮ -   PR3</t>
  </si>
  <si>
    <t>"Jádrově vrtaný otvor pr. 202 mm, dl. 0,34m podlaha, potrubí DN 125 mm</t>
  </si>
  <si>
    <t>R45481331</t>
  </si>
  <si>
    <t>PR4 - Zapěnění a zatmelení prostupu stěnou bez těsnění, D+M</t>
  </si>
  <si>
    <t>-823151801</t>
  </si>
  <si>
    <t>Poznámka k položce:_x000D_
Jednokomponentní polyuretanový tmel pro konstrukční spáry betonových dílců_x000D_
- Jednosložková adhezní podkladová penetrace _x000D_
- Pěna montážní nízkoexpanzní polyuretanová</t>
  </si>
  <si>
    <t>"VÝPIS PROSTUPŮ -   PR4</t>
  </si>
  <si>
    <t>"Jádrově vrtaný otvor pr. 202 mm, žb stěna tl. 0,14m , potrubí DN 125 mm</t>
  </si>
  <si>
    <t>R45481351</t>
  </si>
  <si>
    <t>PR5 - prostup kabelový žb konstrukcí vodotěsný; D+M</t>
  </si>
  <si>
    <t>528739302</t>
  </si>
  <si>
    <t>Poznámka k položce:_x000D_
- Rekrystalizující nátěr pro zvýšení vodonepropustnosti betonu _x000D_
s atestem na trvalý styk s pitnou vodou, přídržnost &gt;1,0 MPa_x000D_
- Těsnění prostupu kruhovým typovým těsněním, těsnící pryžová vložka s nerezovými šrouby z oceli V4A, pro prostup kabelů</t>
  </si>
  <si>
    <t>"VÝPIS PROSTUPŮ -   PR5</t>
  </si>
  <si>
    <t>"kabelový prostup stěnou dl. 0,20m, kruhový otvor pr. 52mm" 1</t>
  </si>
  <si>
    <t>564861011</t>
  </si>
  <si>
    <t>Podklad ze štěrkodrti ŠD s rozprostřením a zhutněním plochy jednotlivě do 100 m2, po zhutnění tl. 200 mm</t>
  </si>
  <si>
    <t>-1939862345</t>
  </si>
  <si>
    <t>https://podminky.urs.cz/item/CS_URS_2025_02/564861011</t>
  </si>
  <si>
    <t>"fr. 0/32 mm</t>
  </si>
  <si>
    <t>-1821712127</t>
  </si>
  <si>
    <t>"výměnná vrstva tl. 400mm, ŠD fr. 0/63mm</t>
  </si>
  <si>
    <t>12,30*2</t>
  </si>
  <si>
    <t>564871011</t>
  </si>
  <si>
    <t>Podklad ze štěrkodrti ŠD s rozprostřením a zhutněním plochy jednotlivě do 100 m2, po zhutnění tl. 250 mm</t>
  </si>
  <si>
    <t>318613751</t>
  </si>
  <si>
    <t>https://podminky.urs.cz/item/CS_URS_2025_02/564871011</t>
  </si>
  <si>
    <t>"fr.0/32 mm, spád 2%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</si>
  <si>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</si>
  <si>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</si>
  <si>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621399778</t>
  </si>
  <si>
    <t>https://podminky.urs.cz/item/CS_URS_2025_02/596212210</t>
  </si>
  <si>
    <t>59245020</t>
  </si>
  <si>
    <t>dlažba skladebná betonová 200x100mm tl 80mm přírodní</t>
  </si>
  <si>
    <t>-285616662</t>
  </si>
  <si>
    <t>12,3*1,03 'Přepočtené koeficientem množství</t>
  </si>
  <si>
    <t>611142001</t>
  </si>
  <si>
    <t>Pletivo vnitřních ploch v ploše nebo pruzích, na plném podkladu sklovláknité vtlačené do tmelu včetně tmelu stropů</t>
  </si>
  <si>
    <t>-1320246493</t>
  </si>
  <si>
    <t>https://podminky.urs.cz/item/CS_URS_2025_02/611142001</t>
  </si>
  <si>
    <t>"So6 - Líc stropní konstrukce akumulačních komor</t>
  </si>
  <si>
    <t>v místě spár a spojů prefabrikovaných dílů</t>
  </si>
  <si>
    <t>2*(6,20+3,20)*2*0,30</t>
  </si>
  <si>
    <t>622142001</t>
  </si>
  <si>
    <t>Pletivo vnějších ploch v ploše nebo pruzích, na plném podkladu sklovláknité vtlačené do tmelu stěn</t>
  </si>
  <si>
    <t>-1586213874</t>
  </si>
  <si>
    <t>https://podminky.urs.cz/item/CS_URS_2025_02/622142001</t>
  </si>
  <si>
    <t>"So1 - Kontaktní zateplení fasády</t>
  </si>
  <si>
    <t>40,81</t>
  </si>
  <si>
    <t>"ostění a nadpraží dveří"  (1,20+2*2,20)*0,10</t>
  </si>
  <si>
    <t>"So2a - Sokl nad úrovní terénu</t>
  </si>
  <si>
    <t>5,40</t>
  </si>
  <si>
    <t>"So2b - Sokl pod úrovní terénu</t>
  </si>
  <si>
    <t>14,30</t>
  </si>
  <si>
    <t>622151001</t>
  </si>
  <si>
    <t>Penetrační nátěr vnějších pastovitých tenkovrstvých omítek akrylátový stěn</t>
  </si>
  <si>
    <t>-510292709</t>
  </si>
  <si>
    <t>https://podminky.urs.cz/item/CS_URS_2025_02/622151001</t>
  </si>
  <si>
    <t>622151031</t>
  </si>
  <si>
    <t>Penetrační nátěr vnějších pastovitých tenkovrstvých omítek silikonový stěn</t>
  </si>
  <si>
    <t>-1701072238</t>
  </si>
  <si>
    <t>https://podminky.urs.cz/item/CS_URS_2025_02/622151031</t>
  </si>
  <si>
    <t>41,37*2</t>
  </si>
  <si>
    <t>622211021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</si>
  <si>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80 do 120 mm</t>
  </si>
  <si>
    <t>547326055</t>
  </si>
  <si>
    <t>https://podminky.urs.cz/item/CS_URS_2025_02/622211021</t>
  </si>
  <si>
    <t>28376017</t>
  </si>
  <si>
    <t>deska perimetrická fasádní soklová 150kPa λ=0,035 tl 100mm</t>
  </si>
  <si>
    <t>1265465317</t>
  </si>
  <si>
    <t>19,7*1,05 'Přepočtené koeficientem množství</t>
  </si>
  <si>
    <t>1250612114</t>
  </si>
  <si>
    <t>40,81-10,00</t>
  </si>
  <si>
    <t>28375938</t>
  </si>
  <si>
    <t>deska EPS 70 fasádní λ=0,039 tl 100mm</t>
  </si>
  <si>
    <t>1488757472</t>
  </si>
  <si>
    <t>43,89*1,05 'Přepočtené koeficientem množství</t>
  </si>
  <si>
    <t>622221021</t>
  </si>
  <si>
    <t>Montáž kontaktního zateplení lepením a mechanickým kotvením z desek minerální vlny s podélnou orientací vláken nebo kombinovaných (dodávka ve specifikaci) na vnější stěny, na podklad betonový nebo z lehčeného betonu, z tvárnic keramických nebo vápenopískových, tloušťky desek přes 80 do 120 mm</t>
  </si>
  <si>
    <t>1655188142</t>
  </si>
  <si>
    <t>https://podminky.urs.cz/item/CS_URS_2025_02/622221021</t>
  </si>
  <si>
    <t>"izolant v blízkosti elektrických skříní, VZT zařízení do vzdálenosti 0,25m na všechny strany</t>
  </si>
  <si>
    <t>10,00</t>
  </si>
  <si>
    <t>63142025</t>
  </si>
  <si>
    <t>deska tepelně izolační minerální kontaktních fasád podélné vlákno λ=0,035-0,036 tl 100mm</t>
  </si>
  <si>
    <t>860309131</t>
  </si>
  <si>
    <t>10*1,05 'Přepočtené koeficientem množství</t>
  </si>
  <si>
    <t>622251201</t>
  </si>
  <si>
    <t>Montáž kontaktního zateplení lepením a mechanickým kotvením Příplatek k cenám za použití disperzní (organické) armovací hmoty při stěrkování izolačních desek</t>
  </si>
  <si>
    <t>1582299424</t>
  </si>
  <si>
    <t>https://podminky.urs.cz/item/CS_URS_2025_02/622251201</t>
  </si>
  <si>
    <t>43,89</t>
  </si>
  <si>
    <t>"ostění a nadpraží dveří"  (1,20+2*2,10)*0,16</t>
  </si>
  <si>
    <t>7,53</t>
  </si>
  <si>
    <t>16,76</t>
  </si>
  <si>
    <t>622252001</t>
  </si>
  <si>
    <t>Montáž profilů kontaktního zateplení zakládacích soklových připevněných hmoždinkami</t>
  </si>
  <si>
    <t>1301439874</t>
  </si>
  <si>
    <t>https://podminky.urs.cz/item/CS_URS_2025_02/622252001</t>
  </si>
  <si>
    <t>59051647</t>
  </si>
  <si>
    <t>profil zakládací Al tl 0,7mm pro ETICS pro izolant tl 100mm</t>
  </si>
  <si>
    <t>-300576825</t>
  </si>
  <si>
    <t>18*1,05 'Přepočtené koeficientem množství</t>
  </si>
  <si>
    <t>622252002</t>
  </si>
  <si>
    <t>Montáž profilů kontaktního zateplení ostatních stěnových, dilatačních apod. lepených do tmelu</t>
  </si>
  <si>
    <t>1773769879</t>
  </si>
  <si>
    <t>https://podminky.urs.cz/item/CS_URS_2025_02/622252002</t>
  </si>
  <si>
    <t>"So1" 3,30*2</t>
  </si>
  <si>
    <t>59051500</t>
  </si>
  <si>
    <t>profil dilatační stěnový/rohový PVC s výztužnou tkaninou</t>
  </si>
  <si>
    <t>-206519061</t>
  </si>
  <si>
    <t>6,6*1,05 'Přepočtené koeficientem množství</t>
  </si>
  <si>
    <t>622511112</t>
  </si>
  <si>
    <t>Omítka tenkovrstvá akrylátová vnějších ploch probarvená bez penetrace mozaiková střednězrnná stěn</t>
  </si>
  <si>
    <t>1072179321</t>
  </si>
  <si>
    <t>https://podminky.urs.cz/item/CS_URS_2025_02/622511112</t>
  </si>
  <si>
    <t>622531022</t>
  </si>
  <si>
    <t>Omítka tenkovrstvá silikonová vnějších ploch probarvená bez penetrace zatíraná (škrábaná), zrnitost 2,0 mm stěn</t>
  </si>
  <si>
    <t>1574591485</t>
  </si>
  <si>
    <t>https://podminky.urs.cz/item/CS_URS_2025_02/622531022</t>
  </si>
  <si>
    <t>631311214</t>
  </si>
  <si>
    <t>Mazanina z betonu prostého se zvýšenými nároky na prostředí tl. přes 50 do 80 mm tř. C 25/30</t>
  </si>
  <si>
    <t>-1260116350</t>
  </si>
  <si>
    <t>https://podminky.urs.cz/item/CS_URS_2025_02/631311214</t>
  </si>
  <si>
    <t>"spádový beton tř.C25/30 XC1</t>
  </si>
  <si>
    <t>"So11 - Dno akumulačních komor</t>
  </si>
  <si>
    <t>"vodorovné plochy " (2*16,10)*0,075</t>
  </si>
  <si>
    <t>Příplatek k cenám mazanin za úpravu povrchu mazaniny přehlazením, mazanina tl. přes 50 do 80 mm</t>
  </si>
  <si>
    <t>-1018342158</t>
  </si>
  <si>
    <t>631319211</t>
  </si>
  <si>
    <t>Příplatek k cenám betonových mazanin za vyztužení polypropylenovými mikrovlákny objemové vyztužení 0,9 kg/m3</t>
  </si>
  <si>
    <t>1176119769</t>
  </si>
  <si>
    <t>https://podminky.urs.cz/item/CS_URS_2025_02/631319211</t>
  </si>
  <si>
    <t>Bednění v podlahách rýh a hran zřízení</t>
  </si>
  <si>
    <t>1173339855</t>
  </si>
  <si>
    <t>1,20*2</t>
  </si>
  <si>
    <t>Bednění v podlahách rýh a hran odstranění</t>
  </si>
  <si>
    <t>369290659</t>
  </si>
  <si>
    <t>633811111</t>
  </si>
  <si>
    <t>Povrchová úprava betonových podlah broušení nerovností do 2 mm (stržení šlemu)</t>
  </si>
  <si>
    <t>61106339</t>
  </si>
  <si>
    <t>https://podminky.urs.cz/item/CS_URS_2025_02/633811111</t>
  </si>
  <si>
    <t>"So10 - Dno armaturní komory</t>
  </si>
  <si>
    <t>14,40</t>
  </si>
  <si>
    <t>634911113</t>
  </si>
  <si>
    <t>Řezání dilatačních nebo smršťovacích spár v čerstvé betonové mazanině nebo potěru šířky do 5 mm, hloubky přes 20 do 50 mm</t>
  </si>
  <si>
    <t>1206307688</t>
  </si>
  <si>
    <t>https://podminky.urs.cz/item/CS_URS_2025_02/634911113</t>
  </si>
  <si>
    <t>2,78*2</t>
  </si>
  <si>
    <t>637211134</t>
  </si>
  <si>
    <t>Okapový chodník z dlaždic betonových do kameniva s vyplněním spár drobným kamenivem, tl. dlaždic 50 mm</t>
  </si>
  <si>
    <t>1018613166</t>
  </si>
  <si>
    <t>https://podminky.urs.cz/item/CS_URS_2025_02/637211134</t>
  </si>
  <si>
    <t>Ch2 - Okapový chodník - 9,22m2</t>
  </si>
  <si>
    <t>"BV/1" 0,50*0,50*38</t>
  </si>
  <si>
    <t>642942111</t>
  </si>
  <si>
    <t>Osazování zárubní nebo rámů kovových dveřních lisovaných nebo z úhelníků bez dveřních křídel na cementovou maltu, plochy otvoru do 2,5 m2</t>
  </si>
  <si>
    <t>-803676191</t>
  </si>
  <si>
    <t>https://podminky.urs.cz/item/CS_URS_2025_02/642942111</t>
  </si>
  <si>
    <t>"VÝPIS DVEŘÍ</t>
  </si>
  <si>
    <t>"D1/L"  1</t>
  </si>
  <si>
    <t>"osazení zárubně, dodávka zárebně je součástí dodávky dveří</t>
  </si>
  <si>
    <t>R61932511</t>
  </si>
  <si>
    <t>Vytažení fabionů, hran a koutů (s dodáním hmot), D+M</t>
  </si>
  <si>
    <t>987123594</t>
  </si>
  <si>
    <t xml:space="preserve">"materiál: rychletuhnoucí vodonepropustná malta, dle EN 1501-3 třídy R3 </t>
  </si>
  <si>
    <t>"min. tl. vrstvy 5mm, 2,2kg/m</t>
  </si>
  <si>
    <t>"vytažení faboinů R=50mm</t>
  </si>
  <si>
    <t>"vytažení zaoblení hran , R=50mm</t>
  </si>
  <si>
    <t>"So2a" 18,00</t>
  </si>
  <si>
    <t>"So2b" 18,00</t>
  </si>
  <si>
    <t>"So4" 32,00</t>
  </si>
  <si>
    <t>"So5" 11,60*2</t>
  </si>
  <si>
    <t>"So6" 18,82*2</t>
  </si>
  <si>
    <t xml:space="preserve">"So9 - zaoblení hran </t>
  </si>
  <si>
    <t>19,42</t>
  </si>
  <si>
    <t>"So9 - fabiony</t>
  </si>
  <si>
    <t>7,82</t>
  </si>
  <si>
    <t>"So11" 17,12*2</t>
  </si>
  <si>
    <t>R61998011</t>
  </si>
  <si>
    <t>Schodový profil nerez s protiskluzovou úpravou, D+M</t>
  </si>
  <si>
    <t>-557345967</t>
  </si>
  <si>
    <t>"So8 - Keramická dlažba</t>
  </si>
  <si>
    <t xml:space="preserve">"schodový profil nerez (1.4404) s protiskluzovou úpravou </t>
  </si>
  <si>
    <t>1,20</t>
  </si>
  <si>
    <t>R62226101</t>
  </si>
  <si>
    <t>Profily kontaktního zateplení rohové, začišťovací, D+M</t>
  </si>
  <si>
    <t>-1316875022</t>
  </si>
  <si>
    <t>"ŘEZY</t>
  </si>
  <si>
    <t>"LEGENDA SKLADEB So1, So2a, So2b</t>
  </si>
  <si>
    <t>"Profily a příslušenství pro zateplovací systémy ETICS</t>
  </si>
  <si>
    <t>R62999210</t>
  </si>
  <si>
    <t>Vyplnění spár mezi stropními prefabrikáty 100% rychletuhnoucí vodonepropustnou maltou třídy R3 dle ČSN EN 1504-3 - montáž</t>
  </si>
  <si>
    <t>395800946</t>
  </si>
  <si>
    <t>https://podminky.urs.cz/item/CS_URS_2025_02/R62999210</t>
  </si>
  <si>
    <t>2*(6,18+3,18)*2*0,20</t>
  </si>
  <si>
    <t>M585537</t>
  </si>
  <si>
    <t>montážní a těsnicí malta, cementová, rychletuhnoucí,vodonepropustná tř. R3</t>
  </si>
  <si>
    <t>-475391259</t>
  </si>
  <si>
    <t>So6 - Líc stropní konstrukce akumulačních komor</t>
  </si>
  <si>
    <t>spotřeba 1,75 kg/m2/mm</t>
  </si>
  <si>
    <t>v místě spár a spojů prefabrikovaných dílů  2mm</t>
  </si>
  <si>
    <t>7,49*1,75*2</t>
  </si>
  <si>
    <t>877310310</t>
  </si>
  <si>
    <t>Montáž tvarovek na kanalizačním plastovém potrubí z PP nebo PVC-U hladkého plnostěnného kolen, víček nebo hrdlových uzávěrů DN 150</t>
  </si>
  <si>
    <t>2075032429</t>
  </si>
  <si>
    <t>https://podminky.urs.cz/item/CS_URS_2025_02/877310310</t>
  </si>
  <si>
    <t>28619346</t>
  </si>
  <si>
    <t>koleno kanalizační PE-HD 45° D 160mm</t>
  </si>
  <si>
    <t>-1029854297</t>
  </si>
  <si>
    <t>"DV/3" 3</t>
  </si>
  <si>
    <t>895270102</t>
  </si>
  <si>
    <t>Proplachovací a kontrolní šachta z PE-HD pro drenáže liniových staveb DN 400 užitné výšky do 500 mm šachtové dno (DN šachty/DN vedení) DN 400/250 odbočné</t>
  </si>
  <si>
    <t>163139611</t>
  </si>
  <si>
    <t>https://podminky.urs.cz/item/CS_URS_2025_02/895270102</t>
  </si>
  <si>
    <t>"DV/1" 1</t>
  </si>
  <si>
    <t>895270131</t>
  </si>
  <si>
    <t>Proplachovací a kontrolní šachta z PE-HD pro drenáže liniových staveb DN 400 užitné výšky do 500 mm šachtové prodloužení světlé hloubky 3000 mm</t>
  </si>
  <si>
    <t>1760882775</t>
  </si>
  <si>
    <t>https://podminky.urs.cz/item/CS_URS_2025_02/895270131</t>
  </si>
  <si>
    <t>895270135</t>
  </si>
  <si>
    <t>Proplachovací a kontrolní šachta z PE-HD pro drenáže liniových staveb DN 400 užitné výšky do 500 mm Příplatek k ceně -0131 za uříznutí šachtového prodloužení</t>
  </si>
  <si>
    <t>-2033525515</t>
  </si>
  <si>
    <t>https://podminky.urs.cz/item/CS_URS_2025_02/895270135</t>
  </si>
  <si>
    <t>895270151</t>
  </si>
  <si>
    <t>Proplachovací a kontrolní šachta z PE-HD pro drenáže liniových staveb DN 400 užitné výšky do 500 mm redukce DN 250/100-200</t>
  </si>
  <si>
    <t>-1871239525</t>
  </si>
  <si>
    <t>https://podminky.urs.cz/item/CS_URS_2025_02/895270151</t>
  </si>
  <si>
    <t>895270222</t>
  </si>
  <si>
    <t>Proplachovací a kontrolní šachta z PE-HD pro drenáže liniových staveb DN 400 užitné výšky do 500 mm poklop litinový pro třídu zatížení B 125</t>
  </si>
  <si>
    <t>-73794271</t>
  </si>
  <si>
    <t>https://podminky.urs.cz/item/CS_URS_2025_02/895270222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</si>
  <si>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</si>
  <si>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</si>
  <si>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-258987580</t>
  </si>
  <si>
    <t>https://podminky.urs.cz/item/CS_URS_2025_02/916231213</t>
  </si>
  <si>
    <t>"beton C16/20 XC2</t>
  </si>
  <si>
    <t>25,00</t>
  </si>
  <si>
    <t>59217017</t>
  </si>
  <si>
    <t>obrubník betonový chodníkový 1000x100x250mm</t>
  </si>
  <si>
    <t>302026520</t>
  </si>
  <si>
    <t>25*1,02 'Přepočtené koeficientem množství</t>
  </si>
  <si>
    <t>916331112</t>
  </si>
  <si>
    <t>Osazení zahradního obrubníku betonového s ložem tl. od 50 do 100 mm z betonu prostého tř. C 12/15 s boční opěrou z betonu prostého tř. C 12/15</t>
  </si>
  <si>
    <t>1571443313</t>
  </si>
  <si>
    <t>https://podminky.urs.cz/item/CS_URS_2025_02/916331112</t>
  </si>
  <si>
    <t>21,00</t>
  </si>
  <si>
    <t>59217060</t>
  </si>
  <si>
    <t>obrubník parkový betonový 1000x50x200mm přírodní</t>
  </si>
  <si>
    <t>-168676935</t>
  </si>
  <si>
    <t>21*1,02 'Přepočtené koeficientem množství</t>
  </si>
  <si>
    <t>919726122</t>
  </si>
  <si>
    <t>Geotextilie netkaná pro ochranu, separaci nebo filtraci měrná hmotnost přes 200 do 300 g/m2</t>
  </si>
  <si>
    <t>1379378122</t>
  </si>
  <si>
    <t>https://podminky.urs.cz/item/CS_URS_2025_02/919726122</t>
  </si>
  <si>
    <t>9,50</t>
  </si>
  <si>
    <t>931991112</t>
  </si>
  <si>
    <t>Zřízení těsnění dilatační spáry pásem gumovým profilovým nebo z PVC ve stěně</t>
  </si>
  <si>
    <t>1931019971</t>
  </si>
  <si>
    <t>https://podminky.urs.cz/item/CS_URS_2025_02/931991112</t>
  </si>
  <si>
    <t>933901111</t>
  </si>
  <si>
    <t>Zkoušky objektů a vymývání provedení zkoušky vodotěsnosti betonové nádrže jakéhokoliv druhu a tvaru, o obsahu do 1000 m3</t>
  </si>
  <si>
    <t>-280199556</t>
  </si>
  <si>
    <t>https://podminky.urs.cz/item/CS_URS_2025_02/933901111</t>
  </si>
  <si>
    <t>"So5 - Vnitřní povrchy akumulačních nádrží</t>
  </si>
  <si>
    <t>"maximální provozní objem nádrží</t>
  </si>
  <si>
    <t>40,00*2</t>
  </si>
  <si>
    <t>08211321</t>
  </si>
  <si>
    <t>voda pitná pro ostatní odběratele</t>
  </si>
  <si>
    <t>1689098752</t>
  </si>
  <si>
    <t>933901311</t>
  </si>
  <si>
    <t>Zkoušky objektů a vymývání naplnění a vyprázdnění nádrže pro účely vymývací (proplachovací) o obsahu do 1000 m3</t>
  </si>
  <si>
    <t>-282052761</t>
  </si>
  <si>
    <t>https://podminky.urs.cz/item/CS_URS_2025_02/933901311</t>
  </si>
  <si>
    <t>"So6 - Líc stropní konstrukce akumulačních nádrží</t>
  </si>
  <si>
    <t>"dezinfekce celého objemu nádrží vč. stropu</t>
  </si>
  <si>
    <t>46,00*2</t>
  </si>
  <si>
    <t>938901411</t>
  </si>
  <si>
    <t>Dezinfekce nádrže roztokem chlornanu sodného</t>
  </si>
  <si>
    <t>-1434199514</t>
  </si>
  <si>
    <t>https://podminky.urs.cz/item/CS_URS_2025_02/938901411</t>
  </si>
  <si>
    <t>941111121</t>
  </si>
  <si>
    <t>Lešení řadové trubkové lehké pracovní s podlahami s provozním zatížením tř. 3 do 200 kg/m2 šířky tř. W09 od 0,9 do 1,2 m, výšky výšky do 10 m montáž</t>
  </si>
  <si>
    <t>766592293</t>
  </si>
  <si>
    <t>https://podminky.urs.cz/item/CS_URS_2025_02/941111121</t>
  </si>
  <si>
    <t>(8,10+5,70)*2*4,00</t>
  </si>
  <si>
    <t>941111221</t>
  </si>
  <si>
    <t>Lešení řadové trubkové lehké pracovní s podlahami s provozním zatížením tř. 3 do 200 kg/m2 šířky tř. W09 od 0,9 do 1,2 m, výšky výšky do 10 m příplatek k ceně za každý den použití</t>
  </si>
  <si>
    <t>-666679632</t>
  </si>
  <si>
    <t>https://podminky.urs.cz/item/CS_URS_2025_02/941111221</t>
  </si>
  <si>
    <t>110,40*45</t>
  </si>
  <si>
    <t>941111311</t>
  </si>
  <si>
    <t>Odborná prohlídka lešení řadového trubkového lehkého pracovního s podlahami s provozním zatížením tř. 3 do 200 kg/m2 šířky tř. W06 až W12 od 0,6 m do 1,5 m výšky do 25 m, celkové plochy do 500 m2 nezakrytého</t>
  </si>
  <si>
    <t>282630459</t>
  </si>
  <si>
    <t>https://podminky.urs.cz/item/CS_URS_2025_02/941111311</t>
  </si>
  <si>
    <t>941111821</t>
  </si>
  <si>
    <t>Lešení řadové trubkové lehké pracovní s podlahami s provozním zatížením tř. 3 do 200 kg/m2 šířky tř. W09 od 0,9 do 1,2 m, výšky výšky do 10 m demontáž</t>
  </si>
  <si>
    <t>1027637803</t>
  </si>
  <si>
    <t>https://podminky.urs.cz/item/CS_URS_2025_02/941111821</t>
  </si>
  <si>
    <t>949101111</t>
  </si>
  <si>
    <t>Lešení pomocné pracovní pro objekty pozemních staveb pro zatížení do 150 kg/m2, o výšce lešeňové podlahy do 1,9 m</t>
  </si>
  <si>
    <t>-752097140</t>
  </si>
  <si>
    <t>https://podminky.urs.cz/item/CS_URS_2025_02/949101111</t>
  </si>
  <si>
    <t>952902611</t>
  </si>
  <si>
    <t>Čištění budov při provádění oprav a udržovacích prací vysátím prachu z ostatních ploch</t>
  </si>
  <si>
    <t>1427720203</t>
  </si>
  <si>
    <t>https://podminky.urs.cz/item/CS_URS_2025_02/952902611</t>
  </si>
  <si>
    <t>"vysátí ploch po přebroušení povrchu</t>
  </si>
  <si>
    <t>-196496334</t>
  </si>
  <si>
    <t>953943211</t>
  </si>
  <si>
    <t>Osazování drobných kovových předmětů kotvených do stěny hasicího přístroje</t>
  </si>
  <si>
    <t>-1698641365</t>
  </si>
  <si>
    <t>https://podminky.urs.cz/item/CS_URS_2025_02/953943211</t>
  </si>
  <si>
    <t>44932114</t>
  </si>
  <si>
    <t>přístroj hasicí ruční práškový PG 6 LE</t>
  </si>
  <si>
    <t>-255736517</t>
  </si>
  <si>
    <t>"VÝPIS OSTATNÍCH VÝROBKŮ</t>
  </si>
  <si>
    <t>"OV/3" 1</t>
  </si>
  <si>
    <t>M449009</t>
  </si>
  <si>
    <t>držák hasícího přístroje</t>
  </si>
  <si>
    <t>256</t>
  </si>
  <si>
    <t>380587971</t>
  </si>
  <si>
    <t>977151114</t>
  </si>
  <si>
    <t>Jádrové vrty diamantovými korunkami do stavebních materiálů (železobetonu, betonu, cihel, obkladů, dlažeb, kamene) průměru přes 50 do 60 mm</t>
  </si>
  <si>
    <t>-1901456697</t>
  </si>
  <si>
    <t>https://podminky.urs.cz/item/CS_URS_2025_02/977151114</t>
  </si>
  <si>
    <t>"VÝKAZ PROSTUPŮ</t>
  </si>
  <si>
    <t>"E1" 0,20</t>
  </si>
  <si>
    <t>977151121</t>
  </si>
  <si>
    <t>Jádrové vrty diamantovými korunkami do stavebních materiálů (železobetonu, betonu, cihel, obkladů, dlažeb, kamene) průměru přes 110 do 120 mm</t>
  </si>
  <si>
    <t>-2006364592</t>
  </si>
  <si>
    <t>https://podminky.urs.cz/item/CS_URS_2025_02/977151121</t>
  </si>
  <si>
    <t>"P5, P6" 0,40*2</t>
  </si>
  <si>
    <t>977151124</t>
  </si>
  <si>
    <t>Jádrové vrty diamantovými korunkami do stavebních materiálů (železobetonu, betonu, cihel, obkladů, dlažeb, kamene) průměru přes 150 do 180 mm</t>
  </si>
  <si>
    <t>-878480114</t>
  </si>
  <si>
    <t>https://podminky.urs.cz/item/CS_URS_2025_02/977151124</t>
  </si>
  <si>
    <t>"P13" 0,40</t>
  </si>
  <si>
    <t>977151125</t>
  </si>
  <si>
    <t>Jádrové vrty diamantovými korunkami do stavebních materiálů (železobetonu, betonu, cihel, obkladů, dlažeb, kamene) průměru přes 180 do 200 mm</t>
  </si>
  <si>
    <t>-1779719674</t>
  </si>
  <si>
    <t>https://podminky.urs.cz/item/CS_URS_2025_02/977151125</t>
  </si>
  <si>
    <t>"P2, P14" 0,20*2</t>
  </si>
  <si>
    <t>977151126</t>
  </si>
  <si>
    <t>Jádrové vrty diamantovými korunkami do stavebních materiálů (železobetonu, betonu, cihel, obkladů, dlažeb, kamene) průměru přes 200 do 225 mm</t>
  </si>
  <si>
    <t>-2087065583</t>
  </si>
  <si>
    <t>https://podminky.urs.cz/item/CS_URS_2025_02/977151126</t>
  </si>
  <si>
    <t>"P1" 0,20</t>
  </si>
  <si>
    <t>"P11, P12" 0,40*2</t>
  </si>
  <si>
    <t>"V1-V4" 0,14*4</t>
  </si>
  <si>
    <t>"V5-V7" 0,34*3</t>
  </si>
  <si>
    <t>977151128</t>
  </si>
  <si>
    <t>Jádrové vrty diamantovými korunkami do stavebních materiálů (železobetonu, betonu, cihel, obkladů, dlažeb, kamene) průměru přes 250 do 300 mm</t>
  </si>
  <si>
    <t>-278446154</t>
  </si>
  <si>
    <t>https://podminky.urs.cz/item/CS_URS_2025_02/977151128</t>
  </si>
  <si>
    <t>"P3, P4"  0,20*2</t>
  </si>
  <si>
    <t>"P7- P10"  0,40*4</t>
  </si>
  <si>
    <t>985121123</t>
  </si>
  <si>
    <t>Tryskání degradovaného betonu stěn, rubu kleneb a podlah vodou pod tlakem přes 1 250 do 2 500 barů</t>
  </si>
  <si>
    <t>1772325190</t>
  </si>
  <si>
    <t>https://podminky.urs.cz/item/CS_URS_2025_02/985121123</t>
  </si>
  <si>
    <t>"So5 - Vnitřní povrchy akumulačních komor</t>
  </si>
  <si>
    <t>"svislé plochy" 2*49,65</t>
  </si>
  <si>
    <t>"vodorovné plochy - 2x" (2*16,07)*2</t>
  </si>
  <si>
    <t>985131111</t>
  </si>
  <si>
    <t>Očištění ploch stěn, rubu kleneb a podlah tlakovou vodou</t>
  </si>
  <si>
    <t>1353159920</t>
  </si>
  <si>
    <t>https://podminky.urs.cz/item/CS_URS_2025_02/985131111</t>
  </si>
  <si>
    <t>13,30</t>
  </si>
  <si>
    <t>"So3 - Interiér armaturní komory</t>
  </si>
  <si>
    <t>"svislé plochy" 89,82</t>
  </si>
  <si>
    <t>"vodorobné plochy" 27,17</t>
  </si>
  <si>
    <t>"So4 - Izolace spodní stavby proti zemní vlhkosti</t>
  </si>
  <si>
    <t>"svislé plochy"  89,78</t>
  </si>
  <si>
    <t>"So9 - Střecha akumulačních komor a armaturní komory</t>
  </si>
  <si>
    <t>"vodorovné plochy" 33,06</t>
  </si>
  <si>
    <t>"svislé přesahy" 11,65</t>
  </si>
  <si>
    <t>14,40*2</t>
  </si>
  <si>
    <t>"So13 - Strop nad vstupní komorou</t>
  </si>
  <si>
    <t>20,00</t>
  </si>
  <si>
    <t>985131411</t>
  </si>
  <si>
    <t>Očištění ploch stěn, rubu kleneb a podlah vysušení stlačeným vzduchem</t>
  </si>
  <si>
    <t>1257707579</t>
  </si>
  <si>
    <t>https://podminky.urs.cz/item/CS_URS_2025_02/985131411</t>
  </si>
  <si>
    <t>985132111</t>
  </si>
  <si>
    <t>Očištění ploch líce kleneb a podhledů tlakovou vodou</t>
  </si>
  <si>
    <t>1225214260</t>
  </si>
  <si>
    <t>https://podminky.urs.cz/item/CS_URS_2025_02/985132111</t>
  </si>
  <si>
    <t>2*15,44</t>
  </si>
  <si>
    <t>985311117</t>
  </si>
  <si>
    <t>Reprofilace betonu sanačními maltami na cementové bázi ručně stěn, tloušťky přes 60 do 70 mm</t>
  </si>
  <si>
    <t>-962607543</t>
  </si>
  <si>
    <t>https://podminky.urs.cz/item/CS_URS_2025_02/985311117</t>
  </si>
  <si>
    <t>Spádový potěr z lité čerpatelné malty PCC třídy R4 vyztužené PAN vlákny</t>
  </si>
  <si>
    <t>"So10 - Dno armaturní komory, pr. tl. 65mm</t>
  </si>
  <si>
    <t>985323111</t>
  </si>
  <si>
    <t>Spojovací můstek reprofilovaného betonu na cementové bázi, tloušťky 1 mm</t>
  </si>
  <si>
    <t>68458046</t>
  </si>
  <si>
    <t>https://podminky.urs.cz/item/CS_URS_2025_02/985323111</t>
  </si>
  <si>
    <t>So8 - Keramická dlažba</t>
  </si>
  <si>
    <t>11,51+2,39</t>
  </si>
  <si>
    <t>"vodorovné plochy " 2*16,07</t>
  </si>
  <si>
    <t>985324111</t>
  </si>
  <si>
    <t>Ochranný nátěr betonu na bázi silanu impregnační dvojnásobný S1 (OS-A)</t>
  </si>
  <si>
    <t>-220434832</t>
  </si>
  <si>
    <t>https://podminky.urs.cz/item/CS_URS_2025_02/985324111</t>
  </si>
  <si>
    <t>985422131</t>
  </si>
  <si>
    <t>Injektáž trhlin v betonových nebo železobetonových konstrukcích nízkotlaká do 0,6 MP s injektážními jehlami vloženými do vrtů včetně jejich vyvrtání epoxidovou injektážní hmotou šířka trhlin přes 1 do 2 mm tloušťka konstrukce do 100 mm</t>
  </si>
  <si>
    <t>-1124594866</t>
  </si>
  <si>
    <t>https://podminky.urs.cz/item/CS_URS_2025_02/985422131</t>
  </si>
  <si>
    <t>Poznámka k položce:_x000D_
Tlaková injektáž trhlin a hnízd nasycených vodou nízkoviskózní rychletuhnoucí injektážní  pryskyřicí na bázi epoxidu. Fixace pakrů a utěsnění trhliny vhodným typem epoxidové malty. Kontrola teploty podkladu / zpracování min. +8°C a max. +30°C.</t>
  </si>
  <si>
    <t>R93853111</t>
  </si>
  <si>
    <t>Broušení betonových ploch do 2 mm</t>
  </si>
  <si>
    <t>-1114917721</t>
  </si>
  <si>
    <t>R95322002</t>
  </si>
  <si>
    <t>Revize hasících přístrojů</t>
  </si>
  <si>
    <t>1103554837</t>
  </si>
  <si>
    <t>R95399332</t>
  </si>
  <si>
    <t>Bezpečnostní, orientační nebo informační tabulky; D+M</t>
  </si>
  <si>
    <t>873428770</t>
  </si>
  <si>
    <t>"Umístění tabulek dle ČSN ISO 38 64</t>
  </si>
  <si>
    <t>"V objektu budou umístěny tabulky dle ČSN ISO 38 64, které budou označovat směr úniku, polohu a umístění prostředků a protipožárního zajištění</t>
  </si>
  <si>
    <t>"Tabulky budou odpovídat nařízení vlády č.375/2017 Sb.</t>
  </si>
  <si>
    <t>"OV/2"  1</t>
  </si>
  <si>
    <t>R98542211</t>
  </si>
  <si>
    <t>Beztlaké zalévání trhlin, řezaných spár a pracovních spár nízkoviskózní injektážní pryskyřicí na bázi epoxidu vhodná na vlhké trhliny. Kontrola teploty podkladu / zpracování min. +8C a max. +35C.</t>
  </si>
  <si>
    <t>-1936383346</t>
  </si>
  <si>
    <t>(2,78+17,12)*2</t>
  </si>
  <si>
    <t>R210080</t>
  </si>
  <si>
    <t>Zemnící pásek FeZn 30x4 mm, D+M</t>
  </si>
  <si>
    <t>2041794671</t>
  </si>
  <si>
    <t>Poznámka k položce:_x000D_
Zemnící drát FeZn 10 mm_x000D_
V ceně obsažena dodávka, pokládka, spoje a nátěry</t>
  </si>
  <si>
    <t>"Sub2" 31,00</t>
  </si>
  <si>
    <t>997013151</t>
  </si>
  <si>
    <t>Vnitrostaveništní doprava suti a vybouraných hmot vodorovně do 50 m s naložením s omezením mechanizace pro budovy a haly výšky do 6 m</t>
  </si>
  <si>
    <t>-18593813</t>
  </si>
  <si>
    <t>https://podminky.urs.cz/item/CS_URS_2025_02/997013151</t>
  </si>
  <si>
    <t>-874964946</t>
  </si>
  <si>
    <t>Odvoz suti a vybouraných hmot na skládku nebo meziskládku se složením, na vzdálenost Příplatek k ceně za každý další započatý 1 km přes 1 km</t>
  </si>
  <si>
    <t>-1083610541</t>
  </si>
  <si>
    <t>13,964*19 'Přepočtené koeficientem množství</t>
  </si>
  <si>
    <t>997013841</t>
  </si>
  <si>
    <t>Poplatek za uložení stavebního odpadu na skládce (skládkovné) odpadního materiálu po otryskávání bez obsahu nebezpečných látek zatříděného do Katalogu odpadů pod kódem 12 01 17</t>
  </si>
  <si>
    <t>227738377</t>
  </si>
  <si>
    <t>https://podminky.urs.cz/item/CS_URS_2025_02/997013841</t>
  </si>
  <si>
    <t>997013862</t>
  </si>
  <si>
    <t>388554147</t>
  </si>
  <si>
    <t>https://podminky.urs.cz/item/CS_URS_2025_02/997013862</t>
  </si>
  <si>
    <t>1589413190</t>
  </si>
  <si>
    <t>711111001</t>
  </si>
  <si>
    <t>Provedení izolace proti zemní vlhkosti natěradly a tmely za studena na ploše vodorovné V jednonásobným nátěrem penetračním</t>
  </si>
  <si>
    <t>-469977153</t>
  </si>
  <si>
    <t>https://podminky.urs.cz/item/CS_URS_2025_02/711111001</t>
  </si>
  <si>
    <t>"položení asf pásu pod pozednice</t>
  </si>
  <si>
    <t>6,10*2*0,30</t>
  </si>
  <si>
    <t>"položení asf pásu pod vyzdívku</t>
  </si>
  <si>
    <t>2,80*2*0,30</t>
  </si>
  <si>
    <t>1398339587</t>
  </si>
  <si>
    <t>5,34*0,0003 'Přepočtené koeficientem množství</t>
  </si>
  <si>
    <t>711112001</t>
  </si>
  <si>
    <t>Provedení izolace proti zemní vlhkosti natěradly a tmely za studena na ploše svislé S nátěrem penetračním</t>
  </si>
  <si>
    <t>1712791313</t>
  </si>
  <si>
    <t>https://podminky.urs.cz/item/CS_URS_2025_02/711112001</t>
  </si>
  <si>
    <t>"svislé plochy" 89,78*3</t>
  </si>
  <si>
    <t>-670761248</t>
  </si>
  <si>
    <t>269,34*0,00034 'Přepočtené koeficientem množství</t>
  </si>
  <si>
    <t>711112002</t>
  </si>
  <si>
    <t>Provedení izolace proti zemní vlhkosti natěradly a tmely za studena na ploše svislé S nátěrem lakem asfaltovým</t>
  </si>
  <si>
    <t>-1557841096</t>
  </si>
  <si>
    <t>https://podminky.urs.cz/item/CS_URS_2025_02/711112002</t>
  </si>
  <si>
    <t>"svislé plochy" 89,78</t>
  </si>
  <si>
    <t>11163152</t>
  </si>
  <si>
    <t>lak hydroizolační asfaltový</t>
  </si>
  <si>
    <t>1382161030</t>
  </si>
  <si>
    <t>89,78*0,00043 'Přepočtené koeficientem množství</t>
  </si>
  <si>
    <t>711141559</t>
  </si>
  <si>
    <t>Provedení izolace proti zemní vlhkosti pásy přitavením NAIP na ploše vodorovné V</t>
  </si>
  <si>
    <t>712858608</t>
  </si>
  <si>
    <t>https://podminky.urs.cz/item/CS_URS_2025_02/711141559</t>
  </si>
  <si>
    <t>62853004</t>
  </si>
  <si>
    <t>pás asfaltový natavitelný modifikovaný SBS s vložkou ze skleněné tkaniny a spalitelnou PE fólií nebo jemnozrnným minerálním posypem na horním povrchu tl 4,0mm</t>
  </si>
  <si>
    <t>1255948439</t>
  </si>
  <si>
    <t>5,34*1,2 'Přepočtené koeficientem množství</t>
  </si>
  <si>
    <t>711161215</t>
  </si>
  <si>
    <t>Izolace proti zemní vlhkosti a beztlakové vodě nopovými fóliemi na ploše svislé S vrstva ochranná, odvětrávací a drenážní výška nopku 20,0 mm, tl. fólie do 1,0 mm</t>
  </si>
  <si>
    <t>-882381586</t>
  </si>
  <si>
    <t>https://podminky.urs.cz/item/CS_URS_2025_02/711161215</t>
  </si>
  <si>
    <t>14,27</t>
  </si>
  <si>
    <t>711191011</t>
  </si>
  <si>
    <t>Provedení nátěru adhezního můstku na ploše svislé S</t>
  </si>
  <si>
    <t>1351180663</t>
  </si>
  <si>
    <t>https://podminky.urs.cz/item/CS_URS_2025_02/711191011</t>
  </si>
  <si>
    <t>5,35</t>
  </si>
  <si>
    <t>58585114</t>
  </si>
  <si>
    <t>adhezní můstek pro nenasákavé podklady</t>
  </si>
  <si>
    <t>-1143793266</t>
  </si>
  <si>
    <t>"spotřeba 0,4kg/m2</t>
  </si>
  <si>
    <t>60,43*0,400</t>
  </si>
  <si>
    <t>711191201</t>
  </si>
  <si>
    <t>Provedení izolace proti zemní vlhkosti hydroizolační stěrkou na ploše vodorovné V dvouvrstvá na betonu</t>
  </si>
  <si>
    <t>420305675</t>
  </si>
  <si>
    <t>https://podminky.urs.cz/item/CS_URS_2025_02/711191201</t>
  </si>
  <si>
    <t>"plocha vodorovná</t>
  </si>
  <si>
    <t>2*16,07</t>
  </si>
  <si>
    <t>M502671</t>
  </si>
  <si>
    <t>stěrková hydroizolační malta, cementoakrylátová, pružná, bílá, bal. 15kg,s atestem na pitnou vodu</t>
  </si>
  <si>
    <t>1563617790</t>
  </si>
  <si>
    <t>30,88*2*0,90</t>
  </si>
  <si>
    <t>M503191</t>
  </si>
  <si>
    <t>hydroizolační malta, cementová, šedá, s atestem na pitnou vodu, bal. 25kg</t>
  </si>
  <si>
    <t>1247102872</t>
  </si>
  <si>
    <t>32,14*(2*2,80)</t>
  </si>
  <si>
    <t>711192101</t>
  </si>
  <si>
    <t>Provedení izolace proti zemní vlhkosti hydroizolační stěrkou na ploše svislé S jednovrstvá na betonu</t>
  </si>
  <si>
    <t>615230926</t>
  </si>
  <si>
    <t>https://podminky.urs.cz/item/CS_URS_2025_02/711192101</t>
  </si>
  <si>
    <t>"dvousložková reaktivní tenkovrstvá hydroizolační stěrka - 2x</t>
  </si>
  <si>
    <t>5,35*2</t>
  </si>
  <si>
    <t>14,27*2</t>
  </si>
  <si>
    <t>M585811</t>
  </si>
  <si>
    <t xml:space="preserve">stěrka hydroizolační cementová dvousložková reaktivní </t>
  </si>
  <si>
    <t>1372587372</t>
  </si>
  <si>
    <t>min.tl.2 mm</t>
  </si>
  <si>
    <t>spotřeba 2,5 kg/m2</t>
  </si>
  <si>
    <t>39,24*2,50</t>
  </si>
  <si>
    <t>711192201</t>
  </si>
  <si>
    <t>Provedení izolace proti zemní vlhkosti hydroizolační stěrkou na ploše svislé S dvouvrstvá na betonu</t>
  </si>
  <si>
    <t>-1517630701</t>
  </si>
  <si>
    <t>https://podminky.urs.cz/item/CS_URS_2025_02/711192201</t>
  </si>
  <si>
    <t>833591022</t>
  </si>
  <si>
    <t>99,30*2*2,80</t>
  </si>
  <si>
    <t>711491272</t>
  </si>
  <si>
    <t>Provedení doplňků izolace proti vodě textilií na ploše svislé S vrstva ochranná</t>
  </si>
  <si>
    <t>-469200593</t>
  </si>
  <si>
    <t>https://podminky.urs.cz/item/CS_URS_2025_02/711491272</t>
  </si>
  <si>
    <t>69311081</t>
  </si>
  <si>
    <t>geotextilie netkaná separační, ochranná, filtrační, drenážní PES 300g/m2</t>
  </si>
  <si>
    <t>-268813300</t>
  </si>
  <si>
    <t>104,05*1,05 'Přepočtené koeficientem množství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</si>
  <si>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</si>
  <si>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</si>
  <si>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-990112533</t>
  </si>
  <si>
    <t>https://podminky.urs.cz/item/CS_URS_2025_02/998711111</t>
  </si>
  <si>
    <t>712</t>
  </si>
  <si>
    <t>Povlakové krytiny</t>
  </si>
  <si>
    <t>712311101</t>
  </si>
  <si>
    <t>Provedení povlakové krytiny střech plochých do 10° natěradly a tmely za studena nátěrem lakem penetračním nebo asfaltovým</t>
  </si>
  <si>
    <t>-1354408725</t>
  </si>
  <si>
    <t>https://podminky.urs.cz/item/CS_URS_2025_02/712311101</t>
  </si>
  <si>
    <t>"vodorovné plochy"  33,06</t>
  </si>
  <si>
    <t>11163150.1</t>
  </si>
  <si>
    <t>-950268217</t>
  </si>
  <si>
    <t>44,71*0,0005 'Přepočtené koeficientem množství</t>
  </si>
  <si>
    <t>712341559</t>
  </si>
  <si>
    <t>Provedení povlakové krytiny střech plochých do 10° pásy přitavením NAIP v plné ploše</t>
  </si>
  <si>
    <t>-1632852642</t>
  </si>
  <si>
    <t>https://podminky.urs.cz/item/CS_URS_2025_02/712341559</t>
  </si>
  <si>
    <t>"svislé přesahy -  pás š. 500mm"  20,00*0,50</t>
  </si>
  <si>
    <t>-602900305</t>
  </si>
  <si>
    <t>11,65*1,221 'Přepočtené koeficientem množství</t>
  </si>
  <si>
    <t>M628561</t>
  </si>
  <si>
    <t xml:space="preserve">pás šířky 500 mm kompozitní izolační EPDM vyztužený skelným vláknem s vrstvou modifikovaného polymerového asfaltu </t>
  </si>
  <si>
    <t>1572431094</t>
  </si>
  <si>
    <t>712341659</t>
  </si>
  <si>
    <t>Provedení povlakové krytiny střech plochých do 10° pásy přitavením NAIP bodově</t>
  </si>
  <si>
    <t>-596412883</t>
  </si>
  <si>
    <t>https://podminky.urs.cz/item/CS_URS_2025_02/712341659</t>
  </si>
  <si>
    <t>62856011</t>
  </si>
  <si>
    <t>pás asfaltový natavitelný modifikovaný SBS s vložkou z hliníkové fólie s textilií a spalitelnou PE fólií nebo jemnozrnným minerálním posypem na horním povrchu tl 4,0mm</t>
  </si>
  <si>
    <t>-119943733</t>
  </si>
  <si>
    <t>44,71*1,2 'Přepočtené koeficientem množství</t>
  </si>
  <si>
    <t>712363081</t>
  </si>
  <si>
    <t>Provedení povlakové krytiny střech plochých do 10° fólií elastomerické EPDM (etylen-propylen-dien-monomer) rozvinutí a natažení fólie v ploše</t>
  </si>
  <si>
    <t>191811731</t>
  </si>
  <si>
    <t>https://podminky.urs.cz/item/CS_URS_2025_02/712363081</t>
  </si>
  <si>
    <t>M272014</t>
  </si>
  <si>
    <t>EPDM membrána tl. 1,14mm - přítěžový systém vč. systémových doplňků</t>
  </si>
  <si>
    <t>-1157406081</t>
  </si>
  <si>
    <t>712771001</t>
  </si>
  <si>
    <t>Provedení separační nebo kluzné vrstvy vegetační střechy z fólií kladených volně s přesahem, sklon střechy do 5°</t>
  </si>
  <si>
    <t>710946546</t>
  </si>
  <si>
    <t>https://podminky.urs.cz/item/CS_URS_2025_02/712771001</t>
  </si>
  <si>
    <t>"Sub1" 34,00</t>
  </si>
  <si>
    <t>69334002</t>
  </si>
  <si>
    <t>textilie ochranná střech 300g/m2</t>
  </si>
  <si>
    <t>-112938811</t>
  </si>
  <si>
    <t>34*1,155 'Přepočtené koeficientem množství</t>
  </si>
  <si>
    <t>712771271</t>
  </si>
  <si>
    <t>Provedení filtrační vrstvy vegetační střechy z textilií kladených volně s přesahem, sklon střechy do 5°</t>
  </si>
  <si>
    <t>1180584086</t>
  </si>
  <si>
    <t>https://podminky.urs.cz/item/CS_URS_2025_02/712771271</t>
  </si>
  <si>
    <t>69311060</t>
  </si>
  <si>
    <t>geotextilie netkaná separační, ochranná, filtrační, drenážní PP 200g/m2</t>
  </si>
  <si>
    <t>116611125</t>
  </si>
  <si>
    <t>34*1,1 'Přepočtené koeficientem množství</t>
  </si>
  <si>
    <t>712771333</t>
  </si>
  <si>
    <t>Provedení hydroakumulační vrstvy vegetační střechy z plastových nopových fólií s perforací, kladených volně s přesahem, sklon střechy do 5°</t>
  </si>
  <si>
    <t>1723624316</t>
  </si>
  <si>
    <t>https://podminky.urs.cz/item/CS_URS_2025_02/712771333</t>
  </si>
  <si>
    <t>69334152</t>
  </si>
  <si>
    <t>fólie profilovaná (nopová) perforovaná HDPE s hydroakumulační a drenážní funkcí do vegetačních střech s výškou nopů 20mm</t>
  </si>
  <si>
    <t>1690547656</t>
  </si>
  <si>
    <t>712771401</t>
  </si>
  <si>
    <t>Provedení vegetační vrstvy vegetační střechy ze substrátu, tloušťky do 100 mm, sklon střechy do 5°</t>
  </si>
  <si>
    <t>-906610895</t>
  </si>
  <si>
    <t>https://podminky.urs.cz/item/CS_URS_2025_02/712771401</t>
  </si>
  <si>
    <t>10371500</t>
  </si>
  <si>
    <t>substrát pro trávníky VL</t>
  </si>
  <si>
    <t>2035817085</t>
  </si>
  <si>
    <t>34*0,1 'Přepočtené koeficientem množství</t>
  </si>
  <si>
    <t>180</t>
  </si>
  <si>
    <t>712771403</t>
  </si>
  <si>
    <t>Provedení vegetační vrstvy vegetační střechy ze substrátu, tloušťky do 100 mm, sklon střechy přes 5 do 25°</t>
  </si>
  <si>
    <t>-1446303841</t>
  </si>
  <si>
    <t>https://podminky.urs.cz/item/CS_URS_2025_02/712771403</t>
  </si>
  <si>
    <t>255,00</t>
  </si>
  <si>
    <t>181</t>
  </si>
  <si>
    <t>10321002</t>
  </si>
  <si>
    <t>substrát vegetačních střech extenzivní trávníkový</t>
  </si>
  <si>
    <t>1363772334</t>
  </si>
  <si>
    <t>255*0,2 'Přepočtené koeficientem množství</t>
  </si>
  <si>
    <t>182</t>
  </si>
  <si>
    <t>712771431</t>
  </si>
  <si>
    <t>Provedení vegetační vrstvy vegetační střechy ze substrátu, tloušťky přes 300 mm, sklon střechy do 5°</t>
  </si>
  <si>
    <t>-192304575</t>
  </si>
  <si>
    <t>https://podminky.urs.cz/item/CS_URS_2025_02/712771431</t>
  </si>
  <si>
    <t>"Sub1" 34,00*0,33</t>
  </si>
  <si>
    <t>183</t>
  </si>
  <si>
    <t>10321003</t>
  </si>
  <si>
    <t>substrát vegetačních střech intenzivní</t>
  </si>
  <si>
    <t>-315717985</t>
  </si>
  <si>
    <t>184</t>
  </si>
  <si>
    <t>712771451</t>
  </si>
  <si>
    <t>Provedení vegetační vrstvy vegetační střechy zajištění vegetační vrstvy protierozní výztuží z přírodních vláken, sklon střechy přes 5 do 25°</t>
  </si>
  <si>
    <t>-903569576</t>
  </si>
  <si>
    <t>https://podminky.urs.cz/item/CS_URS_2025_02/712771451</t>
  </si>
  <si>
    <t>185</t>
  </si>
  <si>
    <t>61894012</t>
  </si>
  <si>
    <t>síť protierozní z kokosových vláken 400g/m2</t>
  </si>
  <si>
    <t>-1292618045</t>
  </si>
  <si>
    <t>255*1,2 'Přepočtené koeficientem množství</t>
  </si>
  <si>
    <t>186</t>
  </si>
  <si>
    <t>712771501</t>
  </si>
  <si>
    <t>Založení vegetace vegetační střechy suchým výsevem osiva, sklon střechy do 5°</t>
  </si>
  <si>
    <t>1895926929</t>
  </si>
  <si>
    <t>https://podminky.urs.cz/item/CS_URS_2025_02/712771501</t>
  </si>
  <si>
    <t>187</t>
  </si>
  <si>
    <t>-1964729881</t>
  </si>
  <si>
    <t>34*0,03 'Přepočtené koeficientem množství</t>
  </si>
  <si>
    <t>188</t>
  </si>
  <si>
    <t>998712111</t>
  </si>
  <si>
    <t>Přesun hmot pro povlakové krytiny stanovený z hmotnosti přesunovaného materiálu vodorovná dopravní vzdálenost do 50 m s omezením mechanizace v objektech výšky do 6 m</t>
  </si>
  <si>
    <t>721662301</t>
  </si>
  <si>
    <t>https://podminky.urs.cz/item/CS_URS_2025_02/998712111</t>
  </si>
  <si>
    <t>713</t>
  </si>
  <si>
    <t>Izolace tepelné</t>
  </si>
  <si>
    <t>189</t>
  </si>
  <si>
    <t>713111111</t>
  </si>
  <si>
    <t>Montáž tepelné izolace stropů rohožemi, pásy, dílci, deskami, bloky (izolační materiál ve specifikaci) vrchem bez překrytí lepenkou kladenými volně</t>
  </si>
  <si>
    <t>1459683331</t>
  </si>
  <si>
    <t>https://podminky.urs.cz/item/CS_URS_2025_02/713111111</t>
  </si>
  <si>
    <t>"1. vrstva" 20,00</t>
  </si>
  <si>
    <t>"2. vrstva" 12,00</t>
  </si>
  <si>
    <t>190</t>
  </si>
  <si>
    <t>63152099</t>
  </si>
  <si>
    <t>pás tepelně izolační univerzální λ=0,032-0,033 tl 100mm</t>
  </si>
  <si>
    <t>33560023</t>
  </si>
  <si>
    <t>32*1,05 'Přepočtené koeficientem množství</t>
  </si>
  <si>
    <t>191</t>
  </si>
  <si>
    <t>713121131</t>
  </si>
  <si>
    <t>Montáž tepelné izolace podlah parotěsnými reflexními pásy, tloušťka izolace do 5 mm</t>
  </si>
  <si>
    <t>-995754424</t>
  </si>
  <si>
    <t>https://podminky.urs.cz/item/CS_URS_2025_02/713121131</t>
  </si>
  <si>
    <t>192</t>
  </si>
  <si>
    <t>28329011</t>
  </si>
  <si>
    <t>fólie PE vyztužená pro parotěsnou vrstvu (reakce na oheň - třída F) 110g/m2</t>
  </si>
  <si>
    <t>-1887823943</t>
  </si>
  <si>
    <t>20*1,2 'Přepočtené koeficientem množství</t>
  </si>
  <si>
    <t>193</t>
  </si>
  <si>
    <t>713131141</t>
  </si>
  <si>
    <t>Montáž tepelné izolace stěn rohožemi, pásy, deskami, dílci, bloky (izolační materiál ve specifikaci) lepením celoplošně bez mechanického kotvení</t>
  </si>
  <si>
    <t>603806030</t>
  </si>
  <si>
    <t>https://podminky.urs.cz/item/CS_URS_2025_02/713131141</t>
  </si>
  <si>
    <t>194</t>
  </si>
  <si>
    <t>28375914</t>
  </si>
  <si>
    <t>deska EPS 150 pro konstrukce s vysokým zatížením λ=0,035 tl 100mm</t>
  </si>
  <si>
    <t>-805685899</t>
  </si>
  <si>
    <t>11,65*1,05 'Přepočtené koeficientem množství</t>
  </si>
  <si>
    <t>195</t>
  </si>
  <si>
    <t>713141136</t>
  </si>
  <si>
    <t>Montáž tepelné izolace střech plochých rohožemi, pásy, deskami, dílci, bloky (izolační materiál ve specifikaci) přilepenými za studena jednovrstvá nízkoexpanzní (PUR) pěnou</t>
  </si>
  <si>
    <t>1851131543</t>
  </si>
  <si>
    <t>https://podminky.urs.cz/item/CS_URS_2025_02/713141136</t>
  </si>
  <si>
    <t>196</t>
  </si>
  <si>
    <t>-1087702422</t>
  </si>
  <si>
    <t>33,06*1,05 'Přepočtené koeficientem množství</t>
  </si>
  <si>
    <t>197</t>
  </si>
  <si>
    <t>713151211</t>
  </si>
  <si>
    <t>Montáž tepelné izolace střech šikmých rohožemi, pásy, deskami (izolační materiál ve specifikaci) připevněné sponkami reflexní nad krokve s difúzní spojovací páskou, tloušťka izolace do 5 mm</t>
  </si>
  <si>
    <t>-1210902131</t>
  </si>
  <si>
    <t>https://podminky.urs.cz/item/CS_URS_2025_02/713151211</t>
  </si>
  <si>
    <t>"So7 - Šikmá střecha</t>
  </si>
  <si>
    <t>28,50</t>
  </si>
  <si>
    <t>198</t>
  </si>
  <si>
    <t>689885174</t>
  </si>
  <si>
    <t>28,5*1,05 'Přepočtené koeficientem množství</t>
  </si>
  <si>
    <t>199</t>
  </si>
  <si>
    <t>713411111</t>
  </si>
  <si>
    <t>Montáž izolace tepelné potrubí a ohybů pásy nebo rohožemi bez povrchové úpravy (izolační materiál ve specifikaci) ovinutými kolem potrubí a staženými ocelovým drátem potrubí jednovrstvá</t>
  </si>
  <si>
    <t>-2050673293</t>
  </si>
  <si>
    <t>https://podminky.urs.cz/item/CS_URS_2025_02/713411111</t>
  </si>
  <si>
    <t>"VÝPIS PRVKŮ VĚTRÁNÍ</t>
  </si>
  <si>
    <t>"potrubí DN 125" 10,55*3,14*0,20</t>
  </si>
  <si>
    <t>200</t>
  </si>
  <si>
    <t>M271278</t>
  </si>
  <si>
    <t>izolace plošná kaučuková samolepící tl 25mm s integrovanou antimikrobiální ochranou</t>
  </si>
  <si>
    <t>1969125075</t>
  </si>
  <si>
    <t>6,625*1,2 'Přepočtené koeficientem množství</t>
  </si>
  <si>
    <t>998713111</t>
  </si>
  <si>
    <t>Přesun hmot pro izolace tepelné stanovený z hmotnosti přesunovaného materiálu vodorovná dopravní vzdálenost do 50 m s omezením mechanizace v objektech výšky do 6 m</t>
  </si>
  <si>
    <t>959885221</t>
  </si>
  <si>
    <t>https://podminky.urs.cz/item/CS_URS_2025_02/998713111</t>
  </si>
  <si>
    <t>721</t>
  </si>
  <si>
    <t>Zdravotechnika - vnitřní kanalizace</t>
  </si>
  <si>
    <t>202</t>
  </si>
  <si>
    <t>721173722</t>
  </si>
  <si>
    <t>Potrubí z trub polyetylenových svařované připojovací DN 40</t>
  </si>
  <si>
    <t>1552467789</t>
  </si>
  <si>
    <t>https://podminky.urs.cz/item/CS_URS_2025_02/721173722</t>
  </si>
  <si>
    <t>203</t>
  </si>
  <si>
    <t>721173723</t>
  </si>
  <si>
    <t>Potrubí z trub polyetylenových svařované připojovací DN 50</t>
  </si>
  <si>
    <t>-254968876</t>
  </si>
  <si>
    <t>https://podminky.urs.cz/item/CS_URS_2025_02/721173723</t>
  </si>
  <si>
    <t>"OV/5" 9,50</t>
  </si>
  <si>
    <t>204</t>
  </si>
  <si>
    <t>721194103</t>
  </si>
  <si>
    <t>Vyměření přípojek na potrubí vyvedení a upevnění odpadních výpustek DN 32</t>
  </si>
  <si>
    <t>-627783813</t>
  </si>
  <si>
    <t>https://podminky.urs.cz/item/CS_URS_2025_02/721194103</t>
  </si>
  <si>
    <t>205</t>
  </si>
  <si>
    <t>721194105</t>
  </si>
  <si>
    <t>Vyměření přípojek na potrubí vyvedení a upevnění odpadních výpustek DN 50</t>
  </si>
  <si>
    <t>519595205</t>
  </si>
  <si>
    <t>https://podminky.urs.cz/item/CS_URS_2025_02/721194105</t>
  </si>
  <si>
    <t>206</t>
  </si>
  <si>
    <t>721242105</t>
  </si>
  <si>
    <t>Lapače střešních splavenin polypropylenové (PP) se svislým odtokem DN 110</t>
  </si>
  <si>
    <t>-750698475</t>
  </si>
  <si>
    <t>https://podminky.urs.cz/item/CS_URS_2025_02/721242105</t>
  </si>
  <si>
    <t>"VÝPIS KLEMPÍŘSKÝCH VÝROBKŮ</t>
  </si>
  <si>
    <t>"KV/8" 2</t>
  </si>
  <si>
    <t>207</t>
  </si>
  <si>
    <t>998721111</t>
  </si>
  <si>
    <t>Přesun hmot pro vnitřní kanalizaci stanovený z hmotnosti přesunovaného materiálu vodorovná dopravní vzdálenost do 50 m s omezením mechanizace v objektech výšky do 6 m</t>
  </si>
  <si>
    <t>-745731835</t>
  </si>
  <si>
    <t>https://podminky.urs.cz/item/CS_URS_2025_02/998721111</t>
  </si>
  <si>
    <t>208</t>
  </si>
  <si>
    <t>722174022</t>
  </si>
  <si>
    <t>Potrubí z plastových trubek z polypropylenu PPR svařovaných polyfúzně PN 20 (SDR 6) D 20 x 3,4</t>
  </si>
  <si>
    <t>-1947205182</t>
  </si>
  <si>
    <t>https://podminky.urs.cz/item/CS_URS_2025_02/722174022</t>
  </si>
  <si>
    <t>"dopojení zařizovacích předmětů na potrubí SV</t>
  </si>
  <si>
    <t>1,00</t>
  </si>
  <si>
    <t>209</t>
  </si>
  <si>
    <t>722190401</t>
  </si>
  <si>
    <t>Zřízení přípojek na potrubí vyvedení a upevnění výpustek do DN 25</t>
  </si>
  <si>
    <t>2140205721</t>
  </si>
  <si>
    <t>https://podminky.urs.cz/item/CS_URS_2025_02/722190401</t>
  </si>
  <si>
    <t>725</t>
  </si>
  <si>
    <t>Zdravotechnika - zařizovací předměty</t>
  </si>
  <si>
    <t>210</t>
  </si>
  <si>
    <t>725211623</t>
  </si>
  <si>
    <t>Umyvadla keramická bílá bez výtokových armatur připevněná na stěnu šrouby se sloupem, šířka umyvadla 600 mm</t>
  </si>
  <si>
    <t>1607691829</t>
  </si>
  <si>
    <t>https://podminky.urs.cz/item/CS_URS_2025_02/725211623</t>
  </si>
  <si>
    <t>"OV/4" 1</t>
  </si>
  <si>
    <t>211</t>
  </si>
  <si>
    <t>725822613</t>
  </si>
  <si>
    <t>Baterie umyvadlové stojánkové pákové s výpustí</t>
  </si>
  <si>
    <t>-1246173725</t>
  </si>
  <si>
    <t>https://podminky.urs.cz/item/CS_URS_2025_02/725822613</t>
  </si>
  <si>
    <t>212</t>
  </si>
  <si>
    <t>998725111</t>
  </si>
  <si>
    <t>Přesun hmot pro zařizovací předměty stanovený z hmotnosti přesunovaného materiálu vodorovná dopravní vzdálenost do 50 m s omezením mechanizace v objektech výšky do 6 m</t>
  </si>
  <si>
    <t>387714895</t>
  </si>
  <si>
    <t>https://podminky.urs.cz/item/CS_URS_2025_02/998725111</t>
  </si>
  <si>
    <t>213</t>
  </si>
  <si>
    <t>R72590011</t>
  </si>
  <si>
    <t>Oční sprcha s dvěma hlavicemi, vaničkou a spouštěcí pákou; D+M</t>
  </si>
  <si>
    <t>228376800</t>
  </si>
  <si>
    <t>"nástěnná oční sprcha dle EN 15154-4, EN 15154-2, DIN 12899</t>
  </si>
  <si>
    <t>"vč. dopojení odpadu</t>
  </si>
  <si>
    <t>"vč. bezpečnostního fotoluminiscenčního označení</t>
  </si>
  <si>
    <t>"dodávka + montáž</t>
  </si>
  <si>
    <t>"materiál nerez</t>
  </si>
  <si>
    <t>"OV/6" 1</t>
  </si>
  <si>
    <t>751</t>
  </si>
  <si>
    <t>Vzduchotechnika</t>
  </si>
  <si>
    <t>214</t>
  </si>
  <si>
    <t>751398041</t>
  </si>
  <si>
    <t>Montáž ostatních zařízení protidešťové žaluzie nebo žaluziové klapky na kruhové potrubí, průměru do 300 mm</t>
  </si>
  <si>
    <t>-160842188</t>
  </si>
  <si>
    <t>https://podminky.urs.cz/item/CS_URS_2025_02/751398041</t>
  </si>
  <si>
    <t>215</t>
  </si>
  <si>
    <t>M167228</t>
  </si>
  <si>
    <t>protidešťová žaluzie hliník se sítí proti hmyzu 125</t>
  </si>
  <si>
    <t>1775148481</t>
  </si>
  <si>
    <t>"pol.1" 4</t>
  </si>
  <si>
    <t>216</t>
  </si>
  <si>
    <t>751398102</t>
  </si>
  <si>
    <t>Montáž ostatních zařízení uzavírací klapky do kruhového potrubí bez příruby, průměru přes 100 do 200 mm</t>
  </si>
  <si>
    <t>309318349</t>
  </si>
  <si>
    <t>https://podminky.urs.cz/item/CS_URS_2025_02/751398102</t>
  </si>
  <si>
    <t>"pol.6" 1</t>
  </si>
  <si>
    <t>217</t>
  </si>
  <si>
    <t>42971507</t>
  </si>
  <si>
    <t>klapka zpětná pachutěsná s magnetem, plastová se silikonovou membránou a gumovým těsněním, D 125mm</t>
  </si>
  <si>
    <t>-57880057</t>
  </si>
  <si>
    <t>218</t>
  </si>
  <si>
    <t>751525082</t>
  </si>
  <si>
    <t>Montáž potrubí plastového kruhového bez příruby, průměru přes 100 do 200 mm</t>
  </si>
  <si>
    <t>1700674699</t>
  </si>
  <si>
    <t>https://podminky.urs.cz/item/CS_URS_2025_02/751525082</t>
  </si>
  <si>
    <t>219</t>
  </si>
  <si>
    <t>42981650</t>
  </si>
  <si>
    <t>trouba pevná PVC D 125mm do 45°C</t>
  </si>
  <si>
    <t>-1769524785</t>
  </si>
  <si>
    <t>"pol.3" 10,55</t>
  </si>
  <si>
    <t>10,55*1,2 'Přepočtené koeficientem množství</t>
  </si>
  <si>
    <t>220</t>
  </si>
  <si>
    <t>751526152</t>
  </si>
  <si>
    <t>Montáž oblouku do plastového potrubí kruhového s přírubou, průměru přes 100 do 200 mm</t>
  </si>
  <si>
    <t>1276292701</t>
  </si>
  <si>
    <t>https://podminky.urs.cz/item/CS_URS_2025_02/751526152</t>
  </si>
  <si>
    <t>221</t>
  </si>
  <si>
    <t>42981813</t>
  </si>
  <si>
    <t>oblouk PVC 90° D 125mm</t>
  </si>
  <si>
    <t>1161787046</t>
  </si>
  <si>
    <t>"pol.4" 7</t>
  </si>
  <si>
    <t>222</t>
  </si>
  <si>
    <t>M429819</t>
  </si>
  <si>
    <t>oblouk PVC 30° D 125mm</t>
  </si>
  <si>
    <t>-1476414542</t>
  </si>
  <si>
    <t>"pol.8" 2</t>
  </si>
  <si>
    <t>223</t>
  </si>
  <si>
    <t>751526522</t>
  </si>
  <si>
    <t>Montáž spojky do plastového potrubí vnitřní, vnější kruhové bez příruby, průměru přes 100 do 200 mm</t>
  </si>
  <si>
    <t>-1907695714</t>
  </si>
  <si>
    <t>https://podminky.urs.cz/item/CS_URS_2025_02/751526522</t>
  </si>
  <si>
    <t>224</t>
  </si>
  <si>
    <t>M286497</t>
  </si>
  <si>
    <t>hrdlo přesuvné PP, DN 125mm</t>
  </si>
  <si>
    <t>1873400900</t>
  </si>
  <si>
    <t>"pol.5" 6</t>
  </si>
  <si>
    <t>225</t>
  </si>
  <si>
    <t>998751111</t>
  </si>
  <si>
    <t>Přesun hmot pro vzduchotechniku stanovený z hmotnosti přesunovaného materiálu vodorovná dopravní vzdálenost do 100 m s omezením mechanizace v objektech výšky do 12 m</t>
  </si>
  <si>
    <t>-1560700305</t>
  </si>
  <si>
    <t>https://podminky.urs.cz/item/CS_URS_2025_02/998751111</t>
  </si>
  <si>
    <t>226</t>
  </si>
  <si>
    <t>R75138901</t>
  </si>
  <si>
    <t>Filtrační box, rámečkový filtr; D+M</t>
  </si>
  <si>
    <t>289835710</t>
  </si>
  <si>
    <t>"POPIS:</t>
  </si>
  <si>
    <t>FILTRAČNÍ BOX PRO RÁMEČKOVÝ FILTR 300x300/350</t>
  </si>
  <si>
    <t>VČETNĚ FILTRAČNÍ DESKY FD 287x287</t>
  </si>
  <si>
    <t>VČETNĚ FILTRAČNÍHO MÉDIA G4 1000x1000</t>
  </si>
  <si>
    <t>"vč. revizních dvířek (pro přístup k filtrům)</t>
  </si>
  <si>
    <t>"pol.2" 3</t>
  </si>
  <si>
    <t>227</t>
  </si>
  <si>
    <t>R75138902</t>
  </si>
  <si>
    <t>Ventilátor axiální do potrubní 160mm, D+M</t>
  </si>
  <si>
    <t>-832535395</t>
  </si>
  <si>
    <t>AXIÁLNÍ POTRUBNÍ VENTILÁTOR DN 160</t>
  </si>
  <si>
    <t>S REGULACÍ PRŮTOKU VZDUCHU. NAPÁJENÍ 230/50 V/HZ. MOŽNOST MONTÁŽE</t>
  </si>
  <si>
    <t>HORIZONTÁLNĚ. SOUČÁSTÍ MOTORU BUDE TEPELNÁ POJISTKA. PLYNULÉ OVLÁDÁNÍ OTÁČEK</t>
  </si>
  <si>
    <t>VENTILÁTORU BUDE REGULÁTOREM OTÁČEK RS-1300. PŘED VENTILÁTOR BUDOU ZAPOJENY SPÍNACÍ HODINY.</t>
  </si>
  <si>
    <t>"pol.7" 1</t>
  </si>
  <si>
    <t>228</t>
  </si>
  <si>
    <t>R75138903</t>
  </si>
  <si>
    <t>Montážní a spojovací materiál pro zařízení VZT nerezová ocel; D+M</t>
  </si>
  <si>
    <t>195513594</t>
  </si>
  <si>
    <t>"pol.9" 1</t>
  </si>
  <si>
    <t>762</t>
  </si>
  <si>
    <t>Konstrukce tesařské</t>
  </si>
  <si>
    <t>229</t>
  </si>
  <si>
    <t>762083122</t>
  </si>
  <si>
    <t>Práce společné pro tesařské konstrukce impregnace řeziva máčením proti dřevokaznému hmyzu, houbám a plísním, třída ohrožení 3 a 4 (dřevo v exteriéru)</t>
  </si>
  <si>
    <t>-73549908</t>
  </si>
  <si>
    <t>https://podminky.urs.cz/item/CS_URS_2025_02/762083122</t>
  </si>
  <si>
    <t>"VÝPIS PRVKŮ KROVU</t>
  </si>
  <si>
    <t>0,258+0,323+0,195</t>
  </si>
  <si>
    <t>"latě a kontralatě" 1,20</t>
  </si>
  <si>
    <t>"palubky" 2,40*0,02</t>
  </si>
  <si>
    <t>230</t>
  </si>
  <si>
    <t>762085112</t>
  </si>
  <si>
    <t>Montáž ocelových spojovacích prostředků (materiál ve specifikaci) svorníků nebo šroubů délky přes 150 do 300 mm</t>
  </si>
  <si>
    <t>-1612935405</t>
  </si>
  <si>
    <t>https://podminky.urs.cz/item/CS_URS_2025_02/762085112</t>
  </si>
  <si>
    <t>"VÝKRES KROVU</t>
  </si>
  <si>
    <t>231</t>
  </si>
  <si>
    <t>31197005</t>
  </si>
  <si>
    <t>tyč závitová Pz 4.6 M14</t>
  </si>
  <si>
    <t>-291630360</t>
  </si>
  <si>
    <t>14*0,30</t>
  </si>
  <si>
    <t>232</t>
  </si>
  <si>
    <t>31111007</t>
  </si>
  <si>
    <t>matice přesná šestihranná Pz DIN 934-8 M14</t>
  </si>
  <si>
    <t>100 kus</t>
  </si>
  <si>
    <t>364149463</t>
  </si>
  <si>
    <t>233</t>
  </si>
  <si>
    <t>31120007</t>
  </si>
  <si>
    <t>podložka DIN 125-A ZB D 14mm</t>
  </si>
  <si>
    <t>-41540746</t>
  </si>
  <si>
    <t>234</t>
  </si>
  <si>
    <t>762085113</t>
  </si>
  <si>
    <t>Montáž ocelových spojovacích prostředků (materiál ve specifikaci) svorníků nebo šroubů délky přes 300 do 450 mm</t>
  </si>
  <si>
    <t>1690895387</t>
  </si>
  <si>
    <t>https://podminky.urs.cz/item/CS_URS_2025_02/762085113</t>
  </si>
  <si>
    <t>235</t>
  </si>
  <si>
    <t>-2029749030</t>
  </si>
  <si>
    <t>18,00*0,45</t>
  </si>
  <si>
    <t>236</t>
  </si>
  <si>
    <t>762332121</t>
  </si>
  <si>
    <t>Montáž vázaných konstrukcí krovů střech pultových, sedlových, valbových, stanových čtvercového nebo obdélníkového půdorysu z řeziva hraněného pomocí ocelových spojek (spojky ve specifikaci) průřezové plochy přes 50 do 120 cm2</t>
  </si>
  <si>
    <t>1301456287</t>
  </si>
  <si>
    <t>https://podminky.urs.cz/item/CS_URS_2025_02/762332121</t>
  </si>
  <si>
    <t>"K1" 3,075*14</t>
  </si>
  <si>
    <t>"K2" 1,90*18</t>
  </si>
  <si>
    <t>"K4" 0,872*7</t>
  </si>
  <si>
    <t>237</t>
  </si>
  <si>
    <t>61223262</t>
  </si>
  <si>
    <t>hranol konstrukční KVH lepený průřezu 60x60-280mm nepohledový</t>
  </si>
  <si>
    <t>-29406024</t>
  </si>
  <si>
    <t>"K1" 3,075*14*0,006</t>
  </si>
  <si>
    <t>0,258*1,1 'Přepočtené koeficientem množství</t>
  </si>
  <si>
    <t>238</t>
  </si>
  <si>
    <t>61223263</t>
  </si>
  <si>
    <t>hranol konstrukční KVH lepený průřezu 80x80-280mm nepohledový</t>
  </si>
  <si>
    <t>-51244295</t>
  </si>
  <si>
    <t>"K2" 1,90*18*0,008</t>
  </si>
  <si>
    <t>"K4" 0,872*7*0,008</t>
  </si>
  <si>
    <t>0,323*1,1 'Přepočtené koeficientem množství</t>
  </si>
  <si>
    <t>239</t>
  </si>
  <si>
    <t>762332122</t>
  </si>
  <si>
    <t>Montáž vázaných konstrukcí krovů střech pultových, sedlových, valbových, stanových čtvercového nebo obdélníkového půdorysu z řeziva hraněného pomocí ocelových spojek (spojky ve specifikaci) průřezové plochy přes 120 do 224 cm2</t>
  </si>
  <si>
    <t>-2146617828</t>
  </si>
  <si>
    <t>https://podminky.urs.cz/item/CS_URS_2025_02/762332122</t>
  </si>
  <si>
    <t>"K3" 6,10*2</t>
  </si>
  <si>
    <t>240</t>
  </si>
  <si>
    <t>61223264</t>
  </si>
  <si>
    <t>hranol konstrukční KVH lepený průřezu 100x100-280mm nepohledový</t>
  </si>
  <si>
    <t>-356065019</t>
  </si>
  <si>
    <t>"K3" 6,10*2*0,016</t>
  </si>
  <si>
    <t>0,195*1,1 'Přepočtené koeficientem množství</t>
  </si>
  <si>
    <t>241</t>
  </si>
  <si>
    <t>762341260</t>
  </si>
  <si>
    <t>Montáž bednění střech rovných a šikmých sklonu do 60° s vyřezáním otvorů z palubek</t>
  </si>
  <si>
    <t>634212116</t>
  </si>
  <si>
    <t>https://podminky.urs.cz/item/CS_URS_2025_02/762341260</t>
  </si>
  <si>
    <t>"podbití vnější části krovu" 1,20*2</t>
  </si>
  <si>
    <t>242</t>
  </si>
  <si>
    <t>61191161</t>
  </si>
  <si>
    <t>palubky obkladové sibiřský modřín profil klasický 20x146mm jakost A/B</t>
  </si>
  <si>
    <t>-1868952102</t>
  </si>
  <si>
    <t>2,4*1,1 'Přepočtené koeficientem množství</t>
  </si>
  <si>
    <t>243</t>
  </si>
  <si>
    <t>762342211</t>
  </si>
  <si>
    <t>Montáž laťování střech jednoduchých sklonu do 60° při osové vzdálenosti latí do 150 mm</t>
  </si>
  <si>
    <t>906081437</t>
  </si>
  <si>
    <t>https://podminky.urs.cz/item/CS_URS_2025_02/762342211</t>
  </si>
  <si>
    <t>244</t>
  </si>
  <si>
    <t>60511064</t>
  </si>
  <si>
    <t>řezivo jehličnaté středové omítané</t>
  </si>
  <si>
    <t>705164230</t>
  </si>
  <si>
    <t>"latě, kontralatě 60x40 mm</t>
  </si>
  <si>
    <t>1,2*1,1 'Přepočtené koeficientem množství</t>
  </si>
  <si>
    <t>245</t>
  </si>
  <si>
    <t>762395000</t>
  </si>
  <si>
    <t>Spojovací prostředky krovů, bednění a laťování, nadstřešních konstrukcí svorníky, prkna, hřebíky, pásová ocel, vruty</t>
  </si>
  <si>
    <t>-1096960718</t>
  </si>
  <si>
    <t>https://podminky.urs.cz/item/CS_URS_2025_02/762395000</t>
  </si>
  <si>
    <t>"spoje dřevěných konstrukcí" 0,776</t>
  </si>
  <si>
    <t>246</t>
  </si>
  <si>
    <t>998762111</t>
  </si>
  <si>
    <t>Přesun hmot pro konstrukce tesařské stanovený z hmotnosti přesunovaného materiálu vodorovná dopravní vzdálenost do 50 m s omezením mechanizace v objektech výšky do 6 m</t>
  </si>
  <si>
    <t>542694949</t>
  </si>
  <si>
    <t>https://podminky.urs.cz/item/CS_URS_2025_02/998762111</t>
  </si>
  <si>
    <t>764</t>
  </si>
  <si>
    <t>Konstrukce klempířské</t>
  </si>
  <si>
    <t>247</t>
  </si>
  <si>
    <t>764212663</t>
  </si>
  <si>
    <t>Oplechování střešních prvků z pozinkovaného plechu s povrchovou úpravou okapu střechy rovné okapovým plechem rš 250 mm</t>
  </si>
  <si>
    <t>-1069753945</t>
  </si>
  <si>
    <t>https://podminky.urs.cz/item/CS_URS_2025_02/764212663</t>
  </si>
  <si>
    <t>"VÝPIS KLEMPÍŘSKÝCH PRVKŮ</t>
  </si>
  <si>
    <t>"KP/1" 12,40</t>
  </si>
  <si>
    <t>248</t>
  </si>
  <si>
    <t>764214604</t>
  </si>
  <si>
    <t>Oplechování horních ploch zdí a nadezdívek (atik) z pozinkovaného plechu s povrchovou úpravou mechanicky kotvené rš 330 mm</t>
  </si>
  <si>
    <t>678324285</t>
  </si>
  <si>
    <t>https://podminky.urs.cz/item/CS_URS_2025_02/764214604</t>
  </si>
  <si>
    <t>"KP/2" 9,20</t>
  </si>
  <si>
    <t>249</t>
  </si>
  <si>
    <t>764511601</t>
  </si>
  <si>
    <t>Žlab podokapní z pozinkovaného plechu s povrchovou úpravou včetně háků a čel půlkruhový do rš 280 mm</t>
  </si>
  <si>
    <t>143503222</t>
  </si>
  <si>
    <t>https://podminky.urs.cz/item/CS_URS_2025_02/764511601</t>
  </si>
  <si>
    <t>"KV/1, KV/2, KV/5"  12,40</t>
  </si>
  <si>
    <t>250</t>
  </si>
  <si>
    <t>764511641</t>
  </si>
  <si>
    <t>Žlab podokapní z pozinkovaného plechu s povrchovou úpravou včetně háků a čel kotlík oválný (trychtýřový), rš žlabu/průměr svodu do 250/90 mm</t>
  </si>
  <si>
    <t>672817361</t>
  </si>
  <si>
    <t>https://podminky.urs.cz/item/CS_URS_2025_02/764511641</t>
  </si>
  <si>
    <t>"KV/4" 2</t>
  </si>
  <si>
    <t>251</t>
  </si>
  <si>
    <t>764518621</t>
  </si>
  <si>
    <t>Svod z pozinkovaného plechu s upraveným povrchem včetně objímek, kolen a odskoků kruhový, průměru do 90 mm</t>
  </si>
  <si>
    <t>-857040436</t>
  </si>
  <si>
    <t>https://podminky.urs.cz/item/CS_URS_2025_02/764518621</t>
  </si>
  <si>
    <t>"KV/3, KV/6, KV/7, KV/9"  5,10</t>
  </si>
  <si>
    <t>252</t>
  </si>
  <si>
    <t>998764111</t>
  </si>
  <si>
    <t>Přesun hmot pro konstrukce klempířské stanovený z hmotnosti přesunovaného materiálu vodorovná dopravní vzdálenost do 50 m s omezením mechanizace v objektech výšky do 6 m</t>
  </si>
  <si>
    <t>-1756971032</t>
  </si>
  <si>
    <t>https://podminky.urs.cz/item/CS_URS_2025_02/998764111</t>
  </si>
  <si>
    <t>765</t>
  </si>
  <si>
    <t>Krytina skládaná</t>
  </si>
  <si>
    <t>253</t>
  </si>
  <si>
    <t>765121014</t>
  </si>
  <si>
    <t>Montáž krytiny betonové sklonu do 30° drážkové na sucho, počet kusů přes 8 do 10 ks/m2</t>
  </si>
  <si>
    <t>-2088584625</t>
  </si>
  <si>
    <t>https://podminky.urs.cz/item/CS_URS_2025_02/765121014</t>
  </si>
  <si>
    <t>254</t>
  </si>
  <si>
    <t>59244200</t>
  </si>
  <si>
    <t>taška betonová základní barevná s povrchovou úpravou</t>
  </si>
  <si>
    <t>505967220</t>
  </si>
  <si>
    <t>28,5*10,3 'Přepočtené koeficientem množství</t>
  </si>
  <si>
    <t>255</t>
  </si>
  <si>
    <t>765121201</t>
  </si>
  <si>
    <t>Montáž krytiny betonové okapové hrany s okapním větrací pásem</t>
  </si>
  <si>
    <t>-8328217</t>
  </si>
  <si>
    <t>https://podminky.urs.cz/item/CS_URS_2025_02/765121201</t>
  </si>
  <si>
    <t>"KV/14" 12,40</t>
  </si>
  <si>
    <t>59660022</t>
  </si>
  <si>
    <t>pás plastový okapní ochranný a větrací šířky 100mm</t>
  </si>
  <si>
    <t>-2067522951</t>
  </si>
  <si>
    <t>12,4*1,03 'Přepočtené koeficientem množství</t>
  </si>
  <si>
    <t>257</t>
  </si>
  <si>
    <t>765121202</t>
  </si>
  <si>
    <t>Montáž krytiny betonové okapové hrany s větrací mřížkou</t>
  </si>
  <si>
    <t>1857590029</t>
  </si>
  <si>
    <t>https://podminky.urs.cz/item/CS_URS_2025_02/765121202</t>
  </si>
  <si>
    <t>"KV/15" 12,40</t>
  </si>
  <si>
    <t>258</t>
  </si>
  <si>
    <t>59244119</t>
  </si>
  <si>
    <t>mřížka ochranná větrací v 67 mm</t>
  </si>
  <si>
    <t>1390725302</t>
  </si>
  <si>
    <t>12,2*1,03 'Přepočtené koeficientem množství</t>
  </si>
  <si>
    <t>259</t>
  </si>
  <si>
    <t>765121251</t>
  </si>
  <si>
    <t>Montáž krytiny betonové hřebene na sucho vkládaným větracím pásem</t>
  </si>
  <si>
    <t>-287428741</t>
  </si>
  <si>
    <t>https://podminky.urs.cz/item/CS_URS_2025_02/765121251</t>
  </si>
  <si>
    <t>"pás hřebenový AL s textilním větracím pásem vč. příchytek hřebenáče (28 ks)</t>
  </si>
  <si>
    <t>"KV/13" 6,20</t>
  </si>
  <si>
    <t>260</t>
  </si>
  <si>
    <t>59244005</t>
  </si>
  <si>
    <t>pás Al vrapovaný větrací hřebene a nároží š 260-320mm</t>
  </si>
  <si>
    <t>-1650215523</t>
  </si>
  <si>
    <t>6,1*1,03 'Přepočtené koeficientem množství</t>
  </si>
  <si>
    <t>261</t>
  </si>
  <si>
    <t>765125121</t>
  </si>
  <si>
    <t>Montáž střešních doplňků krytiny betonové doplňků hřebene a nároží uzávěry hřebene</t>
  </si>
  <si>
    <t>957646203</t>
  </si>
  <si>
    <t>https://podminky.urs.cz/item/CS_URS_2025_02/765125121</t>
  </si>
  <si>
    <t>"KV/12" 2</t>
  </si>
  <si>
    <t>262</t>
  </si>
  <si>
    <t>59244236</t>
  </si>
  <si>
    <t>hřebenový těsnící prvek plastový pro krytinu betonovou</t>
  </si>
  <si>
    <t>573860909</t>
  </si>
  <si>
    <t>263</t>
  </si>
  <si>
    <t>765125251</t>
  </si>
  <si>
    <t>Montáž střešních doplňků krytiny betonové držáku hromosvodu na hřeben</t>
  </si>
  <si>
    <t>864506109</t>
  </si>
  <si>
    <t>https://podminky.urs.cz/item/CS_URS_2025_02/765125251</t>
  </si>
  <si>
    <t>"KV/10" 7</t>
  </si>
  <si>
    <t>264</t>
  </si>
  <si>
    <t>M596602</t>
  </si>
  <si>
    <t>držák hřebenových a nárožních latí univerzální pro latě š 50mm</t>
  </si>
  <si>
    <t>-1000858310</t>
  </si>
  <si>
    <t>265</t>
  </si>
  <si>
    <t>765125401</t>
  </si>
  <si>
    <t>Montáž střešních doplňků krytiny betonové protisněhové zábrany háku</t>
  </si>
  <si>
    <t>1528375228</t>
  </si>
  <si>
    <t>https://podminky.urs.cz/item/CS_URS_2025_02/765125401</t>
  </si>
  <si>
    <t>"KV/16" 72</t>
  </si>
  <si>
    <t>266</t>
  </si>
  <si>
    <t>59244406</t>
  </si>
  <si>
    <t>hák protisněhový</t>
  </si>
  <si>
    <t>1792342879</t>
  </si>
  <si>
    <t>267</t>
  </si>
  <si>
    <t>765125421</t>
  </si>
  <si>
    <t>Montáž střešních doplňků krytiny betonové bezpečnostního háku</t>
  </si>
  <si>
    <t>-270809592</t>
  </si>
  <si>
    <t>https://podminky.urs.cz/item/CS_URS_2025_02/765125421</t>
  </si>
  <si>
    <t>"OV/1 - záchytný systém" 7</t>
  </si>
  <si>
    <t>268</t>
  </si>
  <si>
    <t>59244014</t>
  </si>
  <si>
    <t>sada bezpečnostního háku včetně připevňovacího profilu a kotevního materiálu</t>
  </si>
  <si>
    <t>sada</t>
  </si>
  <si>
    <t>-1064923493</t>
  </si>
  <si>
    <t>269</t>
  </si>
  <si>
    <t>998765111</t>
  </si>
  <si>
    <t>Přesun hmot pro krytiny skládané stanovený z hmotnosti přesunovaného materiálu vodorovná dopravní vzdálenost do 50 m s omezením mechanizace na objektech výšky do 6 m</t>
  </si>
  <si>
    <t>-1035404981</t>
  </si>
  <si>
    <t>https://podminky.urs.cz/item/CS_URS_2025_02/998765111</t>
  </si>
  <si>
    <t>766</t>
  </si>
  <si>
    <t>Konstrukce truhlářské</t>
  </si>
  <si>
    <t>270</t>
  </si>
  <si>
    <t>766660611</t>
  </si>
  <si>
    <t>Montáž vchodových dveří včetně rámu do betonové konstrukce jednokřídlových bez nadsvětlíku</t>
  </si>
  <si>
    <t>440199173</t>
  </si>
  <si>
    <t>https://podminky.urs.cz/item/CS_URS_2025_02/766660611</t>
  </si>
  <si>
    <t>271</t>
  </si>
  <si>
    <t>M611408</t>
  </si>
  <si>
    <t>dveře vchodové plastové, jednokřídlé, plné, otvíravé 900x1970 mm; vč. zárubně a hliníkového prahu; bezpečnostní třída RC2</t>
  </si>
  <si>
    <t>1994691626</t>
  </si>
  <si>
    <t xml:space="preserve">"dveře vchodové plastové,jednokřídlé, plné, otevíravé, pravé, vč.zárubně a hliníkového prahu  </t>
  </si>
  <si>
    <t xml:space="preserve">"STAVEBNÍ OTVOR: 1200x2100mm </t>
  </si>
  <si>
    <t xml:space="preserve">"PRŮCHOZÍ ROZMĚR :  900x1970mm </t>
  </si>
  <si>
    <t>"MATERIÁL:  plastové profily, sedmikomorový systém</t>
  </si>
  <si>
    <t>"POVRCHOVÁ ÚPRAVA:  oboustranně RAL 7016</t>
  </si>
  <si>
    <t>"DVEŘNÍ RÁM: stavební hloubka cca 95mm, pohledová výška cca 125mm</t>
  </si>
  <si>
    <t>"KOVÁNÍ: štítkové kování, nerez, klika-klika, cylindrická vložka v systému centrálního klíče investora</t>
  </si>
  <si>
    <t>"bezpečnostní úchyt ze strany exteriéru na bezpečnostní visací zámek</t>
  </si>
  <si>
    <t>"sklopná dveřní zarážka - 1ks</t>
  </si>
  <si>
    <t>"PRÁH: vč. Al prahu</t>
  </si>
  <si>
    <t>272</t>
  </si>
  <si>
    <t>766660717</t>
  </si>
  <si>
    <t>Montáž dveřních doplňků samozavírače na zárubeň ocelovou</t>
  </si>
  <si>
    <t>-2055824855</t>
  </si>
  <si>
    <t>https://podminky.urs.cz/item/CS_URS_2025_02/766660717</t>
  </si>
  <si>
    <t>273</t>
  </si>
  <si>
    <t>54917250</t>
  </si>
  <si>
    <t>samozavírač dveří hydraulický</t>
  </si>
  <si>
    <t>79861727</t>
  </si>
  <si>
    <t>274</t>
  </si>
  <si>
    <t>998766111</t>
  </si>
  <si>
    <t>Přesun hmot pro konstrukce truhlářské stanovený z hmotnosti přesunovaného materiálu vodorovná dopravní vzdálenost do 50 m s omezením mechanizace v objektech výšky do 6 m</t>
  </si>
  <si>
    <t>-1226286537</t>
  </si>
  <si>
    <t>https://podminky.urs.cz/item/CS_URS_2025_02/998766111</t>
  </si>
  <si>
    <t>767</t>
  </si>
  <si>
    <t>Konstrukce zámečnické</t>
  </si>
  <si>
    <t>275</t>
  </si>
  <si>
    <t>767591003</t>
  </si>
  <si>
    <t>Montáž výrobků z kompozitů podlah nebo podest z pochůzných litých roštů hmotnosti přes 30 do 50 kg/m2</t>
  </si>
  <si>
    <t>-1403511611</t>
  </si>
  <si>
    <t>https://podminky.urs.cz/item/CS_URS_2025_02/767591003</t>
  </si>
  <si>
    <t>"VÝPIS KOMPOZITNÍCH VÝROBKŮ</t>
  </si>
  <si>
    <t>"FG/2 " 1,00</t>
  </si>
  <si>
    <t>"FG/3 " 0,63</t>
  </si>
  <si>
    <t>276</t>
  </si>
  <si>
    <t>M631267</t>
  </si>
  <si>
    <t>FG/2 - litý rošt s rámem 1000x1000 mm</t>
  </si>
  <si>
    <t>-1826282568</t>
  </si>
  <si>
    <t>"FG/2 - litý rošt s rámem 1000x1000mm - 1ks</t>
  </si>
  <si>
    <t xml:space="preserve"> - rošt kompozitní pochůzný litý 30x30/30mm A15</t>
  </si>
  <si>
    <t xml:space="preserve"> - L rám kompozitní v. 35mm (L 55x35/5mm)</t>
  </si>
  <si>
    <t>277</t>
  </si>
  <si>
    <t>M631268</t>
  </si>
  <si>
    <t>FG/3 - litý rošt s rámem 900x700 mm</t>
  </si>
  <si>
    <t>320839488</t>
  </si>
  <si>
    <t>"FG/3 - litý rošt s rámem 900x700mm - 1ks</t>
  </si>
  <si>
    <t>278</t>
  </si>
  <si>
    <t>767591013</t>
  </si>
  <si>
    <t>Montáž výrobků z kompozitů podlah nebo podest z pochozích skládaných roštů hmotnosti přes 30 do 50 kg/m2</t>
  </si>
  <si>
    <t>-1284521236</t>
  </si>
  <si>
    <t>https://podminky.urs.cz/item/CS_URS_2025_02/767591013</t>
  </si>
  <si>
    <t>0,70*0,90*2</t>
  </si>
  <si>
    <t>279</t>
  </si>
  <si>
    <t>63126044</t>
  </si>
  <si>
    <t>poklop kompozitní pochůzný hranatý včetně rámů a příslušenství 700/900mm A15</t>
  </si>
  <si>
    <t>-1879361156</t>
  </si>
  <si>
    <t>"FG/1" 2</t>
  </si>
  <si>
    <t>280</t>
  </si>
  <si>
    <t>767881161</t>
  </si>
  <si>
    <t>Montáž záchytného systému proti pádu nástavců určených k upevnění na sloupky nebo body v systému poddajného kotvícího vedení montáž lana uchycení lana k nástavcům</t>
  </si>
  <si>
    <t>-1485435089</t>
  </si>
  <si>
    <t>https://podminky.urs.cz/item/CS_URS_2025_02/767881161</t>
  </si>
  <si>
    <t>281</t>
  </si>
  <si>
    <t>314522-1</t>
  </si>
  <si>
    <t>textilní montážní lano 12m s napínacím kompletem a karabinou</t>
  </si>
  <si>
    <t>365321634</t>
  </si>
  <si>
    <t>"OV/1"  12,00</t>
  </si>
  <si>
    <t>282</t>
  </si>
  <si>
    <t>998767111</t>
  </si>
  <si>
    <t>Přesun hmot pro zámečnické konstrukce stanovený z hmotnosti přesunovaného materiálu vodorovná dopravní vzdálenost do 50 m s omezením mechanizace v objektech výšky do 6 m</t>
  </si>
  <si>
    <t>1468538122</t>
  </si>
  <si>
    <t>https://podminky.urs.cz/item/CS_URS_2025_02/998767111</t>
  </si>
  <si>
    <t>283</t>
  </si>
  <si>
    <t>R7670-Z/1</t>
  </si>
  <si>
    <t>Z/1 - nerezové madlo nástěnné ; D+M</t>
  </si>
  <si>
    <t>-1842889792</t>
  </si>
  <si>
    <t>"VÝPIS ZÁMEČNICKÝCH VÝROBKŮ</t>
  </si>
  <si>
    <t>"Z/1" 2</t>
  </si>
  <si>
    <t>"výroba, dodávka, montáž</t>
  </si>
  <si>
    <t>"vč. spojovacího a kotevního materiálu</t>
  </si>
  <si>
    <t>"materiál nerezová ocel tř. 1.4401 kártáčovaný vzhled</t>
  </si>
  <si>
    <t>284</t>
  </si>
  <si>
    <t>R7670-Z/2</t>
  </si>
  <si>
    <t>Z/2 - nerezové madlo podlahové ; D+M</t>
  </si>
  <si>
    <t>-2056930352</t>
  </si>
  <si>
    <t>"Z/2" 1</t>
  </si>
  <si>
    <t>285</t>
  </si>
  <si>
    <t>R7670-Z/3</t>
  </si>
  <si>
    <t>Z/3 - žebřík akumulační komory dl. 3,17m nerez; D+M</t>
  </si>
  <si>
    <t>2012745063</t>
  </si>
  <si>
    <t>"Z/3" 2</t>
  </si>
  <si>
    <t>"materiál nerezová ocel tř. 1.4401 leštěný vzhled</t>
  </si>
  <si>
    <t>286</t>
  </si>
  <si>
    <t>R7670-Z/4</t>
  </si>
  <si>
    <t>Z/4 - žebřík armaturní komory dl. 3,35 m s ochranným košem, nerez; D+M</t>
  </si>
  <si>
    <t>322972773</t>
  </si>
  <si>
    <t>"Z/4" 1</t>
  </si>
  <si>
    <t>287</t>
  </si>
  <si>
    <t>R7670-Z/5</t>
  </si>
  <si>
    <t>Z/5 - zábradlí venkovního schodiště FeZn; D+M</t>
  </si>
  <si>
    <t>-1430722703</t>
  </si>
  <si>
    <t>"Z/5"2</t>
  </si>
  <si>
    <t>"materiál ocel tř. 11, zinkování ponorem</t>
  </si>
  <si>
    <t>288</t>
  </si>
  <si>
    <t>R76788001</t>
  </si>
  <si>
    <t>Tahové zkoušky záchytného systému</t>
  </si>
  <si>
    <t>1789840300</t>
  </si>
  <si>
    <t>289</t>
  </si>
  <si>
    <t>R76788002</t>
  </si>
  <si>
    <t>Revize záchytného systému a předání do užívání</t>
  </si>
  <si>
    <t>375216334</t>
  </si>
  <si>
    <t>"OV/1" 1</t>
  </si>
  <si>
    <t>290</t>
  </si>
  <si>
    <t>R76788003</t>
  </si>
  <si>
    <t>Celotělový postroj vč. přilby</t>
  </si>
  <si>
    <t>set</t>
  </si>
  <si>
    <t>-337313648</t>
  </si>
  <si>
    <t>"zachycovací postroj, textilní montážní lano dl. 12m napínací komplet s karabinou a vak</t>
  </si>
  <si>
    <t>291</t>
  </si>
  <si>
    <t>R76788004</t>
  </si>
  <si>
    <t>Skříňka pro uložení OOPP</t>
  </si>
  <si>
    <t>1578759427</t>
  </si>
  <si>
    <t>292</t>
  </si>
  <si>
    <t>R76788121</t>
  </si>
  <si>
    <t>Střešní hák pro šikmé střechy se skládanou taškovou krytinou; D+M</t>
  </si>
  <si>
    <t>-877517231</t>
  </si>
  <si>
    <t>" PŮDORYS STŘECHY</t>
  </si>
  <si>
    <t>"OV/1"  7</t>
  </si>
  <si>
    <t>"dodávka, montáž, materiál nerez ocel</t>
  </si>
  <si>
    <t>771</t>
  </si>
  <si>
    <t>Podlahy z dlaždic</t>
  </si>
  <si>
    <t>293</t>
  </si>
  <si>
    <t>771111011</t>
  </si>
  <si>
    <t>Příprava podkladu před provedením dlažby vysátí podlah</t>
  </si>
  <si>
    <t>-1390651630</t>
  </si>
  <si>
    <t>https://podminky.urs.cz/item/CS_URS_2025_02/771111011</t>
  </si>
  <si>
    <t>11,51</t>
  </si>
  <si>
    <t>294</t>
  </si>
  <si>
    <t>771121011</t>
  </si>
  <si>
    <t>Příprava podkladu před provedením dlažby nátěr penetrační na podlahu</t>
  </si>
  <si>
    <t>197677736</t>
  </si>
  <si>
    <t>https://podminky.urs.cz/item/CS_URS_2025_02/771121011</t>
  </si>
  <si>
    <t>"podlaha" 11,51</t>
  </si>
  <si>
    <t>"sokl" 2,39</t>
  </si>
  <si>
    <t>295</t>
  </si>
  <si>
    <t>771474214</t>
  </si>
  <si>
    <t>Montáž soklů z dlaždic keramických lepených cementovým flexibilním rychletuhnoucím lepidlem rovných, výšky přes 120 do 150 mm</t>
  </si>
  <si>
    <t>1119217461</t>
  </si>
  <si>
    <t>https://podminky.urs.cz/item/CS_URS_2025_02/771474214</t>
  </si>
  <si>
    <t>15,92</t>
  </si>
  <si>
    <t>296</t>
  </si>
  <si>
    <t>771574476</t>
  </si>
  <si>
    <t>Montáž podlah z dlaždic keramických lepených cementovým flexibilním lepidlem pro vysoké mechanické zatížení, tloušťky přes 10 mm přes 9 do 12 ks/m2</t>
  </si>
  <si>
    <t>-1138336619</t>
  </si>
  <si>
    <t>https://podminky.urs.cz/item/CS_URS_2025_02/771574476</t>
  </si>
  <si>
    <t>297</t>
  </si>
  <si>
    <t>59761132</t>
  </si>
  <si>
    <t>dlažba keramická slinutá mrazuvzdorná R10/A povrch reliéfní/matný tl do 10mm přes 9 do 12ks/m2</t>
  </si>
  <si>
    <t>237689541</t>
  </si>
  <si>
    <t>13,9*1,1 'Přepočtené koeficientem množství</t>
  </si>
  <si>
    <t>298</t>
  </si>
  <si>
    <t>771577914</t>
  </si>
  <si>
    <t>Příplatek ke spárování podlah z dlaždic keramických za spárování tmelem s protiplísňovou přísadou</t>
  </si>
  <si>
    <t>-1122444065</t>
  </si>
  <si>
    <t>https://podminky.urs.cz/item/CS_URS_2025_02/771577914</t>
  </si>
  <si>
    <t>299</t>
  </si>
  <si>
    <t>771591115</t>
  </si>
  <si>
    <t>Podlahy - dokončovací práce spárování silikonem</t>
  </si>
  <si>
    <t>1360616923</t>
  </si>
  <si>
    <t>https://podminky.urs.cz/item/CS_URS_2025_02/771591115</t>
  </si>
  <si>
    <t>16,00*2</t>
  </si>
  <si>
    <t>300</t>
  </si>
  <si>
    <t>998771111</t>
  </si>
  <si>
    <t>Přesun hmot pro podlahy z dlaždic stanovený z hmotnosti přesunovaného materiálu vodorovná dopravní vzdálenost do 50 m s omezením mechanizace v objektech výšky do 6 m</t>
  </si>
  <si>
    <t>1105287516</t>
  </si>
  <si>
    <t>https://podminky.urs.cz/item/CS_URS_2025_02/998771111</t>
  </si>
  <si>
    <t>301</t>
  </si>
  <si>
    <t>783268111</t>
  </si>
  <si>
    <t>Lazurovací nátěr tesařských konstrukcí dvojnásobný olejový</t>
  </si>
  <si>
    <t>-1861157886</t>
  </si>
  <si>
    <t>https://podminky.urs.cz/item/CS_URS_2025_02/783268111</t>
  </si>
  <si>
    <t>302</t>
  </si>
  <si>
    <t>783823139</t>
  </si>
  <si>
    <t>Fungicidní penetrační nátěr omítek hladkých omítek hladkých, zrnitých tenkovrstvých nebo štukových stupně členitosti 1 a 2</t>
  </si>
  <si>
    <t>1577169923</t>
  </si>
  <si>
    <t>https://podminky.urs.cz/item/CS_URS_2025_02/783823139</t>
  </si>
  <si>
    <t>"ochranné impregnace 2x" 5,35*2</t>
  </si>
  <si>
    <t>303</t>
  </si>
  <si>
    <t>783826401</t>
  </si>
  <si>
    <t>Ochranný protikarbonatační nátěr omítek akrylátový</t>
  </si>
  <si>
    <t>-133627376</t>
  </si>
  <si>
    <t>https://podminky.urs.cz/item/CS_URS_2025_02/783826401</t>
  </si>
  <si>
    <t>999</t>
  </si>
  <si>
    <t>Zkoušky a kontrolní práce</t>
  </si>
  <si>
    <t>304</t>
  </si>
  <si>
    <t>R999011</t>
  </si>
  <si>
    <t>Zhotovení referenční plochy (referenční plocha 1,0x1,0m pro každý povrch a prvek)</t>
  </si>
  <si>
    <t>512</t>
  </si>
  <si>
    <t>-1214579227</t>
  </si>
  <si>
    <t>305</t>
  </si>
  <si>
    <t>R999012</t>
  </si>
  <si>
    <t>Výluhová zkouška nádrží</t>
  </si>
  <si>
    <t>-1552328091</t>
  </si>
  <si>
    <t xml:space="preserve">"laboratorní kontrola kvality vody, rozšířený rozbor vody </t>
  </si>
  <si>
    <t>"Vyhláška č. 409/2005 Sb.</t>
  </si>
  <si>
    <t>306</t>
  </si>
  <si>
    <t>R999013</t>
  </si>
  <si>
    <t>Stav podkladu po předúpravě, zkoušky dle tabulky 4 ČSN EN 1504-10</t>
  </si>
  <si>
    <t>-1686076330</t>
  </si>
  <si>
    <t xml:space="preserve">"vizuální kontrola </t>
  </si>
  <si>
    <t xml:space="preserve">"akustické trasování </t>
  </si>
  <si>
    <t xml:space="preserve">"odtrhová zkouška </t>
  </si>
  <si>
    <t xml:space="preserve">"odrazový tvrdoměr </t>
  </si>
  <si>
    <t>"analýza trhlin - vývrt dle potřeby</t>
  </si>
  <si>
    <t>"zkouška vlhkosti podkladu dle potřeb technologie sanace</t>
  </si>
  <si>
    <t xml:space="preserve">" hloubka karbonace </t>
  </si>
  <si>
    <t xml:space="preserve">"kontrola stavu výztuže </t>
  </si>
  <si>
    <t>307</t>
  </si>
  <si>
    <t>R999014</t>
  </si>
  <si>
    <t>Podmínky a požadavky před a/nebo během aplikace, zkoušky dle tabulky č.4 ČSN EN 1504-10</t>
  </si>
  <si>
    <t>-138156488</t>
  </si>
  <si>
    <t>"klimatické podmínky v místě aplikace, vizuální kontroly</t>
  </si>
  <si>
    <t>"vytrhávací zkouška - dle potřeby nebo 3ks pro každý prvek</t>
  </si>
  <si>
    <t xml:space="preserve">"měření spotřeby inpregnace </t>
  </si>
  <si>
    <t>308</t>
  </si>
  <si>
    <t>R999015</t>
  </si>
  <si>
    <t>Konečný ztvrdlý stav, zkoušky dle tabulky č.4 ČSN EN 1504-10</t>
  </si>
  <si>
    <t>-1241795856</t>
  </si>
  <si>
    <t xml:space="preserve">"vizuální kontroly </t>
  </si>
  <si>
    <t xml:space="preserve">"laboratorní zkoušky vzorku relativní vlhkosti sondou </t>
  </si>
  <si>
    <t>"geometrické odchylky - celoplošně</t>
  </si>
  <si>
    <t xml:space="preserve">"akustické trasování , ultrazvuk - celoplošně </t>
  </si>
  <si>
    <t>"mřížková zkouška</t>
  </si>
  <si>
    <t>"zkouška vodonepropustnosti</t>
  </si>
  <si>
    <t xml:space="preserve">"jádrové vývrty </t>
  </si>
  <si>
    <t>309</t>
  </si>
  <si>
    <t>R999016</t>
  </si>
  <si>
    <t>Výtažné zkoušky - únosnost kotev v podkladu</t>
  </si>
  <si>
    <t>928868561</t>
  </si>
  <si>
    <t>Úroveň 3:</t>
  </si>
  <si>
    <t>SO 04.1. - Oplocení VDJ</t>
  </si>
  <si>
    <t>122211101</t>
  </si>
  <si>
    <t>Odkopávky a prokopávky ručně zapažené i nezapažené v hornině třídy těžitelnosti I skupiny 3</t>
  </si>
  <si>
    <t>-2011046361</t>
  </si>
  <si>
    <t>https://podminky.urs.cz/item/CS_URS_2025_02/122211101</t>
  </si>
  <si>
    <t>"CHARAKTERISTICKÝ POHLED A VÝPIS MATERIÁLU</t>
  </si>
  <si>
    <t>"odkopávka pro lože ze štěrkodrti pod podhrabové desky</t>
  </si>
  <si>
    <t>115,00*0,50*0,20</t>
  </si>
  <si>
    <t>131111332</t>
  </si>
  <si>
    <t>Vrtání jamek ručním motorovým vrtákem průměru přes 100 do 200 mm</t>
  </si>
  <si>
    <t>359150904</t>
  </si>
  <si>
    <t>https://podminky.urs.cz/item/CS_URS_2025_02/131111332</t>
  </si>
  <si>
    <t>"B1" 1,00*6</t>
  </si>
  <si>
    <t>131111359</t>
  </si>
  <si>
    <t>Vrtání jamek Příplatek k cenám -1331 až -1343 za vrtání v kamenité nebo kořeny prorostlé půdě</t>
  </si>
  <si>
    <t>-135001440</t>
  </si>
  <si>
    <t>https://podminky.urs.cz/item/CS_URS_2025_02/131111359</t>
  </si>
  <si>
    <t>132212132</t>
  </si>
  <si>
    <t>Hloubení nezapažených rýh šířky do 800 mm ručně s urovnáním dna do předepsaného profilu a spádu v hornině třídy těžitelnosti I skupiny 3 nesoudržných</t>
  </si>
  <si>
    <t>-710215279</t>
  </si>
  <si>
    <t>https://podminky.urs.cz/item/CS_URS_2025_02/132212132</t>
  </si>
  <si>
    <t>"B2 - betonová patka</t>
  </si>
  <si>
    <t>4,90*0,50*1,40</t>
  </si>
  <si>
    <t>162651112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</si>
  <si>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</si>
  <si>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2063977270</t>
  </si>
  <si>
    <t>https://podminky.urs.cz/item/CS_URS_2025_02/162651112</t>
  </si>
  <si>
    <t>"odvoz na meziskládku, zemina bude využita na úpravu okolního terénu</t>
  </si>
  <si>
    <t>6*0,031</t>
  </si>
  <si>
    <t>11,50</t>
  </si>
  <si>
    <t>3,43</t>
  </si>
  <si>
    <t>"doprava výkopku z meziskládky zpět pro terénní úpravy</t>
  </si>
  <si>
    <t>15,116</t>
  </si>
  <si>
    <t>Nakládání, skládání a překládání neulehlého výkopku nebo sypaniny strojně nakládání, množství do 100 m3, z horniny třídy těžitelnosti I, skupiny 1 až 3</t>
  </si>
  <si>
    <t>-1345234572</t>
  </si>
  <si>
    <t>-1306527302</t>
  </si>
  <si>
    <t>"CHARAKTERISTICKÝ ŘEZ</t>
  </si>
  <si>
    <t xml:space="preserve">"zásyp štěrkodrtí pod oplocení" </t>
  </si>
  <si>
    <t>115,00*0,50*0,15</t>
  </si>
  <si>
    <t>"zásyp výkopkem</t>
  </si>
  <si>
    <t>58343930</t>
  </si>
  <si>
    <t>kamenivo drcené hrubé frakce 16/32</t>
  </si>
  <si>
    <t>-2053206764</t>
  </si>
  <si>
    <t>8,625*2 'Přepočtené koeficientem množství</t>
  </si>
  <si>
    <t>233211113</t>
  </si>
  <si>
    <t>Zemní ocelové vruty pro ploty a dopravní značky průměru 66 mm, délky 650 mm</t>
  </si>
  <si>
    <t>1690642975</t>
  </si>
  <si>
    <t>https://podminky.urs.cz/item/CS_URS_2025_02/233211113</t>
  </si>
  <si>
    <t>"Z7" 35</t>
  </si>
  <si>
    <t>275313711</t>
  </si>
  <si>
    <t>Základy z betonu prostého patky a bloky z betonu kamenem neprokládaného tř. C 20/25</t>
  </si>
  <si>
    <t>1530258708</t>
  </si>
  <si>
    <t>https://podminky.urs.cz/item/CS_URS_2025_02/275313711</t>
  </si>
  <si>
    <t>"B2 - betonová patka z betonu tř.C20/25 XC2</t>
  </si>
  <si>
    <t>4,90*0,50*1,00</t>
  </si>
  <si>
    <t>"betonáž přímo do výkopu</t>
  </si>
  <si>
    <t>2,45*1,035</t>
  </si>
  <si>
    <t>338171123</t>
  </si>
  <si>
    <t>Montáž sloupků a vzpěr plotových ocelových trubkových nebo profilovaných výšky přes 2 do 2,6 m se zabetonováním do 0,08 m3 do připravených jamek</t>
  </si>
  <si>
    <t>-752820134</t>
  </si>
  <si>
    <t>https://podminky.urs.cz/item/CS_URS_2025_02/338171123</t>
  </si>
  <si>
    <t>553-Z1</t>
  </si>
  <si>
    <t>sloupek plotový koncový Zn + nátěr 2700/48,3x3,0mm (+ 3x H1)</t>
  </si>
  <si>
    <t>-1945042494</t>
  </si>
  <si>
    <t>"Z/1" 6</t>
  </si>
  <si>
    <t>338171124</t>
  </si>
  <si>
    <t>Montáž sloupků a vzpěr plotových ocelových trubkových nebo profilovaných výšky přes 2 do 2,6 m do zemního vrutu</t>
  </si>
  <si>
    <t>-1886925670</t>
  </si>
  <si>
    <t>https://podminky.urs.cz/item/CS_URS_2025_02/338171124</t>
  </si>
  <si>
    <t>553-Z2</t>
  </si>
  <si>
    <t>sloupek plotový průběžný Zn + nátěr 2400/48,3x3,0mm  (+ 3x H1)</t>
  </si>
  <si>
    <t>-1772571054</t>
  </si>
  <si>
    <t>"Z/2" 35</t>
  </si>
  <si>
    <t>338171125</t>
  </si>
  <si>
    <t>Montáž sloupků a vzpěr plotových ocelových trubkových nebo profilovaných výšky přes 2 do 2,6 m ukotvením k pevnému podkladu</t>
  </si>
  <si>
    <t>198620290</t>
  </si>
  <si>
    <t>https://podminky.urs.cz/item/CS_URS_2025_02/338171125</t>
  </si>
  <si>
    <t>553-Z3</t>
  </si>
  <si>
    <t>vzpěra plotová Zn + nátěr 2500/38x1,5mm  šroubovaná na sloupky</t>
  </si>
  <si>
    <t>-899596524</t>
  </si>
  <si>
    <t>"Z/3" 12</t>
  </si>
  <si>
    <t>553-P1</t>
  </si>
  <si>
    <t>držák vzpěry na podhrabovou desku (Zn) pr.38mm</t>
  </si>
  <si>
    <t>-2002534082</t>
  </si>
  <si>
    <t>348101220</t>
  </si>
  <si>
    <t>Osazení vrat nebo vrátek k oplocení na sloupky ocelové, plochy jednotlivě přes 2 do 4 m2</t>
  </si>
  <si>
    <t>1415378124</t>
  </si>
  <si>
    <t>https://podminky.urs.cz/item/CS_URS_2025_02/348101220</t>
  </si>
  <si>
    <t>553-V8</t>
  </si>
  <si>
    <t>branka plotová Zn + nátěr, průchozí rozměr 1100x2400mm</t>
  </si>
  <si>
    <t>881987834</t>
  </si>
  <si>
    <t>"OPLOCENÍ TYP 1</t>
  </si>
  <si>
    <t>"V8+V5+V10" 1</t>
  </si>
  <si>
    <t>"sestava branky - V8</t>
  </si>
  <si>
    <t>"bezpečnostní cylindrická vložka v systému centrálního klíče, dveřní kování se štítkem (nerez) - V5</t>
  </si>
  <si>
    <t>"petlice, bezpečnostní visací zámek třídy RC2 - V10</t>
  </si>
  <si>
    <t>348101240</t>
  </si>
  <si>
    <t>Osazení vrat nebo vrátek k oplocení na sloupky ocelové, plochy jednotlivě přes 6 do 8 m2</t>
  </si>
  <si>
    <t>-1461598356</t>
  </si>
  <si>
    <t>https://podminky.urs.cz/item/CS_URS_2025_02/348101240</t>
  </si>
  <si>
    <t>553-V3</t>
  </si>
  <si>
    <t>brána plotová dvoukřídlá Zn + nátěr, průjezdný rozměr 2550x2400mm; dodávka, výroba</t>
  </si>
  <si>
    <t>-2028225976</t>
  </si>
  <si>
    <t>"V3+V4+V5+V7" 1</t>
  </si>
  <si>
    <t>"sestava brány - V3</t>
  </si>
  <si>
    <t>"zástrč brány, uzamykatelná, bezpečnostní visací zámek v systému centrálního klíče - V4</t>
  </si>
  <si>
    <t>"řetěz + bezpečnostní visací zámek třídy RC2  - V7</t>
  </si>
  <si>
    <t>"Kování na bráně a brankách bude nerezové.</t>
  </si>
  <si>
    <t>"označení tabulkou: „Vodárenský objekt – Vstup zakázán"</t>
  </si>
  <si>
    <t>348121221</t>
  </si>
  <si>
    <t>Osazení podhrabových desek na ocelové sloupky, délky desek přes 2 do 3 m</t>
  </si>
  <si>
    <t>662453086</t>
  </si>
  <si>
    <t>https://podminky.urs.cz/item/CS_URS_2025_02/348121221</t>
  </si>
  <si>
    <t>592-M1</t>
  </si>
  <si>
    <t>deska plotová betonová 3000x50x300mm</t>
  </si>
  <si>
    <t>1159317661</t>
  </si>
  <si>
    <t>"M1" 42</t>
  </si>
  <si>
    <t>592-M2</t>
  </si>
  <si>
    <t>držák podhrabové desky univerzální výšky 300mm povrchová úprava žárový zinek</t>
  </si>
  <si>
    <t>-852546105</t>
  </si>
  <si>
    <t>"M2" 84</t>
  </si>
  <si>
    <t>348401130</t>
  </si>
  <si>
    <t>Montáž oplocení z pletiva strojového s napínacími dráty přes 1,6 do 2,0 m</t>
  </si>
  <si>
    <t>1566576903</t>
  </si>
  <si>
    <t>https://podminky.urs.cz/item/CS_URS_2025_02/348401130</t>
  </si>
  <si>
    <t>31327506</t>
  </si>
  <si>
    <t>pletivo drátěné plastifikované se čtvercovými oky 50/2,7 mm v 1800mm</t>
  </si>
  <si>
    <t>-303246261</t>
  </si>
  <si>
    <t>"pletivo drátěné plastifikované se čtvercovými oky 50/2,0/3,0 mm v 1800mm</t>
  </si>
  <si>
    <t>115,00</t>
  </si>
  <si>
    <t>115*1,05 'Přepočtené koeficientem množství</t>
  </si>
  <si>
    <t>348401320</t>
  </si>
  <si>
    <t>Montáž oplocení z pletiva rozvinutí, uchycení a napnutí drátu ostnatého</t>
  </si>
  <si>
    <t>6732243</t>
  </si>
  <si>
    <t>https://podminky.urs.cz/item/CS_URS_2025_02/348401320</t>
  </si>
  <si>
    <t>"Z6" 345,00</t>
  </si>
  <si>
    <t>31478002</t>
  </si>
  <si>
    <t>drát ostnatý pozinkovaný</t>
  </si>
  <si>
    <t>692322156</t>
  </si>
  <si>
    <t>345*1,05 'Přepočtené koeficientem množství</t>
  </si>
  <si>
    <t>348401350</t>
  </si>
  <si>
    <t>Montáž oplocení z pletiva rozvinutí, uchycení a napnutí drátu napínacího</t>
  </si>
  <si>
    <t>-1222685411</t>
  </si>
  <si>
    <t>https://podminky.urs.cz/item/CS_URS_2025_02/348401350</t>
  </si>
  <si>
    <t>"Z4" 345,00</t>
  </si>
  <si>
    <t>15619100</t>
  </si>
  <si>
    <t>drát kruhový poplastovaný napínací 2,5/3,5mm</t>
  </si>
  <si>
    <t>-2088790964</t>
  </si>
  <si>
    <t>104-Z8</t>
  </si>
  <si>
    <t>šroub napínací M16 pozink</t>
  </si>
  <si>
    <t>-1399690825</t>
  </si>
  <si>
    <t>"Z8" 48</t>
  </si>
  <si>
    <t>Napínací šroub M16 DIN1480  (Zn), dl. 320-430mm</t>
  </si>
  <si>
    <t>Napnutí napínacích a ostnatých drátů</t>
  </si>
  <si>
    <t>348401360</t>
  </si>
  <si>
    <t>Montáž oplocení z pletiva rozvinutí, uchycení a napnutí drátu přiháčkování pletiva k napínacímu drátu</t>
  </si>
  <si>
    <t>1283815864</t>
  </si>
  <si>
    <t>https://podminky.urs.cz/item/CS_URS_2025_02/348401360</t>
  </si>
  <si>
    <t>15619201</t>
  </si>
  <si>
    <t>drát poplastovaný kruhový vázací 2,0mm</t>
  </si>
  <si>
    <t>-1949625611</t>
  </si>
  <si>
    <t>"Z5" 90,00</t>
  </si>
  <si>
    <t>90*1,05 'Přepočtené koeficientem množství</t>
  </si>
  <si>
    <t>348401411</t>
  </si>
  <si>
    <t>Montáž oplocení z pletiva bavoletu jednostranného</t>
  </si>
  <si>
    <t>-664538926</t>
  </si>
  <si>
    <t>https://podminky.urs.cz/item/CS_URS_2025_02/348401411</t>
  </si>
  <si>
    <t>"P2" 41</t>
  </si>
  <si>
    <t>31324834</t>
  </si>
  <si>
    <t>plotový jednostranný bavolet dl 200-400mm pro 2-3 dráty na profilovaný sloupek D 40-50mm povrchová úprava Al komaxit</t>
  </si>
  <si>
    <t>-1838441520</t>
  </si>
  <si>
    <t>R33817119</t>
  </si>
  <si>
    <t xml:space="preserve">Osazování sloupků plotových ocelových v 5,0 m se zabetonováním </t>
  </si>
  <si>
    <t>460233866</t>
  </si>
  <si>
    <t>https://podminky.urs.cz/item/CS_URS_2025_02/R33817119</t>
  </si>
  <si>
    <t>553-V1</t>
  </si>
  <si>
    <t>sloupek brány Zn + nátěr 3800/152x4,5mm vč. víčka</t>
  </si>
  <si>
    <t>-76433633</t>
  </si>
  <si>
    <t>"V1+V6" 2</t>
  </si>
  <si>
    <t>R33890102</t>
  </si>
  <si>
    <t>Pomocný materiál, ostatní práce oplocení; D+M</t>
  </si>
  <si>
    <t>-365847008</t>
  </si>
  <si>
    <t xml:space="preserve">Poznámka k položce:_x000D_
_x000D_
_x000D_
	 _x000D_
</t>
  </si>
  <si>
    <t>"rektifikace sloupků, úpravy pletiva</t>
  </si>
  <si>
    <t>"úpravy sloupků pro montáž ostnatého drátu</t>
  </si>
  <si>
    <t>"obnova poškozeného zinkování při montážní pracech zinkovým sprejem (příp. nátěrem)</t>
  </si>
  <si>
    <t>"Drobný doplňkový materiál a spojovací materiál bude součástí dílenské dokumentace.</t>
  </si>
  <si>
    <t>919726121</t>
  </si>
  <si>
    <t>Geotextilie netkaná pro ochranu, separaci nebo filtraci měrná hmotnost do 200 g/m2</t>
  </si>
  <si>
    <t>353258263</t>
  </si>
  <si>
    <t>https://podminky.urs.cz/item/CS_URS_2025_02/919726121</t>
  </si>
  <si>
    <t>"pod lože ze štěrkodrti pod podhrabové desky</t>
  </si>
  <si>
    <t>115,00*1,00</t>
  </si>
  <si>
    <t>998232110</t>
  </si>
  <si>
    <t>Přesun hmot pro oplocení se svislou nosnou konstrukcí zděnou z cihel, tvárnic, bloků, popř. kovovou nebo dřevěnou vodorovná dopravní vzdálenost do 50 m, pro oplocení výšky do 3 m</t>
  </si>
  <si>
    <t>1622172530</t>
  </si>
  <si>
    <t>https://podminky.urs.cz/item/CS_URS_2025_02/998232110</t>
  </si>
  <si>
    <t>767995102</t>
  </si>
  <si>
    <t>Montáž ostatních atypických zámečnických konstrukcí hmotnosti přes 1 do 3 kg</t>
  </si>
  <si>
    <t>2065560773</t>
  </si>
  <si>
    <t>https://podminky.urs.cz/item/CS_URS_2025_02/767995102</t>
  </si>
  <si>
    <t>"V2 - napínací tyč přivařená hm. 1,54kg/kus</t>
  </si>
  <si>
    <t>1,54*2</t>
  </si>
  <si>
    <t>"Z9 - ocel profil L50x30x4 mm (Zn+nátěr) hm. 2,51kg/m</t>
  </si>
  <si>
    <t>2,51*7,00</t>
  </si>
  <si>
    <t>553-V2</t>
  </si>
  <si>
    <t>napínací tyč Ø 10 mm - 2500 mm (Zn+nátěr)</t>
  </si>
  <si>
    <t>1666750178</t>
  </si>
  <si>
    <t>553-Z9</t>
  </si>
  <si>
    <t xml:space="preserve">ocel profil L 50x30x4mm (Zn+nátěr)   </t>
  </si>
  <si>
    <t>-1602323027</t>
  </si>
  <si>
    <t>"Z9" 2*2,70+2*0,60</t>
  </si>
  <si>
    <t>460741132</t>
  </si>
  <si>
    <t>Osazení kabelových prostupů včetně utěsnění a spárování z trub betonových do rýhy, bez výkopových prací s obetonováním, vnitřního průměru přes 15 do 20 cm</t>
  </si>
  <si>
    <t>-44005023</t>
  </si>
  <si>
    <t>https://podminky.urs.cz/item/CS_URS_2025_02/460741132</t>
  </si>
  <si>
    <t>"výpažnice pro osazení sloupku brány - 2x</t>
  </si>
  <si>
    <t>1,40*2</t>
  </si>
  <si>
    <t>28614098</t>
  </si>
  <si>
    <t>trubka kanalizační žebrovaná PP DN 200x2000mm</t>
  </si>
  <si>
    <t>363041181</t>
  </si>
  <si>
    <t>2,8*1,01 'Přepočtené koeficientem množství</t>
  </si>
  <si>
    <t>SO 04.2 - VDJ Černé Voděrady - strojně-technologická část</t>
  </si>
  <si>
    <t xml:space="preserve">    01.1-M - Trubní část - PLAST</t>
  </si>
  <si>
    <t xml:space="preserve">    01-M - Trubní část</t>
  </si>
  <si>
    <t xml:space="preserve">    02-M - Armatury</t>
  </si>
  <si>
    <t xml:space="preserve">    03-M - Mechanická zařízení</t>
  </si>
  <si>
    <t xml:space="preserve">    04-M - Montážní práce a ostatní</t>
  </si>
  <si>
    <t>852242122</t>
  </si>
  <si>
    <t>Montáž potrubí z trub litinových tlakových přírubových abnormálních délek, jednotlivě do 1 m v otevřeném výkopu, kanálu nebo v šachtě DN 80</t>
  </si>
  <si>
    <t>-1522248662</t>
  </si>
  <si>
    <t>https://podminky.urs.cz/item/CS_URS_2025_02/852242122</t>
  </si>
  <si>
    <t>M5050060</t>
  </si>
  <si>
    <t>tvarovka přírubová litinová vodovodní FF-kus PN10/16 DN 50 dl 1000mm - prostupová tvarovka s kotvící přírubou</t>
  </si>
  <si>
    <t>-1711314243</t>
  </si>
  <si>
    <t>"PŮDORYS, ŘEZY</t>
  </si>
  <si>
    <t>"VÝKAZ PŘÍSLUŠENSTVÍ POTRUBÍ</t>
  </si>
  <si>
    <t>M5080060</t>
  </si>
  <si>
    <t>tvarovka přírubová litinová vodovodní FF-kus PN10/16 DN 80 dl 600mm  - prostupová tvarovka s kotvící přírubou</t>
  </si>
  <si>
    <t>68641847</t>
  </si>
  <si>
    <t>852262122</t>
  </si>
  <si>
    <t>Montáž potrubí z trub litinových tlakových přírubových abnormálních délek, jednotlivě do 1 m v otevřeném výkopu, kanálu nebo v šachtě DN 100</t>
  </si>
  <si>
    <t>-2076880580</t>
  </si>
  <si>
    <t>https://podminky.urs.cz/item/CS_URS_2025_02/852262122</t>
  </si>
  <si>
    <t>M5100060</t>
  </si>
  <si>
    <t>tvarovka přírubová litinová vodovodní FF-kus PN10/16 DN 100 dl 600mm - prostupová tvarovka s kotvící přírubou</t>
  </si>
  <si>
    <t>282416180</t>
  </si>
  <si>
    <t>01.1-M</t>
  </si>
  <si>
    <t>Trubní část - PLAST</t>
  </si>
  <si>
    <t>2861513R</t>
  </si>
  <si>
    <t>Dávkování chemikálií potrubí PE DN 8mm vč. tvarovek</t>
  </si>
  <si>
    <t>817203433</t>
  </si>
  <si>
    <t>5,2*1,05 'Přepočtené koeficientem množství</t>
  </si>
  <si>
    <t>01-M</t>
  </si>
  <si>
    <t>Trubní část</t>
  </si>
  <si>
    <t>1.002</t>
  </si>
  <si>
    <t>Nerezová trubka DN 25</t>
  </si>
  <si>
    <t>2016705418</t>
  </si>
  <si>
    <t>"VÝKAZ TRUBEK</t>
  </si>
  <si>
    <t>25,80</t>
  </si>
  <si>
    <t>25,8*1,05 'Přepočtené koeficientem množství</t>
  </si>
  <si>
    <t>1.003</t>
  </si>
  <si>
    <t>Nerezová trubka DN 32</t>
  </si>
  <si>
    <t>-447574103</t>
  </si>
  <si>
    <t>0,50</t>
  </si>
  <si>
    <t>0,5*1,05 'Přepočtené koeficientem množství</t>
  </si>
  <si>
    <t>1.004</t>
  </si>
  <si>
    <t>Nerezová trubka DN 40</t>
  </si>
  <si>
    <t>-1154039629</t>
  </si>
  <si>
    <t>0,80</t>
  </si>
  <si>
    <t>0,8*1,05 'Přepočtené koeficientem množství</t>
  </si>
  <si>
    <t>1.005</t>
  </si>
  <si>
    <t>Nerezová trubka DN 50</t>
  </si>
  <si>
    <t>-274941419</t>
  </si>
  <si>
    <t>3,40</t>
  </si>
  <si>
    <t>3,4*1,05 'Přepočtené koeficientem množství</t>
  </si>
  <si>
    <t>1.006</t>
  </si>
  <si>
    <t xml:space="preserve">Nerezová trubka DN 80 </t>
  </si>
  <si>
    <t>1931529523</t>
  </si>
  <si>
    <t>25,10</t>
  </si>
  <si>
    <t>25,1*1,05 'Přepočtené koeficientem množství</t>
  </si>
  <si>
    <t>1.007</t>
  </si>
  <si>
    <t>Nerezová trubka DN 100</t>
  </si>
  <si>
    <t>2033328402</t>
  </si>
  <si>
    <t>14,60</t>
  </si>
  <si>
    <t>14,6*1,05 'Přepočtené koeficientem množství</t>
  </si>
  <si>
    <t>1.020</t>
  </si>
  <si>
    <t>Příruba nerezová plochá přivařovací PN16 DN40</t>
  </si>
  <si>
    <t>-1330470875</t>
  </si>
  <si>
    <t>"VÝKAZ TVAROVEK</t>
  </si>
  <si>
    <t>1.021</t>
  </si>
  <si>
    <t>Příruba nerezová plochá přivařovací PN10 DN50</t>
  </si>
  <si>
    <t>-47940899</t>
  </si>
  <si>
    <t>1.022</t>
  </si>
  <si>
    <t>Příruba nerezová plochá přivařovací PN10 DN80</t>
  </si>
  <si>
    <t>-247643271</t>
  </si>
  <si>
    <t>1.023</t>
  </si>
  <si>
    <t>Příruba nerezová plochá přivařovací PN10 DN100</t>
  </si>
  <si>
    <t>86194589</t>
  </si>
  <si>
    <t>1.029</t>
  </si>
  <si>
    <t xml:space="preserve">Nerezové koleno 90°, bez přírub DN 25 </t>
  </si>
  <si>
    <t>-1907896171</t>
  </si>
  <si>
    <t>1.030</t>
  </si>
  <si>
    <t>Nerezové koleno 90°, bez přírub DN 32</t>
  </si>
  <si>
    <t>-1496356934</t>
  </si>
  <si>
    <t>1.031</t>
  </si>
  <si>
    <t xml:space="preserve">Nerezové koleno 90°, bez přírub DN 50 </t>
  </si>
  <si>
    <t>1998125959</t>
  </si>
  <si>
    <t>1.032</t>
  </si>
  <si>
    <t>Nerezové koleno 90°, bez přírub DN 80</t>
  </si>
  <si>
    <t>-1182272089</t>
  </si>
  <si>
    <t>1.033</t>
  </si>
  <si>
    <t>Nerezové koleno 90°, bez přírub DN 100</t>
  </si>
  <si>
    <t>-1800472140</t>
  </si>
  <si>
    <t>1.040</t>
  </si>
  <si>
    <t>Nerezový T-kus 90° bez přírub DN 25/25</t>
  </si>
  <si>
    <t>342604242</t>
  </si>
  <si>
    <t>1.041</t>
  </si>
  <si>
    <t>Nerezový T-kus 90° redukovaný bez přírub DN 50/25</t>
  </si>
  <si>
    <t>-1772602876</t>
  </si>
  <si>
    <t>1.042</t>
  </si>
  <si>
    <t>Nerezový T-kus 90°, redukovaný bez přírub DN 80/40</t>
  </si>
  <si>
    <t>1659027527</t>
  </si>
  <si>
    <t>1.044</t>
  </si>
  <si>
    <t>Nerezový T-kus 90° bez přírub DN 80/80</t>
  </si>
  <si>
    <t>1268465399</t>
  </si>
  <si>
    <t>1.045</t>
  </si>
  <si>
    <t>Nerezový T-kus 90°, redukovaný bez přírub DN 100/25</t>
  </si>
  <si>
    <t>-1431612992</t>
  </si>
  <si>
    <t>1.047</t>
  </si>
  <si>
    <t>Nerezový T-kus 90°, redukovaný bez přírub DN 100/40</t>
  </si>
  <si>
    <t>-1746713335</t>
  </si>
  <si>
    <t>1.049</t>
  </si>
  <si>
    <t>Nerezový T-kus 90°, redukovaný bez přírub DN 100/50</t>
  </si>
  <si>
    <t>394613309</t>
  </si>
  <si>
    <t>1.050</t>
  </si>
  <si>
    <t>Nerezový T-kus 90° bez přírub DN 100/100</t>
  </si>
  <si>
    <t>1685059842</t>
  </si>
  <si>
    <t>1.061</t>
  </si>
  <si>
    <t>Nerezový přechod trubkový DN 50/25</t>
  </si>
  <si>
    <t>831570821</t>
  </si>
  <si>
    <t>1.062</t>
  </si>
  <si>
    <t>Nerezový přechod trubkový DN 50/40</t>
  </si>
  <si>
    <t>-1228894248</t>
  </si>
  <si>
    <t>1.063</t>
  </si>
  <si>
    <t>Nerezový přechod trubkový DN 80/50</t>
  </si>
  <si>
    <t>1162938382</t>
  </si>
  <si>
    <t>1.064</t>
  </si>
  <si>
    <t>Nerezový přechod trubkový DN 100/50</t>
  </si>
  <si>
    <t>1438933883</t>
  </si>
  <si>
    <t>1.065</t>
  </si>
  <si>
    <t>Nerezový přechod trubkový DN 100/80</t>
  </si>
  <si>
    <t>-1679853898</t>
  </si>
  <si>
    <t>1.067</t>
  </si>
  <si>
    <t>Nerezový přechod trubkový DN 150/100</t>
  </si>
  <si>
    <t>1811665061</t>
  </si>
  <si>
    <t>PS50/10;16</t>
  </si>
  <si>
    <t>Přírubový spoj nerez DN50/10;16, sada</t>
  </si>
  <si>
    <t>-705397735</t>
  </si>
  <si>
    <t xml:space="preserve">"sada šroubů, matic, podložek a těsnění </t>
  </si>
  <si>
    <t>"šrouby - nerezový materiál A2</t>
  </si>
  <si>
    <t>"matice, podložky - nerezový materiál A4</t>
  </si>
  <si>
    <t>"plastové podložky PA</t>
  </si>
  <si>
    <t>"sada"25</t>
  </si>
  <si>
    <t>PS80/10;16</t>
  </si>
  <si>
    <t>Přírubový spoj nerez DN80/10;16, sada</t>
  </si>
  <si>
    <t>1022452457</t>
  </si>
  <si>
    <t>"sada" 13</t>
  </si>
  <si>
    <t>PS100/10;16</t>
  </si>
  <si>
    <t>Přírubový spoj nerez DN100/10;16, sada</t>
  </si>
  <si>
    <t>263578806</t>
  </si>
  <si>
    <t>"sada" 11</t>
  </si>
  <si>
    <t>02-M</t>
  </si>
  <si>
    <t>Armatury</t>
  </si>
  <si>
    <t>42221210</t>
  </si>
  <si>
    <t>šoupě přírubové vodovodní krátká stavební dl DN 50 PN10-16</t>
  </si>
  <si>
    <t>321340534</t>
  </si>
  <si>
    <t>42221212</t>
  </si>
  <si>
    <t>šoupě přírubové vodovodní krátká stavební dl DN 80 PN10-16</t>
  </si>
  <si>
    <t>474401504</t>
  </si>
  <si>
    <t>42221213</t>
  </si>
  <si>
    <t>šoupě přírubové vodovodní krátká stavební dl DN 100 PN10-16</t>
  </si>
  <si>
    <t>305553686</t>
  </si>
  <si>
    <t>42266620</t>
  </si>
  <si>
    <t>filtr s výměnnou vložkou PN40 DN 50</t>
  </si>
  <si>
    <t>-18409297</t>
  </si>
  <si>
    <t>42213017</t>
  </si>
  <si>
    <t>ventil odvzdušňovací/zavzdušňovací přírubový PN 16, odpadní voda DN 50</t>
  </si>
  <si>
    <t>-647706028</t>
  </si>
  <si>
    <t>55114266</t>
  </si>
  <si>
    <t>kohout kulový přímý vnější-vnitřní závit vrtulka PN 42 T 185°C 3/8" červený</t>
  </si>
  <si>
    <t>2120426166</t>
  </si>
  <si>
    <t>55114282</t>
  </si>
  <si>
    <t>kohout kulový vnější-vnitřní závit páčka PN 25 T 180° C 1"</t>
  </si>
  <si>
    <t>-240787022</t>
  </si>
  <si>
    <t>55114283</t>
  </si>
  <si>
    <t>kohout kulový vnější-vnitřní závit páčka PN 25 T 180° C 5/4"</t>
  </si>
  <si>
    <t>-1834602998</t>
  </si>
  <si>
    <t>42231500</t>
  </si>
  <si>
    <t>kohout kulový uhlíková ocel K85 111 516 PN16 T 200°C DN 40</t>
  </si>
  <si>
    <t>-1954160476</t>
  </si>
  <si>
    <t>42210109</t>
  </si>
  <si>
    <t>kolo ruční pro DN 50 D 160mm</t>
  </si>
  <si>
    <t>982096873</t>
  </si>
  <si>
    <t>42210101</t>
  </si>
  <si>
    <t>kolo ruční pro DN 65-80 D 175mm</t>
  </si>
  <si>
    <t>-1132380235</t>
  </si>
  <si>
    <t>42210106</t>
  </si>
  <si>
    <t>kolo ruční pro DN 100 D 300mm</t>
  </si>
  <si>
    <t>1650702264</t>
  </si>
  <si>
    <t>M5772080</t>
  </si>
  <si>
    <t>přírubový ventil bezplovákový regulační DN 80 PN 10 vč. pohonu</t>
  </si>
  <si>
    <t>1929320358</t>
  </si>
  <si>
    <t xml:space="preserve"> 1</t>
  </si>
  <si>
    <t>"regulační ventil DN80, solenoid (nouzové uzavření)</t>
  </si>
  <si>
    <t>M8653100</t>
  </si>
  <si>
    <t>koš vtokový DN100 přírubový</t>
  </si>
  <si>
    <t>1943395303</t>
  </si>
  <si>
    <t>M4360040</t>
  </si>
  <si>
    <t>Magneticko-indukční průtokoměr závitový DN 40, snímač pulzů - vyhodnocovací jednotka</t>
  </si>
  <si>
    <t>-603992472</t>
  </si>
  <si>
    <t>M4360050</t>
  </si>
  <si>
    <t>Magneticko-indukční průtokoměr přírubový DN 50, snímač pulzů - vyhodnocovací jednotka</t>
  </si>
  <si>
    <t>-1202250825</t>
  </si>
  <si>
    <t>03-M</t>
  </si>
  <si>
    <t>Mechanická zařízení</t>
  </si>
  <si>
    <t>3.011</t>
  </si>
  <si>
    <t>Automatická tlaková stanice na společném základovém rámu : Qč =  2,67 l/s, Hč = 37 m</t>
  </si>
  <si>
    <t>571496286</t>
  </si>
  <si>
    <t>Poznámka k položce:_x000D_
AUTOMATICKÁ TLAKOVÁ STANICE Q=2,67 l/s; H=37 m; sběrnice Sání x Výtlak  R2";_x000D_
Výkon (P2) 1,5 kW;_x000D_
Jmenovité napětí 3x380-415 V; _x000D_
frekv. elektrické sítě 50 Hz; _x000D_
Součástí budou spínače nouzového provozu; plovákový snímač jako ochrana proti chodu na sucho</t>
  </si>
  <si>
    <t>"dodávka vč. uvedení do provozu</t>
  </si>
  <si>
    <t>"Paralelní zapojení 2+1 (100% záloha)</t>
  </si>
  <si>
    <t>3.014</t>
  </si>
  <si>
    <t>Tlaková nádoba 50 l</t>
  </si>
  <si>
    <t>-1283056750</t>
  </si>
  <si>
    <t>"TLAKOVÁ NÁDOBA 50L, V Č. PŘÍSLUŠENSTVÍ, PŘIPOJENÍ G1"</t>
  </si>
  <si>
    <t>3.015</t>
  </si>
  <si>
    <t>Sestava pro odběr vzorků</t>
  </si>
  <si>
    <t>-1006919628</t>
  </si>
  <si>
    <t xml:space="preserve">"DETAIL SESTAVY: </t>
  </si>
  <si>
    <t>HADICOVÝ NÁSTAVEC TYP 337 1/2"</t>
  </si>
  <si>
    <t>VSUVKA 1/2"</t>
  </si>
  <si>
    <t>UZAVÍRACÍ VENTIL 1/2"</t>
  </si>
  <si>
    <t>NÁTRUBEK VARNÝ 1/2" PŘIVAŘ. NEREZ 1.44 04 SE ZÁVITOVÝM VÝSTUPEM 1/2"</t>
  </si>
  <si>
    <t>3.016</t>
  </si>
  <si>
    <t>Sestava měření tlaku</t>
  </si>
  <si>
    <t>1776432961</t>
  </si>
  <si>
    <t>MANOMETR 1/2" (0-10 Bar)</t>
  </si>
  <si>
    <t>UZAVÍRACÍ VENTIL 1/2" F-F</t>
  </si>
  <si>
    <t>T-KUS 1/2" FFF</t>
  </si>
  <si>
    <t>REDUKCE 1"/ 1/2"</t>
  </si>
  <si>
    <t>NÁTRUBEK VARNÝ 1" P ŘIVAŘ. NEREZ 1.44 04 SE ZÁVITOVÝM VÝSTUPEM 1"</t>
  </si>
  <si>
    <t>"sestava za T-kusem:</t>
  </si>
  <si>
    <t>TLAKOVÉ ČIDLO (SOUČÁST SŘTP)</t>
  </si>
  <si>
    <t>3.017</t>
  </si>
  <si>
    <t>Sestava pro vypouštění</t>
  </si>
  <si>
    <t>-321272195</t>
  </si>
  <si>
    <t>POŽÁRNÍ SPOJKA C52 - 2"</t>
  </si>
  <si>
    <t>VSUVKA 2"</t>
  </si>
  <si>
    <t>UZAVÍRACÍ VENTIL 2"</t>
  </si>
  <si>
    <t>NÁTRUBEK VARNÝ 2" P ŘIVAŘ. NEREZ 1.44 04 SE ZÁVITOVÝM VÝSTUPEM 2"</t>
  </si>
  <si>
    <t>3.020</t>
  </si>
  <si>
    <t>Dávkovací čerpadlo  max. průtok 60 l/hod s montážní sadou, odolná výbava PVDF a FKM pro dlouhodobý styk s neředěným roztokem chlornanu sodného</t>
  </si>
  <si>
    <t>-825080885</t>
  </si>
  <si>
    <t>Poznámka k položce:_x000D_
Dávkovací čerpadlo max. průtok 60 l/hod, s montážní sadou, odolná výbava PVDF a FKM pro dlouhodobý styk s neředěným roztokem chlornanu sodného, pulsní kabel k vodoměru 2 m, kabel výstupního signálu 2 m, pevné sání s dvoubodovým snímačem nízké hladiny provozní chemikálie v materiálové výbavě dávkovacího čerpadla</t>
  </si>
  <si>
    <t>3.021</t>
  </si>
  <si>
    <t xml:space="preserve">Zásobní nádrž o objemu 50 l chlornanu sodného s bezpečnostní záchytnou vanou </t>
  </si>
  <si>
    <t>1833332514</t>
  </si>
  <si>
    <t>04-M</t>
  </si>
  <si>
    <t>Montážní práce a ostatní</t>
  </si>
  <si>
    <t>R9110</t>
  </si>
  <si>
    <t>Montáž technologického zařízení</t>
  </si>
  <si>
    <t>2016909678</t>
  </si>
  <si>
    <t>"VÝKAZ TECHNICKÉHO ZAŘÍZENÍ, TECHNOLOGIE, POTRUBÍ</t>
  </si>
  <si>
    <t>R9111</t>
  </si>
  <si>
    <t>Tlakové zkoušky všech technologických potrubí</t>
  </si>
  <si>
    <t>-1068798427</t>
  </si>
  <si>
    <t>R9112</t>
  </si>
  <si>
    <t>Ošetření povrchů a značení ocelových konstrukcí</t>
  </si>
  <si>
    <t>2097023354</t>
  </si>
  <si>
    <t>R9113</t>
  </si>
  <si>
    <t>Ocel nerez podpěry, konzoly, závěsy potrubí a armatur vč. kotvení</t>
  </si>
  <si>
    <t>1268299182</t>
  </si>
  <si>
    <t>Způsob a kotvení uložení je odvislé od polohy zajišťovaného potrubí vůči únosným konstrukcím. na které bude podpěra kotvená.</t>
  </si>
  <si>
    <t xml:space="preserve">Materiál konstrukcí podpěr musí být shodný s materiálem kotveného nerezového potrubí - nerez. ocel tř. 1.44 04 dle ČSN 17346, AISI316L. </t>
  </si>
  <si>
    <t>R9114</t>
  </si>
  <si>
    <t>Pospojování a uzemnění elektricky vodivých částí technologie</t>
  </si>
  <si>
    <t>1967770179</t>
  </si>
  <si>
    <t>SO 04.3 - Odpad z VDJ</t>
  </si>
  <si>
    <t>1856154768</t>
  </si>
  <si>
    <t>-1010098002</t>
  </si>
  <si>
    <t>121151103</t>
  </si>
  <si>
    <t>Sejmutí ornice strojně při souvislé ploše do 100 m2, tl. vrstvy do 200 mm</t>
  </si>
  <si>
    <t>-1284783454</t>
  </si>
  <si>
    <t>https://podminky.urs.cz/item/CS_URS_2025_02/121151103</t>
  </si>
  <si>
    <t>20,00*5,00</t>
  </si>
  <si>
    <t>131151201</t>
  </si>
  <si>
    <t>Hloubení zapažených jam a zářezů strojně s urovnáním dna do předepsaného profilu a spádu v hornině třídy těžitelnosti I skupiny 1 a 2 do 20 m3</t>
  </si>
  <si>
    <t>400253603</t>
  </si>
  <si>
    <t>https://podminky.urs.cz/item/CS_URS_2025_02/131151201</t>
  </si>
  <si>
    <t>"ROZDĚLOVACÍ ŠACHTA</t>
  </si>
  <si>
    <t>2,50*2,50*2,00</t>
  </si>
  <si>
    <t>"KONCOVÁ ŠACHTA</t>
  </si>
  <si>
    <t>2,50*2,50*2,50</t>
  </si>
  <si>
    <t>"zemina sk.2- 12%"</t>
  </si>
  <si>
    <t>28,13*0,12</t>
  </si>
  <si>
    <t>131251201</t>
  </si>
  <si>
    <t>Hloubení zapažených jam a zářezů strojně s urovnáním dna do předepsaného profilu a spádu v hornině třídy těžitelnosti I skupiny 3 do 20 m3</t>
  </si>
  <si>
    <t>2061718672</t>
  </si>
  <si>
    <t>https://podminky.urs.cz/item/CS_URS_2025_02/131251201</t>
  </si>
  <si>
    <t>"zemina sk.3- 44%</t>
  </si>
  <si>
    <t>28,13*0,44</t>
  </si>
  <si>
    <t>131351201</t>
  </si>
  <si>
    <t>Hloubení zapažených jam a zářezů strojně s urovnáním dna do předepsaného profilu a spádu v hornině třídy těžitelnosti II skupiny 4 do 20 m3</t>
  </si>
  <si>
    <t>-966043900</t>
  </si>
  <si>
    <t>https://podminky.urs.cz/item/CS_URS_2025_02/131351201</t>
  </si>
  <si>
    <t>"zemina sk.4- 32%</t>
  </si>
  <si>
    <t>28,13*0,32</t>
  </si>
  <si>
    <t>131451201</t>
  </si>
  <si>
    <t>Hloubení zapažených jam a zářezů strojně s urovnáním dna do předepsaného profilu a spádu v hornině třídy těžitelnosti II skupiny 5 do 20 m3</t>
  </si>
  <si>
    <t>-2086822350</t>
  </si>
  <si>
    <t>https://podminky.urs.cz/item/CS_URS_2025_02/131451201</t>
  </si>
  <si>
    <t>"zemina sk.5- 12%"</t>
  </si>
  <si>
    <t>132151102</t>
  </si>
  <si>
    <t>Hloubení nezapažených rýh šířky do 800 mm strojně s urovnáním dna do předepsaného profilu a spádu v hornině třídy těžitelnosti I skupiny 1 a 2 přes 20 do 50 m3</t>
  </si>
  <si>
    <t>-1359291453</t>
  </si>
  <si>
    <t>https://podminky.urs.cz/item/CS_URS_2025_02/132151102</t>
  </si>
  <si>
    <t>"D63</t>
  </si>
  <si>
    <t>2,50*0,80*0,80</t>
  </si>
  <si>
    <t>6,80*0,80*1,00</t>
  </si>
  <si>
    <t>"D160</t>
  </si>
  <si>
    <t>8,00*0,80*0,90</t>
  </si>
  <si>
    <t>"D250</t>
  </si>
  <si>
    <t>7,80*0,80*1,00</t>
  </si>
  <si>
    <t>1,00*0,80*0,30</t>
  </si>
  <si>
    <t>19,28*0,12</t>
  </si>
  <si>
    <t>132251102</t>
  </si>
  <si>
    <t>Hloubení nezapažených rýh šířky do 800 mm strojně s urovnáním dna do předepsaného profilu a spádu v hornině třídy těžitelnosti I skupiny 3 přes 20 do 50 m3</t>
  </si>
  <si>
    <t>421261650</t>
  </si>
  <si>
    <t>https://podminky.urs.cz/item/CS_URS_2025_02/132251102</t>
  </si>
  <si>
    <t>19,28*0,44</t>
  </si>
  <si>
    <t>132351102</t>
  </si>
  <si>
    <t>Hloubení nezapažených rýh šířky do 800 mm strojně s urovnáním dna do předepsaného profilu a spádu v hornině třídy těžitelnosti II skupiny 4 přes 20 do 50 m3</t>
  </si>
  <si>
    <t>636014178</t>
  </si>
  <si>
    <t>https://podminky.urs.cz/item/CS_URS_2025_02/132351102</t>
  </si>
  <si>
    <t>19,28*0,32</t>
  </si>
  <si>
    <t>132451102</t>
  </si>
  <si>
    <t>Hloubení nezapažených rýh šířky do 800 mm strojně s urovnáním dna do předepsaného profilu a spádu v hornině třídy těžitelnosti II skupiny 5 přes 20 do 50 m3</t>
  </si>
  <si>
    <t>-718315997</t>
  </si>
  <si>
    <t>https://podminky.urs.cz/item/CS_URS_2025_02/132451102</t>
  </si>
  <si>
    <t>1705058319</t>
  </si>
  <si>
    <t>1728428720</t>
  </si>
  <si>
    <t>2,50*4*2,00</t>
  </si>
  <si>
    <t>2,50*4*2,50</t>
  </si>
  <si>
    <t>758677415</t>
  </si>
  <si>
    <t>151101401</t>
  </si>
  <si>
    <t>Zřízení vzepření zapažených stěn výkopů s potřebným přepažováním při pažení příložném, hloubky do 4 m</t>
  </si>
  <si>
    <t>-1917398936</t>
  </si>
  <si>
    <t>https://podminky.urs.cz/item/CS_URS_2025_02/151101401</t>
  </si>
  <si>
    <t>151101411</t>
  </si>
  <si>
    <t>Odstranění vzepření stěn výkopů s uložením materiálu na vzdálenost do 3 m od kraje výkopu při pažení příložném, hloubky do 4 m</t>
  </si>
  <si>
    <t>109950526</t>
  </si>
  <si>
    <t>https://podminky.urs.cz/item/CS_URS_2025_02/151101411</t>
  </si>
  <si>
    <t>-2008788563</t>
  </si>
  <si>
    <t>100,00*0,20*2</t>
  </si>
  <si>
    <t>19,174*2</t>
  </si>
  <si>
    <t>"lože ŠP" 2,088+0,80</t>
  </si>
  <si>
    <t>"obsyp ŠP" 9,608</t>
  </si>
  <si>
    <t>"zásyp ŠD" 11,00</t>
  </si>
  <si>
    <t>-1880177912</t>
  </si>
  <si>
    <t>3,376+2,314</t>
  </si>
  <si>
    <t>12,377+8,483</t>
  </si>
  <si>
    <t>"odečet výkopku pro zásyp" -19,174</t>
  </si>
  <si>
    <t>1526823925</t>
  </si>
  <si>
    <t>7,376*10 'Přepočtené koeficientem množství</t>
  </si>
  <si>
    <t>-1327409614</t>
  </si>
  <si>
    <t>9,002+6,17</t>
  </si>
  <si>
    <t>-826873154</t>
  </si>
  <si>
    <t>20,862*10 'Přepočtené koeficientem množství</t>
  </si>
  <si>
    <t>727677290</t>
  </si>
  <si>
    <t>ornice pro opětovné rozprostření</t>
  </si>
  <si>
    <t>100,00*0,20</t>
  </si>
  <si>
    <t>zemina zpět do zásypu</t>
  </si>
  <si>
    <t>19,174</t>
  </si>
  <si>
    <t>1269819010</t>
  </si>
  <si>
    <t>7,376*1,8</t>
  </si>
  <si>
    <t>(9,002+6,17)*2,0</t>
  </si>
  <si>
    <t>(3,376+2,314)*2,4</t>
  </si>
  <si>
    <t>-1646667914</t>
  </si>
  <si>
    <t>7,376</t>
  </si>
  <si>
    <t>-936029081</t>
  </si>
  <si>
    <t>-3,14*0,62*0,62*2,00</t>
  </si>
  <si>
    <t>-3,14*0,75*0,75*1,50</t>
  </si>
  <si>
    <t>"odečet zásypu ŠD" -11,00</t>
  </si>
  <si>
    <t>2,50*0,80*(0,80-0,10-0,40)</t>
  </si>
  <si>
    <t>6,80*0,80*(1,00-0,10-0,40)</t>
  </si>
  <si>
    <t>8,00*0,80*(0,90-0,10-0,50)</t>
  </si>
  <si>
    <t>7,80*0,80*(1,00-0,10-0,60)</t>
  </si>
  <si>
    <t>-2016090490</t>
  </si>
  <si>
    <t>"VZOROVÝ PŘÍČNÝ ŘEZ</t>
  </si>
  <si>
    <t>"D63" 9,30*0,80*0,40</t>
  </si>
  <si>
    <t>"D160" 8,00*0,80*0,50</t>
  </si>
  <si>
    <t>-8,00*3,14*0,16*0,16/4</t>
  </si>
  <si>
    <t>"D250 + vč. OC chráničky " 8,80*0,80*0,60</t>
  </si>
  <si>
    <t>-6,00*3,14*0,324*0,324/4</t>
  </si>
  <si>
    <t>-2,80*3,14*0,25*0,25/4</t>
  </si>
  <si>
    <t>58337302</t>
  </si>
  <si>
    <t>štěrkopísek frakce 0/16</t>
  </si>
  <si>
    <t>570091719</t>
  </si>
  <si>
    <t>9,608*2 'Přepočtené koeficientem množství</t>
  </si>
  <si>
    <t>181351003</t>
  </si>
  <si>
    <t>Rozprostření a urovnání ornice v rovině nebo ve svahu sklonu do 1:5 strojně při souvislé ploše do 100 m2, tl. vrstvy do 200 mm</t>
  </si>
  <si>
    <t>958240226</t>
  </si>
  <si>
    <t>https://podminky.urs.cz/item/CS_URS_2025_02/181351003</t>
  </si>
  <si>
    <t>-1873482395</t>
  </si>
  <si>
    <t>-809164904</t>
  </si>
  <si>
    <t>100*0,03 'Přepočtené koeficientem množství</t>
  </si>
  <si>
    <t>5646585</t>
  </si>
  <si>
    <t>877443685</t>
  </si>
  <si>
    <t>"dno jámy</t>
  </si>
  <si>
    <t>2,50*2,50*2</t>
  </si>
  <si>
    <t>-887177804</t>
  </si>
  <si>
    <t>100,00*3*0,01</t>
  </si>
  <si>
    <t>211971122</t>
  </si>
  <si>
    <t>Zřízení opláštění výplně z geotextilie odvodňovacích žeber nebo trativodů v rýze nebo zářezu se stěnami svislými nebo šikmými o sklonu přes 1:2 při rozvinuté šířce opláštění přes 2,5 m</t>
  </si>
  <si>
    <t>1633273863</t>
  </si>
  <si>
    <t>https://podminky.urs.cz/item/CS_URS_2025_02/211971122</t>
  </si>
  <si>
    <t>"opláštění drenážního vsaku koncové šachty</t>
  </si>
  <si>
    <t>29,50</t>
  </si>
  <si>
    <t>-336624611</t>
  </si>
  <si>
    <t>29,5*1,1845 'Přepočtené koeficientem množství</t>
  </si>
  <si>
    <t>1927129291</t>
  </si>
  <si>
    <t>"D63" 9,30*0,80*0,10</t>
  </si>
  <si>
    <t>"D160" 8,00*0,80*0,10</t>
  </si>
  <si>
    <t>"D250" 8,80*0,80*0,10</t>
  </si>
  <si>
    <t>-410509167</t>
  </si>
  <si>
    <t>"podsyp pod šachtu</t>
  </si>
  <si>
    <t>2,00*2,00*0,20</t>
  </si>
  <si>
    <t>452112112</t>
  </si>
  <si>
    <t>Osazení betonových dílců prstenců nebo rámů pod poklopy a mříže do malty, výšky do 100 mm</t>
  </si>
  <si>
    <t>-1469930190</t>
  </si>
  <si>
    <t>https://podminky.urs.cz/item/CS_URS_2025_02/452112112</t>
  </si>
  <si>
    <t>59224176</t>
  </si>
  <si>
    <t>prstenec šachtový vyrovnávací betonový 625x120x80mm</t>
  </si>
  <si>
    <t>454224453</t>
  </si>
  <si>
    <t>"TABULKA ŠACHET</t>
  </si>
  <si>
    <t>59224187</t>
  </si>
  <si>
    <t>prstenec šachtový vyrovnávací betonový 625x120x100mm</t>
  </si>
  <si>
    <t>-1559647776</t>
  </si>
  <si>
    <t>452311131</t>
  </si>
  <si>
    <t>Podkladní a zajišťovací konstrukce z betonu prostého v otevřeném výkopu bez zvýšených nároků na prostředí desky pod potrubí, stoky a drobné objekty z betonu tř. C 12/15</t>
  </si>
  <si>
    <t>-384134441</t>
  </si>
  <si>
    <t>https://podminky.urs.cz/item/CS_URS_2025_02/452311131</t>
  </si>
  <si>
    <t>1,50*1,50*0,15</t>
  </si>
  <si>
    <t>1916331507</t>
  </si>
  <si>
    <t>1,50*4*0,15</t>
  </si>
  <si>
    <t>-2086312127</t>
  </si>
  <si>
    <t>457531113</t>
  </si>
  <si>
    <t>Filtrační vrstvy jakékoliv tloušťky a sklonu z hrubého drceného kameniva bez zhutnění, frakce 63-125 mm</t>
  </si>
  <si>
    <t>704560919</t>
  </si>
  <si>
    <t>https://podminky.urs.cz/item/CS_URS_2025_02/457531113</t>
  </si>
  <si>
    <t>"obsyp šachty filtrační vsakovací vrstvou kameniva</t>
  </si>
  <si>
    <t>11,00</t>
  </si>
  <si>
    <t>616633111</t>
  </si>
  <si>
    <t>Vnitřní úprava povrchu stok stěrkou z těsnící cementové malty dvouvrstvou, světlá výška stoky do 1500 mm</t>
  </si>
  <si>
    <t>1439526357</t>
  </si>
  <si>
    <t>https://podminky.urs.cz/item/CS_URS_2025_02/616633111</t>
  </si>
  <si>
    <t>857312122</t>
  </si>
  <si>
    <t>Montáž litinových tvarovek na potrubí litinovém tlakovém jednoosých na potrubí z trub přírubových v otevřeném výkopu, kanálu nebo v šachtě DN 150</t>
  </si>
  <si>
    <t>-407334212</t>
  </si>
  <si>
    <t>https://podminky.urs.cz/item/CS_URS_2025_02/857312122</t>
  </si>
  <si>
    <t>55254029</t>
  </si>
  <si>
    <t>koleno přírubové z tvárné litiny,práškový epoxid tl 250µm Q-kus DN 150-90°</t>
  </si>
  <si>
    <t>399136606</t>
  </si>
  <si>
    <t>871224201</t>
  </si>
  <si>
    <t>Montáž kanalizačního potrubí z polyetylenu PE100 RC svařovaných na tupo v otevřeném výkopu ve sklonu do 20 % SDR 11/PN16 d 63 x 5,8 mm</t>
  </si>
  <si>
    <t>-1987097197</t>
  </si>
  <si>
    <t>https://podminky.urs.cz/item/CS_URS_2025_02/871224201</t>
  </si>
  <si>
    <t>"PODROBNÝ SITUAČNÍ VÝKRES</t>
  </si>
  <si>
    <t>9,30</t>
  </si>
  <si>
    <t>28613424</t>
  </si>
  <si>
    <t>potrubí kanalizační jednovrstvé PE100 RC SDR11 63x5,8mm</t>
  </si>
  <si>
    <t>1392084626</t>
  </si>
  <si>
    <t>9,3*1,015 'Přepočtené koeficientem množství</t>
  </si>
  <si>
    <t>871324201</t>
  </si>
  <si>
    <t>Montáž kanalizačního potrubí z polyetylenu PE100 RC svařovaných na tupo v otevřeném výkopu ve sklonu do 20 % SDR 11/PN16 d 160 x 14,6 mm</t>
  </si>
  <si>
    <t>547453202</t>
  </si>
  <si>
    <t>https://podminky.urs.cz/item/CS_URS_2025_02/871324201</t>
  </si>
  <si>
    <t>8,10</t>
  </si>
  <si>
    <t>28613460</t>
  </si>
  <si>
    <t>potrubí kanalizační jednovrstvé PE100 RC SDR11 160x14,6mm</t>
  </si>
  <si>
    <t>-1316674083</t>
  </si>
  <si>
    <t>8,1*1,015 'Přepočtené koeficientem množství</t>
  </si>
  <si>
    <t>871364201</t>
  </si>
  <si>
    <t>Montáž kanalizačního potrubí z polyetylenu PE100 RC svařovaných na tupo v otevřeném výkopu ve sklonu do 20 % SDR 11/PN16 d 250 x 22,7 mm</t>
  </si>
  <si>
    <t>32273888</t>
  </si>
  <si>
    <t>https://podminky.urs.cz/item/CS_URS_2025_02/871364201</t>
  </si>
  <si>
    <t>8,80</t>
  </si>
  <si>
    <t>28613465</t>
  </si>
  <si>
    <t>potrubí kanalizační jednovrstvé PE100 RC SDR11 250x22,7mm</t>
  </si>
  <si>
    <t>2131745382</t>
  </si>
  <si>
    <t>8,8*1,015 'Přepočtené koeficientem množství</t>
  </si>
  <si>
    <t>877215201</t>
  </si>
  <si>
    <t>Montáž tvarovek na kanalizačním plastovém potrubí z PE elektrotvarovek SDR 11/PN16 spojek nebo oblouků d 63</t>
  </si>
  <si>
    <t>-884837648</t>
  </si>
  <si>
    <t>https://podminky.urs.cz/item/CS_URS_2025_02/877215201</t>
  </si>
  <si>
    <t>28615972</t>
  </si>
  <si>
    <t>elektrospojka SDR11 PE 100 PN16 D 63mm</t>
  </si>
  <si>
    <t>-157625335</t>
  </si>
  <si>
    <t>"KLADEČSKÉ SCHÉMA ODPADU VDJ</t>
  </si>
  <si>
    <t>877215301</t>
  </si>
  <si>
    <t>Montáž tvarovek na kanalizačním plastovém potrubí z PE svařovaných na tupo SDR 11/PN16 oblouků nebo redukcí d 63</t>
  </si>
  <si>
    <t>-829757992</t>
  </si>
  <si>
    <t>https://podminky.urs.cz/item/CS_URS_2025_02/877215301</t>
  </si>
  <si>
    <t>M286901</t>
  </si>
  <si>
    <t>PE tvarovka na tupo - bezešvý oblouk 60° D 63</t>
  </si>
  <si>
    <t>1383468606</t>
  </si>
  <si>
    <t>877215318</t>
  </si>
  <si>
    <t>Montáž tvarovek na kanalizačním plastovém potrubí z PE svařovaných na tupo SDR 11/PN16 záslepek d 63</t>
  </si>
  <si>
    <t>-1813769918</t>
  </si>
  <si>
    <t>https://podminky.urs.cz/item/CS_URS_2025_02/877215318</t>
  </si>
  <si>
    <t>"lemový nákružek + OC/PP příruba" 2</t>
  </si>
  <si>
    <t>28653133</t>
  </si>
  <si>
    <t>nákružek lemový PE 100 SDR11 63mm</t>
  </si>
  <si>
    <t>-2002327302</t>
  </si>
  <si>
    <t>M771023</t>
  </si>
  <si>
    <t>Otočná příruba d 63/DN50 PP/OCEL</t>
  </si>
  <si>
    <t>-992514264</t>
  </si>
  <si>
    <t>877325201</t>
  </si>
  <si>
    <t>Montáž tvarovek na kanalizačním plastovém potrubí z PE elektrotvarovek SDR 11/PN16 spojek nebo oblouků d 160</t>
  </si>
  <si>
    <t>1680115408</t>
  </si>
  <si>
    <t>https://podminky.urs.cz/item/CS_URS_2025_02/877325201</t>
  </si>
  <si>
    <t>28615978</t>
  </si>
  <si>
    <t>elektrospojka SDR11 PE 100 PN16 D 160mm</t>
  </si>
  <si>
    <t>1251841171</t>
  </si>
  <si>
    <t>877325318</t>
  </si>
  <si>
    <t>Montáž tvarovek na kanalizačním plastovém potrubí z PE svařovaných na tupo SDR 11/PN16 záslepek d 160</t>
  </si>
  <si>
    <t>960388127</t>
  </si>
  <si>
    <t>https://podminky.urs.cz/item/CS_URS_2025_02/877325318</t>
  </si>
  <si>
    <t>"lemový nákružek + OC/PP příruba" 3</t>
  </si>
  <si>
    <t>28653139</t>
  </si>
  <si>
    <t>nákružek lemový PE 100 SDR11 160mm</t>
  </si>
  <si>
    <t>-967994428</t>
  </si>
  <si>
    <t>M771201</t>
  </si>
  <si>
    <t>Otočná příruba d 160/DN150 PP/OCEL</t>
  </si>
  <si>
    <t>-2018790413</t>
  </si>
  <si>
    <t>877355319</t>
  </si>
  <si>
    <t>Montáž tvarovek na kanalizačním plastovém potrubí z PE svařovaných na tupo SDR 11/PN16 záslepek d 225</t>
  </si>
  <si>
    <t>1777360595</t>
  </si>
  <si>
    <t>https://podminky.urs.cz/item/CS_URS_2025_02/877355319</t>
  </si>
  <si>
    <t>28653143</t>
  </si>
  <si>
    <t>nákružek lemový PE 100 SDR11 250mm</t>
  </si>
  <si>
    <t>-1393330200</t>
  </si>
  <si>
    <t>zaústění potrubí odpadu z VDJ do vsakovací koncovcé šachty</t>
  </si>
  <si>
    <t>M771211</t>
  </si>
  <si>
    <t>Otočná příruba d 250/DN250 PP/OCEL</t>
  </si>
  <si>
    <t>338047843</t>
  </si>
  <si>
    <t>891312522</t>
  </si>
  <si>
    <t>Montáž kanalizačních armatur na potrubí koncových klapek nerezových na protipřírubu DN 150</t>
  </si>
  <si>
    <t>411776121</t>
  </si>
  <si>
    <t>https://podminky.urs.cz/item/CS_URS_2025_02/891312522</t>
  </si>
  <si>
    <t>42283015</t>
  </si>
  <si>
    <t>klapka koncová přírubová žabí DN 50</t>
  </si>
  <si>
    <t>2098672665</t>
  </si>
  <si>
    <t>zaústění potrubí odpadu z VDJ do rozdělovací šachty</t>
  </si>
  <si>
    <t>891362522</t>
  </si>
  <si>
    <t>Montáž kanalizačních armatur na potrubí koncových klapek nerezových na protipřírubu DN 250</t>
  </si>
  <si>
    <t>-982277830</t>
  </si>
  <si>
    <t>https://podminky.urs.cz/item/CS_URS_2025_02/891362522</t>
  </si>
  <si>
    <t>42283022</t>
  </si>
  <si>
    <t>klapka koncová přírubová žabí DN 250</t>
  </si>
  <si>
    <t>993223372</t>
  </si>
  <si>
    <t>892241111</t>
  </si>
  <si>
    <t>Tlakové zkoušky vodou na potrubí DN do 80</t>
  </si>
  <si>
    <t>1884370704</t>
  </si>
  <si>
    <t>https://podminky.urs.cz/item/CS_URS_2025_02/892241111</t>
  </si>
  <si>
    <t>"D63" 9,30</t>
  </si>
  <si>
    <t>892351111</t>
  </si>
  <si>
    <t>Tlakové zkoušky vodou na potrubí DN 150 nebo 200</t>
  </si>
  <si>
    <t>-754502935</t>
  </si>
  <si>
    <t>https://podminky.urs.cz/item/CS_URS_2025_02/892351111</t>
  </si>
  <si>
    <t>"D160" 8,10</t>
  </si>
  <si>
    <t>"D250" 8,80</t>
  </si>
  <si>
    <t>-1461520526</t>
  </si>
  <si>
    <t>894410103</t>
  </si>
  <si>
    <t>Osazení betonových dílců šachet kanalizačních dno DN 1000, výšky 1000 mm</t>
  </si>
  <si>
    <t>1272424769</t>
  </si>
  <si>
    <t>https://podminky.urs.cz/item/CS_URS_2025_02/894410103</t>
  </si>
  <si>
    <t>59224063</t>
  </si>
  <si>
    <t>dno betonové šachtové DN 1000 100x100x15cm výtok 25-40cm</t>
  </si>
  <si>
    <t>-587407394</t>
  </si>
  <si>
    <t>59224348</t>
  </si>
  <si>
    <t>těsnění elastomerové pro spojení šachetních dílů DN 1000</t>
  </si>
  <si>
    <t>1913118856</t>
  </si>
  <si>
    <t>894410212</t>
  </si>
  <si>
    <t>Osazení betonových dílců šachet kanalizačních skruž rovná DN 1000, výšky 500 mm</t>
  </si>
  <si>
    <t>-1337453666</t>
  </si>
  <si>
    <t>https://podminky.urs.cz/item/CS_URS_2025_02/894410212</t>
  </si>
  <si>
    <t>59224067</t>
  </si>
  <si>
    <t>skruž betonová DN 1000x500 100x50x12cm</t>
  </si>
  <si>
    <t>2036995001</t>
  </si>
  <si>
    <t>894410221</t>
  </si>
  <si>
    <t>Osazení betonových dílců šachet kanalizačních skruž rovná DN 1200, výšky 500 mm</t>
  </si>
  <si>
    <t>-809279712</t>
  </si>
  <si>
    <t>https://podminky.urs.cz/item/CS_URS_2025_02/894410221</t>
  </si>
  <si>
    <t>59224423</t>
  </si>
  <si>
    <t>skruž betonové šachty DN 1200 kanalizační 120x50x13,5cm bez stupadel</t>
  </si>
  <si>
    <t>132195165</t>
  </si>
  <si>
    <t>894410222</t>
  </si>
  <si>
    <t>Osazení betonových dílců šachet kanalizačních skruž rovná DN 1200, výšky 1200 mm</t>
  </si>
  <si>
    <t>-1513372649</t>
  </si>
  <si>
    <t>https://podminky.urs.cz/item/CS_URS_2025_02/894410222</t>
  </si>
  <si>
    <t>59224425</t>
  </si>
  <si>
    <t>skruž betonové šachty DN 1200 kanalizační 120x108x13,5cm bez stupadel</t>
  </si>
  <si>
    <t>31586825</t>
  </si>
  <si>
    <t>894410302</t>
  </si>
  <si>
    <t>Osazení betonových dílců šachet kanalizačních deska zákrytová DN 1000</t>
  </si>
  <si>
    <t>-1296910413</t>
  </si>
  <si>
    <t>https://podminky.urs.cz/item/CS_URS_2025_02/894410302</t>
  </si>
  <si>
    <t>59224075</t>
  </si>
  <si>
    <t>deska betonová zákrytová k ukončení šachet 1000/625x200mm</t>
  </si>
  <si>
    <t>-599364884</t>
  </si>
  <si>
    <t>894410303</t>
  </si>
  <si>
    <t>Osazení betonových dílců šachet kanalizačních deska zákrytová DN 1200</t>
  </si>
  <si>
    <t>-1449747565</t>
  </si>
  <si>
    <t>https://podminky.urs.cz/item/CS_URS_2025_02/894410303</t>
  </si>
  <si>
    <t>59225788</t>
  </si>
  <si>
    <t>deska betonová zákrytová na skruž půlená s otvorem 130x7,5cm</t>
  </si>
  <si>
    <t>-1881265648</t>
  </si>
  <si>
    <t>Osazení poklopů šachtových litinových, ocelových nebo železobetonových včetně rámů pro třídu zatížení B125, C250</t>
  </si>
  <si>
    <t>-1268622916</t>
  </si>
  <si>
    <t>28661770</t>
  </si>
  <si>
    <t>poklop šachtový litinový, betonový rám DN 400 pro třídu zatížení B125</t>
  </si>
  <si>
    <t>-2032293856</t>
  </si>
  <si>
    <t>-1680942055</t>
  </si>
  <si>
    <t>899913163</t>
  </si>
  <si>
    <t>Koncové uzavírací manžety chrániček DN potrubí x DN chráničky DN 250 x 400</t>
  </si>
  <si>
    <t>-1066014980</t>
  </si>
  <si>
    <t>https://podminky.urs.cz/item/CS_URS_2025_02/899913163</t>
  </si>
  <si>
    <t>"koncové manžety na OC chráničku d324</t>
  </si>
  <si>
    <t>"D250/324" 1</t>
  </si>
  <si>
    <t>899914215</t>
  </si>
  <si>
    <t>Montáž ocelové chráničky v otevřeném výkopu vnějšího průměru přes 300 do 350 mm</t>
  </si>
  <si>
    <t>-24752540</t>
  </si>
  <si>
    <t>https://podminky.urs.cz/item/CS_URS_2025_02/899914215</t>
  </si>
  <si>
    <t>6,00</t>
  </si>
  <si>
    <t>14011112</t>
  </si>
  <si>
    <t>trubka ocelová bezešvá hladká jakost 11 353 324x8,0mm</t>
  </si>
  <si>
    <t>-806950742</t>
  </si>
  <si>
    <t>6*1,05 'Přepočtené koeficientem množství</t>
  </si>
  <si>
    <t>977151119</t>
  </si>
  <si>
    <t>Jádrové vrty diamantovými korunkami do stavebních materiálů (železobetonu, betonu, cihel, obkladů, dlažeb, kamene) průměru přes 100 do 110 mm</t>
  </si>
  <si>
    <t>625783207</t>
  </si>
  <si>
    <t>https://podminky.urs.cz/item/CS_URS_2025_02/977151119</t>
  </si>
  <si>
    <t>"4x otvor po obvodu skruže</t>
  </si>
  <si>
    <t>0,15*4</t>
  </si>
  <si>
    <t>1833100981</t>
  </si>
  <si>
    <t>"otvot pro D250</t>
  </si>
  <si>
    <t>0,15*1</t>
  </si>
  <si>
    <t>R96739115</t>
  </si>
  <si>
    <t>Pás větrací a ochranný plastový š. min.150mm, D+M</t>
  </si>
  <si>
    <t>1965291193</t>
  </si>
  <si>
    <t xml:space="preserve">"ochrana výtokových otvorů koncové šachty </t>
  </si>
  <si>
    <t>"vnitřní obvod šachty</t>
  </si>
  <si>
    <t>4,00</t>
  </si>
  <si>
    <t>R96740011</t>
  </si>
  <si>
    <t>Těsnění prostupu DN100, D+M</t>
  </si>
  <si>
    <t>1913752445</t>
  </si>
  <si>
    <t>R96740025</t>
  </si>
  <si>
    <t>Těsnění prostupu DN250, D+M</t>
  </si>
  <si>
    <t>1015456578</t>
  </si>
  <si>
    <t>-1262127922</t>
  </si>
  <si>
    <t>230202075</t>
  </si>
  <si>
    <t>Nasunutí potrubní sekce do chráničky pro plynovody nasouvané potrubí plastové dn přes 200 do 250 mm</t>
  </si>
  <si>
    <t>-717644814</t>
  </si>
  <si>
    <t>https://podminky.urs.cz/item/CS_URS_2025_02/230202075</t>
  </si>
  <si>
    <t>"nasunutí potrubí PE do chráničky " 6,00</t>
  </si>
  <si>
    <t>SO 04.4 - Zpevněné plochy a příjezdová komunikace</t>
  </si>
  <si>
    <t xml:space="preserve">    997 - Doprava suti a vybouraných hmot</t>
  </si>
  <si>
    <t>-1420084196</t>
  </si>
  <si>
    <t>406949398</t>
  </si>
  <si>
    <t>303382579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</si>
  <si>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</si>
  <si>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</si>
  <si>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2133366835</t>
  </si>
  <si>
    <t>https://podminky.urs.cz/item/CS_URS_2025_02/113107162</t>
  </si>
  <si>
    <t>"obnova porušené polní cesty</t>
  </si>
  <si>
    <t>20,00*3,00</t>
  </si>
  <si>
    <t>121151113</t>
  </si>
  <si>
    <t>Sejmutí ornice strojně při souvislé ploše přes 100 do 500 m2, tl. vrstvy do 200 mm</t>
  </si>
  <si>
    <t>-1124034954</t>
  </si>
  <si>
    <t>https://podminky.urs.cz/item/CS_URS_2025_02/121151113</t>
  </si>
  <si>
    <t>"zemina schopná zúrodnění  pro opětovné využití</t>
  </si>
  <si>
    <t>260,00</t>
  </si>
  <si>
    <t>"zemina s drnem" 75,00</t>
  </si>
  <si>
    <t>122251104</t>
  </si>
  <si>
    <t>Odkopávky a prokopávky nezapažené strojně v hornině třídy těžitelnosti I skupiny 3 přes 100 do 500 m3</t>
  </si>
  <si>
    <t>408736601</t>
  </si>
  <si>
    <t>https://podminky.urs.cz/item/CS_URS_2025_02/122251104</t>
  </si>
  <si>
    <t>"odkopávky pro konstrukci komunikace a terénní úpravy</t>
  </si>
  <si>
    <t>108,00</t>
  </si>
  <si>
    <t>"odkopávky pro úpravy AZ</t>
  </si>
  <si>
    <t>111,00</t>
  </si>
  <si>
    <t>131251100</t>
  </si>
  <si>
    <t>Hloubení nezapažených jam a zářezů strojně s urovnáním dna do předepsaného profilu a spádu v hornině třídy těžitelnosti I skupiny 3 do 20 m3</t>
  </si>
  <si>
    <t>374516800</t>
  </si>
  <si>
    <t>https://podminky.urs.cz/item/CS_URS_2025_02/131251100</t>
  </si>
  <si>
    <t>"výkop průlehu</t>
  </si>
  <si>
    <t>16,00</t>
  </si>
  <si>
    <t>1620692459</t>
  </si>
  <si>
    <t>260,00*0,20*2</t>
  </si>
  <si>
    <t>"zemina s drnem" 75,00*0,15*2</t>
  </si>
  <si>
    <t>-940843854</t>
  </si>
  <si>
    <t>"výkopy" 219,00+16,00</t>
  </si>
  <si>
    <t>1874779141</t>
  </si>
  <si>
    <t>235*5 'Přepočtené koeficientem množství</t>
  </si>
  <si>
    <t>1331117620</t>
  </si>
  <si>
    <t>260,00*0,20</t>
  </si>
  <si>
    <t>"zemina s drnem" 75,00*0,15</t>
  </si>
  <si>
    <t>171151112</t>
  </si>
  <si>
    <t>Uložení sypanin do násypů strojně s rozprostřením sypaniny ve vrstvách a s hrubým urovnáním zhutněných z hornin nesoudržných kamenitých</t>
  </si>
  <si>
    <t>-976547836</t>
  </si>
  <si>
    <t>https://podminky.urs.cz/item/CS_URS_2025_02/171151112</t>
  </si>
  <si>
    <t>Dosypávka zeminy vhodné do zemního tělesa dle ČSN 73 6133</t>
  </si>
  <si>
    <t>v místě obratiště nad přilehlým terénem</t>
  </si>
  <si>
    <t>0,75*7,00</t>
  </si>
  <si>
    <t>0,16*26,00</t>
  </si>
  <si>
    <t>58344171</t>
  </si>
  <si>
    <t>štěrkodrť frakce 0/32</t>
  </si>
  <si>
    <t>1254597533</t>
  </si>
  <si>
    <t>9,41*2 'Přepočtené koeficientem množství</t>
  </si>
  <si>
    <t>1195139757</t>
  </si>
  <si>
    <t>"dle pol.č. 162751117" 235,00*1,80</t>
  </si>
  <si>
    <t>852683990</t>
  </si>
  <si>
    <t>514284715</t>
  </si>
  <si>
    <t>"VZOROVÉ PŘÍČNÉ ŘEZY</t>
  </si>
  <si>
    <t>"PŘÍČNÉ ŘEZY</t>
  </si>
  <si>
    <t>20,00+48,00</t>
  </si>
  <si>
    <t>181351103</t>
  </si>
  <si>
    <t>Rozprostření a urovnání ornice v rovině nebo ve svahu sklonu do 1:5 strojně při souvislé ploše přes 100 do 500 m2, tl. vrstvy do 200 mm</t>
  </si>
  <si>
    <t>716256748</t>
  </si>
  <si>
    <t>https://podminky.urs.cz/item/CS_URS_2025_02/181351103</t>
  </si>
  <si>
    <t>"rozprostření přebytečné sejmuté zeminy a drnů</t>
  </si>
  <si>
    <t>60,00+260,00-68,00-56,00</t>
  </si>
  <si>
    <t>700625399</t>
  </si>
  <si>
    <t>2113448140</t>
  </si>
  <si>
    <t>68*0,03 'Přepočtené koeficientem množství</t>
  </si>
  <si>
    <t>181411123</t>
  </si>
  <si>
    <t>Založení trávníku na půdě předem připravené plochy do 1000 m2 výsevem včetně utažení lučního na svahu přes 1:2 do 1:1</t>
  </si>
  <si>
    <t>-333377581</t>
  </si>
  <si>
    <t>https://podminky.urs.cz/item/CS_URS_2025_02/181411123</t>
  </si>
  <si>
    <t>490819295</t>
  </si>
  <si>
    <t>56*0,03 'Přepočtené koeficientem množství</t>
  </si>
  <si>
    <t>181912112</t>
  </si>
  <si>
    <t>Úprava pláně vyrovnáním výškových rozdílů ručně v hornině třídy těžitelnosti I skupiny 3 se zhutněním</t>
  </si>
  <si>
    <t>998942263</t>
  </si>
  <si>
    <t>https://podminky.urs.cz/item/CS_URS_2025_02/181912112</t>
  </si>
  <si>
    <t>222,00</t>
  </si>
  <si>
    <t>-406341416</t>
  </si>
  <si>
    <t>182351023</t>
  </si>
  <si>
    <t>Rozprostření a urovnání ornice ve svahu sklonu přes 1:5 strojně při souvislé ploše do 100 m2, tl. vrstvy do 200 mm</t>
  </si>
  <si>
    <t>1011286491</t>
  </si>
  <si>
    <t>https://podminky.urs.cz/item/CS_URS_2025_02/182351023</t>
  </si>
  <si>
    <t>56,00</t>
  </si>
  <si>
    <t>1035633096</t>
  </si>
  <si>
    <t>(68,00+56,00)*0,10</t>
  </si>
  <si>
    <t>1278987874</t>
  </si>
  <si>
    <t>(68,00+56,00)*3*0,010</t>
  </si>
  <si>
    <t>564762111</t>
  </si>
  <si>
    <t>Podklad nebo kryt z vibrovaného štěrku VŠ s rozprostřením, vlhčením a zhutněním, po zhutnění tl. 200 mm</t>
  </si>
  <si>
    <t>-1585771421</t>
  </si>
  <si>
    <t>https://podminky.urs.cz/item/CS_URS_2025_02/564762111</t>
  </si>
  <si>
    <t>564851111</t>
  </si>
  <si>
    <t>Podklad ze štěrkodrti ŠD s rozprostřením a zhutněním plochy přes 100 m2, po zhutnění tl. 150 mm</t>
  </si>
  <si>
    <t>-319741299</t>
  </si>
  <si>
    <t>https://podminky.urs.cz/item/CS_URS_2025_02/564851111</t>
  </si>
  <si>
    <t>153,00</t>
  </si>
  <si>
    <t>1750083736</t>
  </si>
  <si>
    <t>153,00*1,50</t>
  </si>
  <si>
    <t>(* 1,5 - koeficient rozšíření podkladní vrstvy oproti obrusné vrstvě na hraně vozovky vč odvodnění tl.0.15m na svah zemního tělesa)</t>
  </si>
  <si>
    <t>564871111</t>
  </si>
  <si>
    <t>Podklad ze štěrkodrti ŠD s rozprostřením a zhutněním plochy přes 100 m2, po zhutnění tl. 250 mm</t>
  </si>
  <si>
    <t>1488766792</t>
  </si>
  <si>
    <t>https://podminky.urs.cz/item/CS_URS_2025_02/564871111</t>
  </si>
  <si>
    <t>Úprava aktivní zóny v případě menší únosností na zemní pláni na hodnotu 30MPa v tl. 500mm</t>
  </si>
  <si>
    <t>222,00*2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</si>
  <si>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</si>
  <si>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</si>
  <si>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960333879</t>
  </si>
  <si>
    <t>https://podminky.urs.cz/item/CS_URS_2025_02/596212212</t>
  </si>
  <si>
    <t>1164868258</t>
  </si>
  <si>
    <t>153*1,03 'Přepočtené koeficientem množství</t>
  </si>
  <si>
    <t>Osazení silničního obrubníku betonového se zřízením lože, s vyplněním a zatřením spár cementovou maltou stojatého s boční opěrou z betonu prostého, do lože z betonu prostého</t>
  </si>
  <si>
    <t>1493551270</t>
  </si>
  <si>
    <t>59217031</t>
  </si>
  <si>
    <t>obrubník silniční betonový 1000x150x250mm</t>
  </si>
  <si>
    <t>-1375738092</t>
  </si>
  <si>
    <t>49*1,02 'Přepočtené koeficientem množství</t>
  </si>
  <si>
    <t>59217029</t>
  </si>
  <si>
    <t>obrubník silniční betonový nájezdový 1000x150x150mm</t>
  </si>
  <si>
    <t>1262877392</t>
  </si>
  <si>
    <t>44*1,02 'Přepočtené koeficientem množství</t>
  </si>
  <si>
    <t>Doprava suti a vybouraných hmot</t>
  </si>
  <si>
    <t>Vodorovná doprava suti bez naložení, ale se složením a s hrubým urovnáním ze sypkých materiálů, na vzdálenost do 1 km</t>
  </si>
  <si>
    <t>830076919</t>
  </si>
  <si>
    <t>Vodorovná doprava suti bez naložení, ale se složením a s hrubým urovnáním ze sypkých materiálů, na vzdálenost Příplatek k ceně za každý další započatý 1 km přes 1 km</t>
  </si>
  <si>
    <t>465394214</t>
  </si>
  <si>
    <t>17,4*14 'Přepočtené koeficientem množství</t>
  </si>
  <si>
    <t>347679762</t>
  </si>
  <si>
    <t>17,4*1,8 'Přepočtené koeficientem množství</t>
  </si>
  <si>
    <t>-396728009</t>
  </si>
  <si>
    <t>SO 04.5 - Přípojka NN k VDJ</t>
  </si>
  <si>
    <t>Pol1</t>
  </si>
  <si>
    <t>Nožové pojistky vel. 000 32A gG</t>
  </si>
  <si>
    <t>-1952095390</t>
  </si>
  <si>
    <t>Poznámka k položce:_x000D_
V ceně je obsažena dodávka a montáž.</t>
  </si>
  <si>
    <t>Pol2</t>
  </si>
  <si>
    <t>Pancéřová trubka FeZn 54mm</t>
  </si>
  <si>
    <t>1064062034</t>
  </si>
  <si>
    <t>-1081150279</t>
  </si>
  <si>
    <t>Pol4</t>
  </si>
  <si>
    <t>Kabel CYKY-J 4x10</t>
  </si>
  <si>
    <t>37328467</t>
  </si>
  <si>
    <t>-590199119</t>
  </si>
  <si>
    <t>130519714</t>
  </si>
  <si>
    <t>-782300117</t>
  </si>
  <si>
    <t>-1419276615</t>
  </si>
  <si>
    <t>Poznámka k položce:_x000D_
V ceně obsažena dodávka, pokládka, spoje a nátěry</t>
  </si>
  <si>
    <t>Pol9</t>
  </si>
  <si>
    <t>Svorka páska - páska FeZn</t>
  </si>
  <si>
    <t>-1010513496</t>
  </si>
  <si>
    <t>Pol10</t>
  </si>
  <si>
    <t>Jistič 20B/3</t>
  </si>
  <si>
    <t>1479921817</t>
  </si>
  <si>
    <t>Pol11</t>
  </si>
  <si>
    <t>Elektroměrový rozváděč, kompaktní pilíř, třífázový, jednosazbový, 40A</t>
  </si>
  <si>
    <t>-1787238293</t>
  </si>
  <si>
    <t>Poznámka k položce:_x000D_
V ceně obsažena dodávka, montáž a zapojení</t>
  </si>
  <si>
    <t>Pol12</t>
  </si>
  <si>
    <t>965167724</t>
  </si>
  <si>
    <t>Pol13</t>
  </si>
  <si>
    <t>-1644834538</t>
  </si>
  <si>
    <t>Poznámka k položce:_x000D_
Položka obsahuje:_x000D_
- doprava, přesun materiálu_x000D_
- dokumentace skutečného provedení</t>
  </si>
  <si>
    <t>SO 04.6 - Systém řízení technologického procesu</t>
  </si>
  <si>
    <t>1. - Technologická elektroinstalace, měření a regulace</t>
  </si>
  <si>
    <t>Pol14</t>
  </si>
  <si>
    <t>Kabel CYKY-J 5x1,5</t>
  </si>
  <si>
    <t>-1091181000</t>
  </si>
  <si>
    <t>Pol15</t>
  </si>
  <si>
    <t>Kabel CYKY-J 4x1,5</t>
  </si>
  <si>
    <t>-2077120113</t>
  </si>
  <si>
    <t>Pol16</t>
  </si>
  <si>
    <t>Kabel CYKY-J 3x1,5</t>
  </si>
  <si>
    <t>-2081079792</t>
  </si>
  <si>
    <t>Pol17</t>
  </si>
  <si>
    <t>Kabel JYTY 14x1</t>
  </si>
  <si>
    <t>1732309606</t>
  </si>
  <si>
    <t>Pol18</t>
  </si>
  <si>
    <t>Kabel JYTY 7x1</t>
  </si>
  <si>
    <t>311323656</t>
  </si>
  <si>
    <t>Pol19</t>
  </si>
  <si>
    <t>Kabel J-Y(St)Y 4x2x0,8</t>
  </si>
  <si>
    <t>-1324163669</t>
  </si>
  <si>
    <t>Pol20</t>
  </si>
  <si>
    <t>Kabel J-Y(St)Y 2x2x0,8</t>
  </si>
  <si>
    <t>-403318076</t>
  </si>
  <si>
    <t>Pol21</t>
  </si>
  <si>
    <t>Kabelový drátěný žlab 100x50 žárový zinek</t>
  </si>
  <si>
    <t>-1125266062</t>
  </si>
  <si>
    <t>Poznámka k položce:_x000D_
V ceně je obsažena kompletní dodávka a montáž všech prvků pro vytvoření kabelového nosného systému</t>
  </si>
  <si>
    <t>Pol22</t>
  </si>
  <si>
    <t>Elektroinstalační trubka DN25</t>
  </si>
  <si>
    <t>1907467418</t>
  </si>
  <si>
    <t>Pol23</t>
  </si>
  <si>
    <t>Ochranná kabelová hadice 25mm</t>
  </si>
  <si>
    <t>-1307602212</t>
  </si>
  <si>
    <t>Pol24</t>
  </si>
  <si>
    <t>Plastová krabicová rozvodka 98x98mm se svorkami, IP 65</t>
  </si>
  <si>
    <t>2064567647</t>
  </si>
  <si>
    <t>1017266221</t>
  </si>
  <si>
    <t>Pol26</t>
  </si>
  <si>
    <t>Zásuvka 230V, montáž na povrch, IP 44</t>
  </si>
  <si>
    <t>1615023509</t>
  </si>
  <si>
    <t>Pol27</t>
  </si>
  <si>
    <t>-363751667</t>
  </si>
  <si>
    <t>Poznámka k položce:_x000D_
V ceně je obsaženo usazení a zapojení zařízení (cena dodávky vypočtena ze záložky RH1)</t>
  </si>
  <si>
    <t>Pol28</t>
  </si>
  <si>
    <t>Automatická tlaková stanice ATS</t>
  </si>
  <si>
    <t>1660995903</t>
  </si>
  <si>
    <t>Poznámka k položce:_x000D_
V ceně je obsaženo zapojení rozváděče.</t>
  </si>
  <si>
    <t>Pol29</t>
  </si>
  <si>
    <t>Elektroarmatura M2</t>
  </si>
  <si>
    <t>1078908767</t>
  </si>
  <si>
    <t>Poznámka k položce:_x000D_
V ceně je obsaženo zapojení elektromotoru.</t>
  </si>
  <si>
    <t>Pol30</t>
  </si>
  <si>
    <t>Dávkovací čerpadlo M3</t>
  </si>
  <si>
    <t>519878022</t>
  </si>
  <si>
    <t>Pol31</t>
  </si>
  <si>
    <t>Ventilátor V1, 230V, 25W, 245 m3/h</t>
  </si>
  <si>
    <t>-1087370069</t>
  </si>
  <si>
    <t>Poznámka k položce:_x000D_
V ceně je obsažena dodávka, montáž a zapojení ventilátoru.</t>
  </si>
  <si>
    <t>482279108</t>
  </si>
  <si>
    <t>Pol33</t>
  </si>
  <si>
    <t>Plovákový spínač LZ1.1, LZ1.2, LZ2.1, LZ2.2</t>
  </si>
  <si>
    <t>-158405642</t>
  </si>
  <si>
    <t>Pol34</t>
  </si>
  <si>
    <t>Ponorný tlakový snímač pro měření hladiny 4-20mA LIC1, LIC2</t>
  </si>
  <si>
    <t>-938930114</t>
  </si>
  <si>
    <t>Pol35</t>
  </si>
  <si>
    <t>Vestavný tlakový snímač pro měření hladiny 4-20mA PIC1, PIC2, PIC3, PIC4</t>
  </si>
  <si>
    <t>978635813</t>
  </si>
  <si>
    <t>Pol36</t>
  </si>
  <si>
    <t>Měření teploty a relativní vlhkosti 2x4-20mA TIC1</t>
  </si>
  <si>
    <t>1489351297</t>
  </si>
  <si>
    <t>Pol37</t>
  </si>
  <si>
    <t>Zaplavení objektu LA1</t>
  </si>
  <si>
    <t>-431699946</t>
  </si>
  <si>
    <t>Pol38</t>
  </si>
  <si>
    <t>Vstup do objektu</t>
  </si>
  <si>
    <t>816984966</t>
  </si>
  <si>
    <t>Poznámka k položce:_x000D_
V ceně je obsažena kalibrace včetně protokolu.</t>
  </si>
  <si>
    <t>Pol39</t>
  </si>
  <si>
    <t>-924592308</t>
  </si>
  <si>
    <t>Poznámka k položce:_x000D_
Položka obsahuje:_x000D_
- svorkovnicy HOP_x000D_
- vodiče CYA včetně ok a zapojení_x000D_
- svorky bernard a pásky nerez_x000D_
- spojovací materiál_x000D_
- napojení na stávající a nové uzemnění (část stavební elektro)</t>
  </si>
  <si>
    <t>Pol40</t>
  </si>
  <si>
    <t>635890390</t>
  </si>
  <si>
    <t>Pol41</t>
  </si>
  <si>
    <t>Stanovisko TIČR</t>
  </si>
  <si>
    <t>966289099</t>
  </si>
  <si>
    <t>Poznámka k položce:_x000D_
Výzva TIČR a vydání stanoviska.</t>
  </si>
  <si>
    <t>Pol42</t>
  </si>
  <si>
    <t>-173105304</t>
  </si>
  <si>
    <t>Pol43</t>
  </si>
  <si>
    <t>Software</t>
  </si>
  <si>
    <t>1825823328</t>
  </si>
  <si>
    <t>Poznámka k položce:_x000D_
Naprogramování řídicího systému, oživení, individuální zkoušky.</t>
  </si>
  <si>
    <t>Pol44</t>
  </si>
  <si>
    <t>Konfigurace komunikační sítě</t>
  </si>
  <si>
    <t>-850255540</t>
  </si>
  <si>
    <t>Poznámka k položce:_x000D_
Měření a konfigurace rádiového přenosu.</t>
  </si>
  <si>
    <t>Pol45</t>
  </si>
  <si>
    <t>Úprava dispečinku provozovatele</t>
  </si>
  <si>
    <t>280753539</t>
  </si>
  <si>
    <t>Poznámka k položce:_x000D_
Úprava SW stávajícího dispečinku, individuální zkoušky.</t>
  </si>
  <si>
    <t>Pol46</t>
  </si>
  <si>
    <t>-759312819</t>
  </si>
  <si>
    <t>2. - Rozváděč RM1</t>
  </si>
  <si>
    <t>Pol47</t>
  </si>
  <si>
    <t>Rozváděč nástěnný, VxŠxH 1000x800x300, IP54</t>
  </si>
  <si>
    <t>1674585693</t>
  </si>
  <si>
    <t>Poznámka k položce:_x000D_
Včetně montážního plechu</t>
  </si>
  <si>
    <t>Pol48</t>
  </si>
  <si>
    <t>Vypínač 32A/3p</t>
  </si>
  <si>
    <t>1784000095</t>
  </si>
  <si>
    <t>Poznámka k položce:_x000D_
Včetně ovladače a izolačních krytů</t>
  </si>
  <si>
    <t>Pol49</t>
  </si>
  <si>
    <t>Signálka žlutá 230V AC</t>
  </si>
  <si>
    <t>-2029267597</t>
  </si>
  <si>
    <t>Pol50</t>
  </si>
  <si>
    <t>Signálka modrá 230V AC</t>
  </si>
  <si>
    <t>1946981444</t>
  </si>
  <si>
    <t>Pol51</t>
  </si>
  <si>
    <t>Signálka bílá/zelená 230V AC</t>
  </si>
  <si>
    <t>1059662183</t>
  </si>
  <si>
    <t>Pol52</t>
  </si>
  <si>
    <t>Signálka bílá/žlutá 230V AC</t>
  </si>
  <si>
    <t>-2080464910</t>
  </si>
  <si>
    <t>Pol53</t>
  </si>
  <si>
    <t>Přepínač otočný, 3 pevné polohy, 2 NO vč. štítku</t>
  </si>
  <si>
    <t>857474890</t>
  </si>
  <si>
    <t>Pol54</t>
  </si>
  <si>
    <t>Přepínač otočný, 2 pevné polohy, 2 NO vč. štítku</t>
  </si>
  <si>
    <t>1103997378</t>
  </si>
  <si>
    <t>Pol55</t>
  </si>
  <si>
    <t>Hlídací relé sledu a asymetrie fází, podpětí a přepětí</t>
  </si>
  <si>
    <t>1139162746</t>
  </si>
  <si>
    <t>Pol56</t>
  </si>
  <si>
    <t>Přepěťová ochrana 1 a 2 stupeň, 3P</t>
  </si>
  <si>
    <t>-1099810651</t>
  </si>
  <si>
    <t>Pol57</t>
  </si>
  <si>
    <t>Přepěťová ochrana 3. stupeň, 1P</t>
  </si>
  <si>
    <t>1567717623</t>
  </si>
  <si>
    <t>Pol58</t>
  </si>
  <si>
    <t>Přepěťová ochrana 2+3. stupeň, k ochraně rozhraní řídicích systémů MaR, 1P</t>
  </si>
  <si>
    <t>-1632705438</t>
  </si>
  <si>
    <t>Pol59</t>
  </si>
  <si>
    <t>Oddělovací rázová tlumivka 16A</t>
  </si>
  <si>
    <t>98960252</t>
  </si>
  <si>
    <t>Pol60</t>
  </si>
  <si>
    <t>Motorový spouštěč 1,6 - 2,5A</t>
  </si>
  <si>
    <t>-1366990802</t>
  </si>
  <si>
    <t>Pol61</t>
  </si>
  <si>
    <t>Pomocný kontakt motorového spouštěče 1NO, 1NC</t>
  </si>
  <si>
    <t>-1657411351</t>
  </si>
  <si>
    <t>Pol62</t>
  </si>
  <si>
    <t>Stykač 6A, 3P, 1NC, 230V AC</t>
  </si>
  <si>
    <t>1959758350</t>
  </si>
  <si>
    <t>Pol63</t>
  </si>
  <si>
    <t>Pomocný kontakt stykače 2NO, 2NC</t>
  </si>
  <si>
    <t>-1005098229</t>
  </si>
  <si>
    <t>Pol64</t>
  </si>
  <si>
    <t>Instalační stykač 16A, 1P, 230V AC</t>
  </si>
  <si>
    <t>518102963</t>
  </si>
  <si>
    <t>Pol65</t>
  </si>
  <si>
    <t>Jistič 16B/3</t>
  </si>
  <si>
    <t>1121578402</t>
  </si>
  <si>
    <t>Pol66</t>
  </si>
  <si>
    <t>Jistič 10C/1</t>
  </si>
  <si>
    <t>-2057155867</t>
  </si>
  <si>
    <t>Pol67</t>
  </si>
  <si>
    <t>Jistič 10B/1</t>
  </si>
  <si>
    <t>-1074810971</t>
  </si>
  <si>
    <t>Pol68</t>
  </si>
  <si>
    <t>Jistič 6B/1</t>
  </si>
  <si>
    <t>-1788006197</t>
  </si>
  <si>
    <t>Pol69</t>
  </si>
  <si>
    <t>Jistič 4C/1</t>
  </si>
  <si>
    <t>-1101153462</t>
  </si>
  <si>
    <t>Pol70</t>
  </si>
  <si>
    <t>Pomocný kontakt jističe 1NO, 1NC</t>
  </si>
  <si>
    <t>713518172</t>
  </si>
  <si>
    <t>Pol71</t>
  </si>
  <si>
    <t>Proudový chránič s nadproudovou spouští 25B/4/0,03A</t>
  </si>
  <si>
    <t>422043834</t>
  </si>
  <si>
    <t>Pol72</t>
  </si>
  <si>
    <t>Relé s paticí 230V AC, 4 kontakty</t>
  </si>
  <si>
    <t>693898639</t>
  </si>
  <si>
    <t>Pol73</t>
  </si>
  <si>
    <t>Relé s paticí 24V DC, 4 kontakty</t>
  </si>
  <si>
    <t>1522217935</t>
  </si>
  <si>
    <t>Pol74</t>
  </si>
  <si>
    <t>Rozváděčový termostat topení 230V</t>
  </si>
  <si>
    <t>-843190982</t>
  </si>
  <si>
    <t>Pol75</t>
  </si>
  <si>
    <t>Rozváděčové topné tělísko 100W, 230V</t>
  </si>
  <si>
    <t>77316629</t>
  </si>
  <si>
    <t>Pol76</t>
  </si>
  <si>
    <t>Zdroj 230V AC/ 13,8V DC, 2A</t>
  </si>
  <si>
    <t>381354160</t>
  </si>
  <si>
    <t>Pol77</t>
  </si>
  <si>
    <t>Dobíječ a odpojovač akumulátorů 230V AC / 24V DC, 5A</t>
  </si>
  <si>
    <t>249826800</t>
  </si>
  <si>
    <t>Pol78</t>
  </si>
  <si>
    <t>Akumulátor NiCd 12V/12Ah</t>
  </si>
  <si>
    <t>1590130024</t>
  </si>
  <si>
    <t>Pol79</t>
  </si>
  <si>
    <t>PLC a rozšiřující moduly</t>
  </si>
  <si>
    <t>-740140846</t>
  </si>
  <si>
    <t>Poznámka k položce:_x000D_
2xRS2485, Un=Pb AKU, Uext=13,8V, min 26xDI, 8xAI, 6xDO, interní GSM modul</t>
  </si>
  <si>
    <t>359890487</t>
  </si>
  <si>
    <t>792478647</t>
  </si>
  <si>
    <t>-608068649</t>
  </si>
  <si>
    <t>Pol83</t>
  </si>
  <si>
    <t>Svorka, velikost 16, šedá</t>
  </si>
  <si>
    <t>802490268</t>
  </si>
  <si>
    <t>Pol84</t>
  </si>
  <si>
    <t>Svorka, velikost 16, zelenožlutá</t>
  </si>
  <si>
    <t>818741536</t>
  </si>
  <si>
    <t>Pol85</t>
  </si>
  <si>
    <t>Pružinová svorka, velikost 6, šedá</t>
  </si>
  <si>
    <t>1075382911</t>
  </si>
  <si>
    <t>Pol86</t>
  </si>
  <si>
    <t>Pružinová svorka, velikost 6, modrá</t>
  </si>
  <si>
    <t>-179447783</t>
  </si>
  <si>
    <t>Pol87</t>
  </si>
  <si>
    <t>Pružinová svorka, velikost 6, zelenožlutá</t>
  </si>
  <si>
    <t>458952329</t>
  </si>
  <si>
    <t>719025303</t>
  </si>
  <si>
    <t>Pol89</t>
  </si>
  <si>
    <t>Pružinová svorka, velikost 4, modrá</t>
  </si>
  <si>
    <t>1446441389</t>
  </si>
  <si>
    <t>-2118499410</t>
  </si>
  <si>
    <t>Pol91</t>
  </si>
  <si>
    <t>Kabelová průchodka s maticí Pg29</t>
  </si>
  <si>
    <t>-1469127275</t>
  </si>
  <si>
    <t>Pol92</t>
  </si>
  <si>
    <t>Kabelová průchodka s maticí Pg21</t>
  </si>
  <si>
    <t>1411193579</t>
  </si>
  <si>
    <t>-1990190059</t>
  </si>
  <si>
    <t>140166609</t>
  </si>
  <si>
    <t>Pol95</t>
  </si>
  <si>
    <t>11328066</t>
  </si>
  <si>
    <t>Pol96</t>
  </si>
  <si>
    <t>533885223</t>
  </si>
  <si>
    <t>Pol97</t>
  </si>
  <si>
    <t>1975756729</t>
  </si>
  <si>
    <t>Pol98</t>
  </si>
  <si>
    <t>-346531501</t>
  </si>
  <si>
    <t>Pol99</t>
  </si>
  <si>
    <t>1479709517</t>
  </si>
  <si>
    <t>3. - Stavební elektroinstalace</t>
  </si>
  <si>
    <t>Pol100</t>
  </si>
  <si>
    <t>Kabel CYKY-J 5x6</t>
  </si>
  <si>
    <t>1889635126</t>
  </si>
  <si>
    <t>Pol101</t>
  </si>
  <si>
    <t>Kabel CYKY-J 3x2,5</t>
  </si>
  <si>
    <t>911236049</t>
  </si>
  <si>
    <t>-740365832</t>
  </si>
  <si>
    <t>-158153037</t>
  </si>
  <si>
    <t>-1413477604</t>
  </si>
  <si>
    <t>Pol102</t>
  </si>
  <si>
    <t>Plastová krabicová rozvodka 100x100mm, 6 průchodek, IP 55 vč. Wago svorek</t>
  </si>
  <si>
    <t>1344713260</t>
  </si>
  <si>
    <t>Pol103</t>
  </si>
  <si>
    <t>Vypínač řaz. 1 montáž na povrch, IP 44</t>
  </si>
  <si>
    <t>-1314375443</t>
  </si>
  <si>
    <t>Pol104</t>
  </si>
  <si>
    <t>Svítidlo zářivkové LED 230V/38W/IP65</t>
  </si>
  <si>
    <t>327961994</t>
  </si>
  <si>
    <t>Pol105</t>
  </si>
  <si>
    <t>LED reflektor 230V, 50W, IP65, 6000K</t>
  </si>
  <si>
    <t>1621319481</t>
  </si>
  <si>
    <t>Pol106</t>
  </si>
  <si>
    <t>Svítidlo nouzové akumulátorové 230V, 8W, 3h, IP65</t>
  </si>
  <si>
    <t>1436390008</t>
  </si>
  <si>
    <t>Pol107</t>
  </si>
  <si>
    <t>Přímotopný konvektor 230V, 3000W</t>
  </si>
  <si>
    <t>-951709805</t>
  </si>
  <si>
    <t>Pol108</t>
  </si>
  <si>
    <t>Zásuvková skříň 2x400V/16A, 2x230V/16A, chránič, IP 44</t>
  </si>
  <si>
    <t>-78825644</t>
  </si>
  <si>
    <t>Pol109</t>
  </si>
  <si>
    <t>158532679</t>
  </si>
  <si>
    <t>Poznámka k položce:_x000D_
Položka obsahuje:_x000D_
- svorkovnice HOP_x000D_
- vodiče CYA včetně ok a zapojení_x000D_
- svorky bernard a pásky nerez_x000D_
- spojovací materiál_x000D_
- napojení na stávající a nové uzemnění (část stavební elektro)</t>
  </si>
  <si>
    <t>Pol110</t>
  </si>
  <si>
    <t>-1775517515</t>
  </si>
  <si>
    <t>Pol111</t>
  </si>
  <si>
    <t>2038484104</t>
  </si>
  <si>
    <t>855714924</t>
  </si>
  <si>
    <t>4. - Uzemnění a hromosvod</t>
  </si>
  <si>
    <t>-1957139322</t>
  </si>
  <si>
    <t>Pol112</t>
  </si>
  <si>
    <t>Zemnící drát FeZn 10 mm</t>
  </si>
  <si>
    <t>-1462804598</t>
  </si>
  <si>
    <t>Pol113</t>
  </si>
  <si>
    <t>Svorka páska - drát SR03 FeZn</t>
  </si>
  <si>
    <t>-897748331</t>
  </si>
  <si>
    <t>Pol114</t>
  </si>
  <si>
    <t>Svorka páska-páska SR02 FeZn</t>
  </si>
  <si>
    <t>1520970267</t>
  </si>
  <si>
    <t>Pol115</t>
  </si>
  <si>
    <t>Drát AlMgSi 8 mm polotvrdý</t>
  </si>
  <si>
    <t>-703820039</t>
  </si>
  <si>
    <t>Pol116</t>
  </si>
  <si>
    <t>Jímací tyč AlMgSi 1,0 m</t>
  </si>
  <si>
    <t>1221311469</t>
  </si>
  <si>
    <t>Pol117</t>
  </si>
  <si>
    <t>Podpěra jímací tyče na hřebenáče dvojitá FeZn</t>
  </si>
  <si>
    <t>-266032679</t>
  </si>
  <si>
    <t>Pol118</t>
  </si>
  <si>
    <t>Podpěra vedení na hřebenáče FeZn s plastovým držákem</t>
  </si>
  <si>
    <t>1983011549</t>
  </si>
  <si>
    <t>Pol119</t>
  </si>
  <si>
    <t>Podpěra vedení pod střešní krytinu FeZn</t>
  </si>
  <si>
    <t>-2048195983</t>
  </si>
  <si>
    <t>Pol120</t>
  </si>
  <si>
    <t>Svorka spojovací s příložkou FeZn</t>
  </si>
  <si>
    <t>335150855</t>
  </si>
  <si>
    <t>Pol121</t>
  </si>
  <si>
    <t>Svorka univerzální FeZn</t>
  </si>
  <si>
    <t>1220185270</t>
  </si>
  <si>
    <t>Pol122</t>
  </si>
  <si>
    <t>Podpěra vedení do zateplení (set)</t>
  </si>
  <si>
    <t>-2108972003</t>
  </si>
  <si>
    <t>Pol123</t>
  </si>
  <si>
    <t>Svorka zkušební žárově pozinkovaná litina</t>
  </si>
  <si>
    <t>1457283086</t>
  </si>
  <si>
    <t>Pol124</t>
  </si>
  <si>
    <t>Ochranná trubka 1,7m FeZn</t>
  </si>
  <si>
    <t>-792118252</t>
  </si>
  <si>
    <t>Pol125</t>
  </si>
  <si>
    <t>Držák ochranné trubky do zateplení FeZn</t>
  </si>
  <si>
    <t>-683102544</t>
  </si>
  <si>
    <t>Pol126</t>
  </si>
  <si>
    <t>Čísla na označení svodů plast</t>
  </si>
  <si>
    <t>-285934612</t>
  </si>
  <si>
    <t>Pol127</t>
  </si>
  <si>
    <t>-1161371675</t>
  </si>
  <si>
    <t>1157134153</t>
  </si>
  <si>
    <t>SO 05 - Rozváděcí řad 2</t>
  </si>
  <si>
    <t>2019748281</t>
  </si>
  <si>
    <t>-1208937757</t>
  </si>
  <si>
    <t>-106777752</t>
  </si>
  <si>
    <t>1*0,51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</si>
  <si>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</si>
  <si>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</si>
  <si>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1301667954</t>
  </si>
  <si>
    <t>https://podminky.urs.cz/item/CS_URS_2025_02/119001421</t>
  </si>
  <si>
    <t>3*0,51</t>
  </si>
  <si>
    <t>132154104</t>
  </si>
  <si>
    <t>Hloubení zapažených rýh šířky do 800 mm strojně s urovnáním dna do předepsaného profilu a spádu v hornině třídy těžitelnosti I skupiny 1 a 2 přes 100 m3</t>
  </si>
  <si>
    <t>378230764</t>
  </si>
  <si>
    <t>https://podminky.urs.cz/item/CS_URS_2025_02/132154104</t>
  </si>
  <si>
    <t>potrubí PED90</t>
  </si>
  <si>
    <t>řad je celý v souběhu s SO 01 - demontáže a montáže povrchů jsou řešeny v SO 01 Přiváděcí řad!!!</t>
  </si>
  <si>
    <t>šířka rýhy =0,51 m</t>
  </si>
  <si>
    <t>průměrná hloubka výkopu včetně povrchů = 1,76 m</t>
  </si>
  <si>
    <t>36*0,51*(1,76-0,45)</t>
  </si>
  <si>
    <t>218,7*0,51*(1,76-0,43)</t>
  </si>
  <si>
    <t>zeleň- trvalý travní porost</t>
  </si>
  <si>
    <t>5,3*0,51*(1,76-0,3)</t>
  </si>
  <si>
    <t>176,342*0,1</t>
  </si>
  <si>
    <t>132254104</t>
  </si>
  <si>
    <t>Hloubení zapažených rýh šířky do 800 mm strojně s urovnáním dna do předepsaného profilu a spádu v hornině třídy těžitelnosti I skupiny 3 přes 100 m3</t>
  </si>
  <si>
    <t>1723408543</t>
  </si>
  <si>
    <t>https://podminky.urs.cz/item/CS_URS_2025_02/132254104</t>
  </si>
  <si>
    <t>176,342*0,15</t>
  </si>
  <si>
    <t>132354104</t>
  </si>
  <si>
    <t>Hloubení zapažených rýh šířky do 800 mm strojně s urovnáním dna do předepsaného profilu a spádu v hornině třídy těžitelnosti II skupiny 4 přes 100 m3</t>
  </si>
  <si>
    <t>-1364170130</t>
  </si>
  <si>
    <t>https://podminky.urs.cz/item/CS_URS_2025_02/132354104</t>
  </si>
  <si>
    <t>176,342*0,60</t>
  </si>
  <si>
    <t>132454104</t>
  </si>
  <si>
    <t>Hloubení zapažených rýh šířky do 800 mm strojně s urovnáním dna do předepsaného profilu a spádu v hornině třídy těžitelnosti II skupiny 5 přes 100 m3</t>
  </si>
  <si>
    <t>-1742354051</t>
  </si>
  <si>
    <t>https://podminky.urs.cz/item/CS_URS_2025_02/132454104</t>
  </si>
  <si>
    <t>176,342*0,10</t>
  </si>
  <si>
    <t>132554104</t>
  </si>
  <si>
    <t>Hloubení zapažených rýh šířky do 800 mm strojně s urovnáním dna do předepsaného profilu a spádu v hornině třídy těžitelnosti III skupiny 6 přes 100 m3</t>
  </si>
  <si>
    <t>467220227</t>
  </si>
  <si>
    <t>https://podminky.urs.cz/item/CS_URS_2025_02/132554104</t>
  </si>
  <si>
    <t>176,342*0,05</t>
  </si>
  <si>
    <t>-741339365</t>
  </si>
  <si>
    <t>1*0,51*1*1,76</t>
  </si>
  <si>
    <t>3*0,51*1*1,76</t>
  </si>
  <si>
    <t>-986709800</t>
  </si>
  <si>
    <t>pažení z jedné strany - souběh s SO 01 Přiváděcí řad</t>
  </si>
  <si>
    <t>260*1,76</t>
  </si>
  <si>
    <t>878344395</t>
  </si>
  <si>
    <t>2031357434</t>
  </si>
  <si>
    <t>"vodorovné přemístění podsypového, obsypového a zásypového nakopovaného materiálu po staveništi z meziskládky</t>
  </si>
  <si>
    <t>"lože ŠP" 13,26</t>
  </si>
  <si>
    <t>"obsyp ŠD" 36,801</t>
  </si>
  <si>
    <t>"zásyp ŠP"  16,891</t>
  </si>
  <si>
    <t>17,634*2</t>
  </si>
  <si>
    <t>26,451*2</t>
  </si>
  <si>
    <t>559812230</t>
  </si>
  <si>
    <t>(107,737-17,634-26,451)*2</t>
  </si>
  <si>
    <t>1301553265</t>
  </si>
  <si>
    <t>42,153</t>
  </si>
  <si>
    <t>17,634</t>
  </si>
  <si>
    <t>-1183933163</t>
  </si>
  <si>
    <t>59,787*10 'Přepočtené koeficientem množství</t>
  </si>
  <si>
    <t>-900467016</t>
  </si>
  <si>
    <t>8,817</t>
  </si>
  <si>
    <t>330004050</t>
  </si>
  <si>
    <t>8,817*10 'Přepočtené koeficientem množství</t>
  </si>
  <si>
    <t>977477039</t>
  </si>
  <si>
    <t>26,451</t>
  </si>
  <si>
    <t>43520758</t>
  </si>
  <si>
    <t>63,652</t>
  </si>
  <si>
    <t>-1381677862</t>
  </si>
  <si>
    <t>(105,805-63,652)*2</t>
  </si>
  <si>
    <t>17,634*2,4</t>
  </si>
  <si>
    <t>8,817*2,7</t>
  </si>
  <si>
    <t>-891388685</t>
  </si>
  <si>
    <t>"uložení podsypového, obsypového a zásypového nakopovaného materiálu na meziskládce</t>
  </si>
  <si>
    <t>105,805-63,652</t>
  </si>
  <si>
    <t>-1207895601</t>
  </si>
  <si>
    <t>176,342</t>
  </si>
  <si>
    <t>-260*0,51*0,1</t>
  </si>
  <si>
    <t>-260*0,51*(0,09+0,2)</t>
  </si>
  <si>
    <t>538567052</t>
  </si>
  <si>
    <t>zásyp rýhy nakupovaným nesedavým materiálem s povrchem v místním asfaltu</t>
  </si>
  <si>
    <t>36*0,51*(1,76-0,45-0,1-0,09-0,2)</t>
  </si>
  <si>
    <t>16,891*2 'Přepočtené koeficientem množství</t>
  </si>
  <si>
    <t>-1561927452</t>
  </si>
  <si>
    <t>potrubí PE D90 mm - 260 m´</t>
  </si>
  <si>
    <t>260*0,51*(0,09+0,2)</t>
  </si>
  <si>
    <t>-3,14*0,045*0,045*260</t>
  </si>
  <si>
    <t>-486138252</t>
  </si>
  <si>
    <t>36,801*2 'Přepočtené koeficientem množství</t>
  </si>
  <si>
    <t>181912111</t>
  </si>
  <si>
    <t>Úprava pláně vyrovnáním výškových rozdílů ručně v hornině třídy těžitelnosti I skupiny 3 bez zhutnění</t>
  </si>
  <si>
    <t>-1046004064</t>
  </si>
  <si>
    <t>https://podminky.urs.cz/item/CS_URS_2025_02/181912111</t>
  </si>
  <si>
    <t>5,3*0,51</t>
  </si>
  <si>
    <t>236820064</t>
  </si>
  <si>
    <t>(36+218,7)*0,51</t>
  </si>
  <si>
    <t>-519782160</t>
  </si>
  <si>
    <t>1*0,8</t>
  </si>
  <si>
    <t>295759205</t>
  </si>
  <si>
    <t>0,8*5 "Přepočtené koeficientem množství</t>
  </si>
  <si>
    <t>-947747552</t>
  </si>
  <si>
    <t>PE D90 mm - 260 m´</t>
  </si>
  <si>
    <t>celý řad v souběhu s SO 01 Přiváděcí řad</t>
  </si>
  <si>
    <t>260*0,51*0,1</t>
  </si>
  <si>
    <t>-505917621</t>
  </si>
  <si>
    <t>koleno patkové - 1 ks</t>
  </si>
  <si>
    <t>šoupě - 4 ks</t>
  </si>
  <si>
    <t>T-kus - 1 ks</t>
  </si>
  <si>
    <t>0,5*0,5*0,5*6</t>
  </si>
  <si>
    <t>-1229156330</t>
  </si>
  <si>
    <t>0,5*4*0,5*6</t>
  </si>
  <si>
    <t>-2131060153</t>
  </si>
  <si>
    <t>1742035174</t>
  </si>
  <si>
    <t>-1645145041</t>
  </si>
  <si>
    <t>0,8*1,02 "Přepočtené koeficientem množství</t>
  </si>
  <si>
    <t>-886769813</t>
  </si>
  <si>
    <t>161392667</t>
  </si>
  <si>
    <t>-1802648605</t>
  </si>
  <si>
    <t>254572657</t>
  </si>
  <si>
    <t>857244122</t>
  </si>
  <si>
    <t>Montáž litinových tvarovek na potrubí litinovém tlakovém odbočných na potrubí z trub přírubových v otevřeném výkopu, kanálu nebo v šachtě DN 80</t>
  </si>
  <si>
    <t>-1676352816</t>
  </si>
  <si>
    <t>https://podminky.urs.cz/item/CS_URS_2025_02/857244122</t>
  </si>
  <si>
    <t>55253510</t>
  </si>
  <si>
    <t>tvarovka přírubová litinová vodovodní s přírubovou odbočkou PN10/40 T-kus DN 80/80</t>
  </si>
  <si>
    <t>-199230198</t>
  </si>
  <si>
    <t>871241211</t>
  </si>
  <si>
    <t>Montáž vodovodního potrubí z plastů v otevřeném výkopu z polyetylenu PE 100 svařovaných elektrotvarovkou SDR 11/PN16 D 90 x 8,2 mm</t>
  </si>
  <si>
    <t>-54210254</t>
  </si>
  <si>
    <t>https://podminky.urs.cz/item/CS_URS_2025_02/871241211</t>
  </si>
  <si>
    <t>28613556</t>
  </si>
  <si>
    <t>potrubí dvouvrstvé PE100 RC SDR11 90x8,2 dl 12m</t>
  </si>
  <si>
    <t>33349558</t>
  </si>
  <si>
    <t>260*1,015 'Přepočtené koeficientem množství</t>
  </si>
  <si>
    <t>m91013</t>
  </si>
  <si>
    <t>Oblouk 11° PE100 RC SDR11 90</t>
  </si>
  <si>
    <t>100058483</t>
  </si>
  <si>
    <t>m485062</t>
  </si>
  <si>
    <t>Koleno 15° PE100 SDR11 90</t>
  </si>
  <si>
    <t>-51693721</t>
  </si>
  <si>
    <t>987342348</t>
  </si>
  <si>
    <t>260/12 = 21,667 ks, zaokr. 22 ks</t>
  </si>
  <si>
    <t>1031349494</t>
  </si>
  <si>
    <t>877241110</t>
  </si>
  <si>
    <t>Montáž tvarovek na vodovodním plastovém potrubí z polyetylenu PE 100 elektrotvarovek SDR 11/PN16 kolen 45° d 90</t>
  </si>
  <si>
    <t>608240668</t>
  </si>
  <si>
    <t>https://podminky.urs.cz/item/CS_URS_2025_02/877241110</t>
  </si>
  <si>
    <t>28614948</t>
  </si>
  <si>
    <t>elektrokoleno 45° PE 100 PN16 D 90mm</t>
  </si>
  <si>
    <t>543138720</t>
  </si>
  <si>
    <t>877241218</t>
  </si>
  <si>
    <t>Montáž tvarovek na vodovodním plastovém potrubí z polyetylenu PE 100 svařovaných na tupo SDR 11/PN16 záslepek d 90</t>
  </si>
  <si>
    <t>-271548854</t>
  </si>
  <si>
    <t>https://podminky.urs.cz/item/CS_URS_2025_02/877241218</t>
  </si>
  <si>
    <t>lemový nákružek + točivá příruba D90</t>
  </si>
  <si>
    <t>28653135</t>
  </si>
  <si>
    <t>nákružek lemový PE 100 SDR11 90mm</t>
  </si>
  <si>
    <t>-1110010309</t>
  </si>
  <si>
    <t>28654368</t>
  </si>
  <si>
    <t>příruba volná k lemovému nákružku z polypropylénu 90</t>
  </si>
  <si>
    <t>319696502</t>
  </si>
  <si>
    <t>-2057898335</t>
  </si>
  <si>
    <t>585964215</t>
  </si>
  <si>
    <t>1465222580</t>
  </si>
  <si>
    <t>823641696</t>
  </si>
  <si>
    <t>1902445702</t>
  </si>
  <si>
    <t>1971438092</t>
  </si>
  <si>
    <t>891249961</t>
  </si>
  <si>
    <t>Montáž opravných armatur na potrubí z trub litinových, ocelových nebo plastických hmot potrubních spojek hrdlo/hrdlo DN 80</t>
  </si>
  <si>
    <t>1059882393</t>
  </si>
  <si>
    <t>https://podminky.urs.cz/item/CS_URS_2025_02/891249961</t>
  </si>
  <si>
    <t>31951015</t>
  </si>
  <si>
    <t>potrubní spojka jištěná proti posuvu hrdlo-hrdlo DN 80</t>
  </si>
  <si>
    <t>-1539034107</t>
  </si>
  <si>
    <t>-482197146</t>
  </si>
  <si>
    <t>-1991298839</t>
  </si>
  <si>
    <t>905194617</t>
  </si>
  <si>
    <t>-1205259645</t>
  </si>
  <si>
    <t>-783667919</t>
  </si>
  <si>
    <t>353529071</t>
  </si>
  <si>
    <t>518747060</t>
  </si>
  <si>
    <t>-1535534395</t>
  </si>
  <si>
    <t>-1244652341</t>
  </si>
  <si>
    <t>-1904273055</t>
  </si>
  <si>
    <t>1608519747</t>
  </si>
  <si>
    <t>-2032258998</t>
  </si>
  <si>
    <t>"dl. potrubí" 260,00</t>
  </si>
  <si>
    <t>"šoupata" 4*1,50</t>
  </si>
  <si>
    <t>1065831303</t>
  </si>
  <si>
    <t>-1336678630</t>
  </si>
  <si>
    <t>SO 06 - Rozváděcí řad 3</t>
  </si>
  <si>
    <t>617850022</t>
  </si>
  <si>
    <t>7 dní á 10 hod</t>
  </si>
  <si>
    <t>7*10</t>
  </si>
  <si>
    <t>-849172182</t>
  </si>
  <si>
    <t>119001422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</si>
  <si>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přes 3 do 6 kabelů</t>
  </si>
  <si>
    <t>-856082636</t>
  </si>
  <si>
    <t>https://podminky.urs.cz/item/CS_URS_2025_02/119001422</t>
  </si>
  <si>
    <t>5*0,51</t>
  </si>
  <si>
    <t>-120300726</t>
  </si>
  <si>
    <t>potrubí PED90 - 395 m´</t>
  </si>
  <si>
    <t>průměrná hloubka výkopu včetně povrchů = 1,93 m</t>
  </si>
  <si>
    <t>panelová cesta</t>
  </si>
  <si>
    <t>295,5*0,51*(1,93-0,47)</t>
  </si>
  <si>
    <t>34,5*0,51*(1,93-0,3)</t>
  </si>
  <si>
    <t>65*0,51*(1,93-0,3)</t>
  </si>
  <si>
    <t>302,744*0,1</t>
  </si>
  <si>
    <t>-2122331696</t>
  </si>
  <si>
    <t>302,744*0,15</t>
  </si>
  <si>
    <t>-264613440</t>
  </si>
  <si>
    <t>302,744*0,60</t>
  </si>
  <si>
    <t>-940674268</t>
  </si>
  <si>
    <t>302,744*0,10</t>
  </si>
  <si>
    <t>-1349607797</t>
  </si>
  <si>
    <t>302,744*0,05</t>
  </si>
  <si>
    <t>-205242928</t>
  </si>
  <si>
    <t>5*0,51*1*1,93</t>
  </si>
  <si>
    <t>1694178893</t>
  </si>
  <si>
    <t>395,00*1,93</t>
  </si>
  <si>
    <t>-1643733994</t>
  </si>
  <si>
    <t>-1865924085</t>
  </si>
  <si>
    <t>30,274*2</t>
  </si>
  <si>
    <t>45,412*2</t>
  </si>
  <si>
    <t>"obsyp ŠP" 55,909</t>
  </si>
  <si>
    <t>2101006278</t>
  </si>
  <si>
    <t xml:space="preserve">skupina 4 </t>
  </si>
  <si>
    <t>(224,178-30,274-45,412)*2</t>
  </si>
  <si>
    <t>-1259954162</t>
  </si>
  <si>
    <t>181,646-148,492</t>
  </si>
  <si>
    <t>30,274</t>
  </si>
  <si>
    <t>-1204159343</t>
  </si>
  <si>
    <t>63,428*10 'Přepočtené koeficientem množství</t>
  </si>
  <si>
    <t>1523642456</t>
  </si>
  <si>
    <t>15,137</t>
  </si>
  <si>
    <t>-71643015</t>
  </si>
  <si>
    <t>15,137*10 'Přepočtené koeficientem množství</t>
  </si>
  <si>
    <t>-377077802</t>
  </si>
  <si>
    <t>45,412</t>
  </si>
  <si>
    <t>-1986419841</t>
  </si>
  <si>
    <t>148,492</t>
  </si>
  <si>
    <t>-552852012</t>
  </si>
  <si>
    <t>148,492*2,00</t>
  </si>
  <si>
    <t>30,274*2,40</t>
  </si>
  <si>
    <t>15,137*2,70</t>
  </si>
  <si>
    <t>1753321663</t>
  </si>
  <si>
    <t>1665252851</t>
  </si>
  <si>
    <t>302,744</t>
  </si>
  <si>
    <t>-395,00*0,51*0,10</t>
  </si>
  <si>
    <t>-395,00*0,51*(0,09+0,20)</t>
  </si>
  <si>
    <t>1625059286</t>
  </si>
  <si>
    <t>potrubí PE D90 mm - 395 m´</t>
  </si>
  <si>
    <t>395,00*0,51*(0,09+0,20)</t>
  </si>
  <si>
    <t>-3,14*0,045*0,045*395,00</t>
  </si>
  <si>
    <t>1971099632</t>
  </si>
  <si>
    <t>55,909*2 'Přepočtené koeficientem množství</t>
  </si>
  <si>
    <t>1708607502</t>
  </si>
  <si>
    <t>(34,5+65,0)*0,51</t>
  </si>
  <si>
    <t>68596643</t>
  </si>
  <si>
    <t>295,5*0,51</t>
  </si>
  <si>
    <t>1720311770</t>
  </si>
  <si>
    <t>592240573</t>
  </si>
  <si>
    <t>-1222674129</t>
  </si>
  <si>
    <t>PE D90 mm - 395 m´</t>
  </si>
  <si>
    <t>395,00*0,51*0,10</t>
  </si>
  <si>
    <t>1471067349</t>
  </si>
  <si>
    <t>šoupě - 1 ks</t>
  </si>
  <si>
    <t>0,5*0,5*0,5*2</t>
  </si>
  <si>
    <t>1473100792</t>
  </si>
  <si>
    <t>T-kus - 0 ks</t>
  </si>
  <si>
    <t>0,5*4*0,5*2</t>
  </si>
  <si>
    <t>885080623</t>
  </si>
  <si>
    <t>314663272</t>
  </si>
  <si>
    <t>-80283094</t>
  </si>
  <si>
    <t>28333114</t>
  </si>
  <si>
    <t>-1849213088</t>
  </si>
  <si>
    <t>797509644</t>
  </si>
  <si>
    <t>-895860419</t>
  </si>
  <si>
    <t>1400220195</t>
  </si>
  <si>
    <t>845571838</t>
  </si>
  <si>
    <t>-1038201212</t>
  </si>
  <si>
    <t>-344923129</t>
  </si>
  <si>
    <t>395,00</t>
  </si>
  <si>
    <t>395*1,015 'Přepočtené koeficientem množství</t>
  </si>
  <si>
    <t>-1213945428</t>
  </si>
  <si>
    <t>m81013</t>
  </si>
  <si>
    <t>Oblouk 22° PE100 RC SDR11 90</t>
  </si>
  <si>
    <t>480384548</t>
  </si>
  <si>
    <t>m61013</t>
  </si>
  <si>
    <t>Oblouk 30° PE100 RC SDR11 90</t>
  </si>
  <si>
    <t>-908982561</t>
  </si>
  <si>
    <t>1855085762</t>
  </si>
  <si>
    <t>-1866814320</t>
  </si>
  <si>
    <t>395/12 = 32,917 ks, zaokr.33 ks</t>
  </si>
  <si>
    <t>850613591</t>
  </si>
  <si>
    <t>-320794770</t>
  </si>
  <si>
    <t>-63471577</t>
  </si>
  <si>
    <t>96591658</t>
  </si>
  <si>
    <t>385969820</t>
  </si>
  <si>
    <t>2047572407</t>
  </si>
  <si>
    <t>587305544</t>
  </si>
  <si>
    <t>-859783472</t>
  </si>
  <si>
    <t>258692335</t>
  </si>
  <si>
    <t>1213864787</t>
  </si>
  <si>
    <t>-297866078</t>
  </si>
  <si>
    <t>-237609012</t>
  </si>
  <si>
    <t>-1536243880</t>
  </si>
  <si>
    <t>451112540</t>
  </si>
  <si>
    <t>-142527021</t>
  </si>
  <si>
    <t>355278452</t>
  </si>
  <si>
    <t>-919491014</t>
  </si>
  <si>
    <t>-1042508868</t>
  </si>
  <si>
    <t>1779658256</t>
  </si>
  <si>
    <t>2142601304</t>
  </si>
  <si>
    <t>497516280</t>
  </si>
  <si>
    <t>-1648911042</t>
  </si>
  <si>
    <t>"dl. potrubí" 395,00</t>
  </si>
  <si>
    <t>"šoupata" 1*1,50</t>
  </si>
  <si>
    <t>822057604</t>
  </si>
  <si>
    <t>-811173477</t>
  </si>
  <si>
    <t>VON - Vedlejší a ostatní rozpočtové náklady</t>
  </si>
  <si>
    <t xml:space="preserve"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 Jednotlivé položky armatur a tvarovek zahrnují těsnění, podložky, šrouby, matice, odmaštění, revizi a opravu poškozených ochranných nátěrů. Součástí dodávky zařízení je uvedení do provozu servisním technikem výrobce.   Nedílnou součástí výkazu výměr jsou technické podmínky a požadavky, které jsou součástí textové a výkresové části PD. Všechny navrhované materiály a výrobky musí být v souladu se standardy budoucího provozovatele vodovodního systému a musí být odsouhlaseny provozovatelem před oceňováním rozpočtu.“ 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</si>
  <si>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</si>
  <si>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</si>
  <si>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</si>
  <si>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</si>
  <si>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</si>
  <si>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</si>
  <si>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</si>
  <si>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</si>
  <si>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</si>
  <si>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</si>
  <si>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012002002</t>
  </si>
  <si>
    <t xml:space="preserve">Geodetické práce </t>
  </si>
  <si>
    <t>1024</t>
  </si>
  <si>
    <t>354219668</t>
  </si>
  <si>
    <t>"VEDLEJŠÍ A OSTATNÍ NÁKLADY</t>
  </si>
  <si>
    <t>"rozsah specifikace - Geodetické práce</t>
  </si>
  <si>
    <t>013254001</t>
  </si>
  <si>
    <t>Dokumentace skutečného provedení stavby</t>
  </si>
  <si>
    <t>-212032640</t>
  </si>
  <si>
    <t>"rozsah specifikace - Dokumentace skutečného provedení</t>
  </si>
  <si>
    <t>013274012</t>
  </si>
  <si>
    <t>Pasportizace objektů, fotodokumentace stavby</t>
  </si>
  <si>
    <t>1451227656</t>
  </si>
  <si>
    <t>"rozsah specifikace - Pasportizace objektů, fotodokumentace stavby</t>
  </si>
  <si>
    <t>013294010</t>
  </si>
  <si>
    <t>Dodavatelská dokumentace stavby</t>
  </si>
  <si>
    <t>426202075</t>
  </si>
  <si>
    <t xml:space="preserve">"rozsah specifikace - Dodavatelská dokumentace </t>
  </si>
  <si>
    <t>013294030</t>
  </si>
  <si>
    <t xml:space="preserve">Harmonogram stavby </t>
  </si>
  <si>
    <t>-1912497700</t>
  </si>
  <si>
    <t xml:space="preserve">"rozsah specifikace - Harmonogram stavby </t>
  </si>
  <si>
    <t>015110111</t>
  </si>
  <si>
    <t>Průzkumné práce</t>
  </si>
  <si>
    <t>-1248739282</t>
  </si>
  <si>
    <t>"rozsah specifikace -  Průzkumné práce</t>
  </si>
  <si>
    <t>VRN3</t>
  </si>
  <si>
    <t>Zařízení staveniště</t>
  </si>
  <si>
    <t>030001001</t>
  </si>
  <si>
    <t>Zařízení staveniště - zřízení, provoz, odstranění</t>
  </si>
  <si>
    <t>-724529057</t>
  </si>
  <si>
    <t>"rozsah specifikace - Zařízení staveniště</t>
  </si>
  <si>
    <t>032403000</t>
  </si>
  <si>
    <t>Provizorní komunikace</t>
  </si>
  <si>
    <t>2114189105</t>
  </si>
  <si>
    <t>provizorní příjezdové cesty na staveniště</t>
  </si>
  <si>
    <t>034203021</t>
  </si>
  <si>
    <t>Statické zajištění sloupů VO a NN sousedících se staveništěm</t>
  </si>
  <si>
    <t>-578949337</t>
  </si>
  <si>
    <t>"Statické zajištění sloupů v blízkosti staveniště.</t>
  </si>
  <si>
    <t>034203022</t>
  </si>
  <si>
    <t>Zajištění a ochrana oplocení pozemků sousedících se staveništěm</t>
  </si>
  <si>
    <t>-2038243523</t>
  </si>
  <si>
    <t>Zajištění a ochrana oplocení pozemků sousedících se staveništěm,</t>
  </si>
  <si>
    <t>případná obnova poškozených objektů oplocení.</t>
  </si>
  <si>
    <t>034203023</t>
  </si>
  <si>
    <t>Zajištění a ochrana stromů sousedících se staveništěm</t>
  </si>
  <si>
    <t>969798969</t>
  </si>
  <si>
    <t>"ochrana stromů a vzrostlé zeleně např. bedněním, bandáží po dobu trvání stavebních prací</t>
  </si>
  <si>
    <t>"při odkopávkách případné zajištění kořenovou clonou</t>
  </si>
  <si>
    <t>034303012</t>
  </si>
  <si>
    <t>Provizorní dopravní značení ( zřízení, provoz, odstranění; vč. PD DDZ)</t>
  </si>
  <si>
    <t>-1948034953</t>
  </si>
  <si>
    <t xml:space="preserve">"rozsah specifikace - Provizorní dopravní značení </t>
  </si>
  <si>
    <t>036000012</t>
  </si>
  <si>
    <t xml:space="preserve">Vytýčení inženýrských sítí </t>
  </si>
  <si>
    <t>39739919</t>
  </si>
  <si>
    <t xml:space="preserve">"rozsah specifikace - Vytýčení  inženýrských sítí </t>
  </si>
  <si>
    <t>VRN4</t>
  </si>
  <si>
    <t>Inženýrská činnost</t>
  </si>
  <si>
    <t>041903001</t>
  </si>
  <si>
    <t>Dozor jiné osoby - statik</t>
  </si>
  <si>
    <t>1199719935</t>
  </si>
  <si>
    <t xml:space="preserve">"rozsah specifikace - Činnost odpovědného statika, geodeta, geologa a hydrogeologa </t>
  </si>
  <si>
    <t>041903003</t>
  </si>
  <si>
    <t>Dozor jiné osoby - geolog</t>
  </si>
  <si>
    <t>-344139</t>
  </si>
  <si>
    <t>041903004</t>
  </si>
  <si>
    <t>Dozor jiné osoby - geotechnik</t>
  </si>
  <si>
    <t>-504180397</t>
  </si>
  <si>
    <t>042002010</t>
  </si>
  <si>
    <t xml:space="preserve">Zajištění povolení pro nakládání s vodami v průběhu výstavby </t>
  </si>
  <si>
    <t>1512971843</t>
  </si>
  <si>
    <t xml:space="preserve">"rozsah specifikace - Zajištění povolení pro nakládání s vodami v průběhu výstavby </t>
  </si>
  <si>
    <t>042903022</t>
  </si>
  <si>
    <t>Provozního řád</t>
  </si>
  <si>
    <t>-12489633</t>
  </si>
  <si>
    <t xml:space="preserve">"rozsah specifikace - Provozního řád </t>
  </si>
  <si>
    <t>042903023</t>
  </si>
  <si>
    <t>Kontrolní a zkušení plán, technologické postupy</t>
  </si>
  <si>
    <t>1894295859</t>
  </si>
  <si>
    <t>"rozsah specifikace - Kontrolní a zkušení plán, technologické postupy</t>
  </si>
  <si>
    <t>042904022</t>
  </si>
  <si>
    <t>Havarijní plán</t>
  </si>
  <si>
    <t>1860467829</t>
  </si>
  <si>
    <t>"rozsah specifikace - Havarijní plán</t>
  </si>
  <si>
    <t>043002011</t>
  </si>
  <si>
    <t>Komplexní, individuální, garanční zkoušky, revize</t>
  </si>
  <si>
    <t>1145478245</t>
  </si>
  <si>
    <t>"rozsah specifikace - Komplexní, individuální, garanční zkoušky, revize</t>
  </si>
  <si>
    <t>043103010</t>
  </si>
  <si>
    <t>Zkoušky na staveništi</t>
  </si>
  <si>
    <t>-870962908</t>
  </si>
  <si>
    <t>"rozsah specifikace - Zkoušky na staveništi</t>
  </si>
  <si>
    <t>045002010</t>
  </si>
  <si>
    <t>Kompletační činnost</t>
  </si>
  <si>
    <t>2036809877</t>
  </si>
  <si>
    <t xml:space="preserve">"rozsah specifikace - Kompletační činnost </t>
  </si>
  <si>
    <t>VRN5</t>
  </si>
  <si>
    <t>Finanční náklady</t>
  </si>
  <si>
    <t>053200010</t>
  </si>
  <si>
    <t xml:space="preserve">Rozbory pitné vody akreditovanou laboratoří </t>
  </si>
  <si>
    <t>-1077149425</t>
  </si>
  <si>
    <t xml:space="preserve">"rozsah specifikace - Rozbory pitné vody akreditovanou laboratoří </t>
  </si>
  <si>
    <t>053902001</t>
  </si>
  <si>
    <t>Poplatky za dočasný zábor komunikací a ploch</t>
  </si>
  <si>
    <t>2087678960</t>
  </si>
  <si>
    <t>059002002</t>
  </si>
  <si>
    <t>Náhrada ztrát na zemědělské produkci</t>
  </si>
  <si>
    <t>1826418452</t>
  </si>
  <si>
    <t>VRN9</t>
  </si>
  <si>
    <t>Ostatní náklady</t>
  </si>
  <si>
    <t>092002021</t>
  </si>
  <si>
    <t xml:space="preserve">Náhradní zásobování pitnou vodou a spolupráce s provozovatelem </t>
  </si>
  <si>
    <t>-640990602</t>
  </si>
  <si>
    <t xml:space="preserve">"rozsah specifikace - Náhradní zásobování pitnou vodou a spolupráce s provozovatelem </t>
  </si>
  <si>
    <t>094002011</t>
  </si>
  <si>
    <t xml:space="preserve">Ostatní náklady spojené s instalací elektro </t>
  </si>
  <si>
    <t>1596152724</t>
  </si>
  <si>
    <t xml:space="preserve">"rozsah specifikace - Ostatní náklady spojené s instalací elektro </t>
  </si>
  <si>
    <t>094002022</t>
  </si>
  <si>
    <t>Čištění komunikací</t>
  </si>
  <si>
    <t>-2139164158</t>
  </si>
  <si>
    <t>094002023</t>
  </si>
  <si>
    <t>Součinnost při zabezpečení kolaudace stavby</t>
  </si>
  <si>
    <t>386335891</t>
  </si>
  <si>
    <t>094002024</t>
  </si>
  <si>
    <t>Manipulace a odstávka na stávající síti</t>
  </si>
  <si>
    <t>973086152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</si>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</sst>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3" xfId="0" applyNumberFormat="1" applyFont="1" applyBorder="1"/>
    <xf numFmtId="166" fontId="33" fillId="0" borderId="14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49" fontId="38" fillId="0" borderId="23" xfId="0" applyNumberFormat="1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center" vertical="center" wrapText="1"/>
    </xf>
    <xf numFmtId="167" fontId="38" fillId="0" borderId="23" xfId="0" applyNumberFormat="1" applyFont="1" applyBorder="1" applyAlignment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0" fillId="0" borderId="0" xfId="0" applyFont="1" applyAlignment="1">
      <alignment vertical="center" wrapText="1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center" vertical="center"/>
    </xf>
    <xf numFmtId="166" fontId="23" fillId="0" borderId="21" xfId="0" applyNumberFormat="1" applyFont="1" applyBorder="1" applyAlignment="1">
      <alignment vertical="center"/>
    </xf>
    <xf numFmtId="166" fontId="23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>
      <alignment horizontal="left" vertical="center"/>
    </xf>
    <xf numFmtId="0" fontId="51" fillId="0" borderId="1" xfId="0" applyFont="1" applyBorder="1" applyAlignment="1">
      <alignment vertical="top"/>
    </xf>
    <xf numFmtId="0" fontId="51" fillId="0" borderId="1" xfId="0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/>
    </xf>
    <xf numFmtId="49" fontId="51" fillId="0" borderId="1" xfId="0" applyNumberFormat="1" applyFont="1" applyBorder="1" applyAlignment="1">
      <alignment horizontal="left" vertical="center"/>
    </xf>
    <xf numFmtId="0" fontId="50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2" fillId="4" borderId="8" xfId="0" applyFont="1" applyFill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5_02/935112211" TargetMode="External"/><Relationship Id="rId21" Type="http://schemas.openxmlformats.org/officeDocument/2006/relationships/hyperlink" Target="https://podminky.urs.cz/item/CS_URS_2025_02/113107242" TargetMode="External"/><Relationship Id="rId42" Type="http://schemas.openxmlformats.org/officeDocument/2006/relationships/hyperlink" Target="https://podminky.urs.cz/item/CS_URS_2025_02/141721216" TargetMode="External"/><Relationship Id="rId63" Type="http://schemas.openxmlformats.org/officeDocument/2006/relationships/hyperlink" Target="https://podminky.urs.cz/item/CS_URS_2025_02/181351115" TargetMode="External"/><Relationship Id="rId84" Type="http://schemas.openxmlformats.org/officeDocument/2006/relationships/hyperlink" Target="https://podminky.urs.cz/item/CS_URS_2025_02/577144121" TargetMode="External"/><Relationship Id="rId138" Type="http://schemas.openxmlformats.org/officeDocument/2006/relationships/hyperlink" Target="https://podminky.urs.cz/item/CS_URS_2024_01/460751111" TargetMode="External"/><Relationship Id="rId16" Type="http://schemas.openxmlformats.org/officeDocument/2006/relationships/hyperlink" Target="https://podminky.urs.cz/item/CS_URS_2025_02/113106240" TargetMode="External"/><Relationship Id="rId107" Type="http://schemas.openxmlformats.org/officeDocument/2006/relationships/hyperlink" Target="https://podminky.urs.cz/item/CS_URS_2025_02/899401113" TargetMode="External"/><Relationship Id="rId11" Type="http://schemas.openxmlformats.org/officeDocument/2006/relationships/hyperlink" Target="https://podminky.urs.cz/item/CS_URS_2025_02/112155311" TargetMode="External"/><Relationship Id="rId32" Type="http://schemas.openxmlformats.org/officeDocument/2006/relationships/hyperlink" Target="https://podminky.urs.cz/item/CS_URS_2025_02/131251203" TargetMode="External"/><Relationship Id="rId37" Type="http://schemas.openxmlformats.org/officeDocument/2006/relationships/hyperlink" Target="https://podminky.urs.cz/item/CS_URS_2025_02/132254206" TargetMode="External"/><Relationship Id="rId53" Type="http://schemas.openxmlformats.org/officeDocument/2006/relationships/hyperlink" Target="https://podminky.urs.cz/item/CS_URS_2025_02/162751137" TargetMode="External"/><Relationship Id="rId58" Type="http://schemas.openxmlformats.org/officeDocument/2006/relationships/hyperlink" Target="https://podminky.urs.cz/item/CS_URS_2025_02/167151112" TargetMode="External"/><Relationship Id="rId74" Type="http://schemas.openxmlformats.org/officeDocument/2006/relationships/hyperlink" Target="https://podminky.urs.cz/item/CS_URS_2025_02/452351112" TargetMode="External"/><Relationship Id="rId79" Type="http://schemas.openxmlformats.org/officeDocument/2006/relationships/hyperlink" Target="https://podminky.urs.cz/item/CS_URS_2025_02/564770111" TargetMode="External"/><Relationship Id="rId102" Type="http://schemas.openxmlformats.org/officeDocument/2006/relationships/hyperlink" Target="https://podminky.urs.cz/item/CS_URS_2025_02/892271111" TargetMode="External"/><Relationship Id="rId123" Type="http://schemas.openxmlformats.org/officeDocument/2006/relationships/hyperlink" Target="https://podminky.urs.cz/item/CS_URS_2025_02/997221551" TargetMode="External"/><Relationship Id="rId128" Type="http://schemas.openxmlformats.org/officeDocument/2006/relationships/hyperlink" Target="https://podminky.urs.cz/item/CS_URS_2025_02/997221579" TargetMode="External"/><Relationship Id="rId5" Type="http://schemas.openxmlformats.org/officeDocument/2006/relationships/hyperlink" Target="https://podminky.urs.cz/item/CS_URS_2025_02/112101121" TargetMode="External"/><Relationship Id="rId90" Type="http://schemas.openxmlformats.org/officeDocument/2006/relationships/hyperlink" Target="https://podminky.urs.cz/item/CS_URS_2025_02/597361121" TargetMode="External"/><Relationship Id="rId95" Type="http://schemas.openxmlformats.org/officeDocument/2006/relationships/hyperlink" Target="https://podminky.urs.cz/item/CS_URS_2025_02/877251101" TargetMode="External"/><Relationship Id="rId22" Type="http://schemas.openxmlformats.org/officeDocument/2006/relationships/hyperlink" Target="https://podminky.urs.cz/item/CS_URS_2025_02/113154533" TargetMode="External"/><Relationship Id="rId27" Type="http://schemas.openxmlformats.org/officeDocument/2006/relationships/hyperlink" Target="https://podminky.urs.cz/item/CS_URS_2025_02/119001405" TargetMode="External"/><Relationship Id="rId43" Type="http://schemas.openxmlformats.org/officeDocument/2006/relationships/hyperlink" Target="https://podminky.urs.cz/item/CS_URS_2025_02/151101101" TargetMode="External"/><Relationship Id="rId48" Type="http://schemas.openxmlformats.org/officeDocument/2006/relationships/hyperlink" Target="https://podminky.urs.cz/item/CS_URS_2025_02/162301971" TargetMode="External"/><Relationship Id="rId64" Type="http://schemas.openxmlformats.org/officeDocument/2006/relationships/hyperlink" Target="https://podminky.urs.cz/item/CS_URS_2025_02/181411121" TargetMode="External"/><Relationship Id="rId69" Type="http://schemas.openxmlformats.org/officeDocument/2006/relationships/hyperlink" Target="https://podminky.urs.cz/item/CS_URS_2025_02/451317777" TargetMode="External"/><Relationship Id="rId113" Type="http://schemas.openxmlformats.org/officeDocument/2006/relationships/hyperlink" Target="https://podminky.urs.cz/item/CS_URS_2025_02/899914213" TargetMode="External"/><Relationship Id="rId118" Type="http://schemas.openxmlformats.org/officeDocument/2006/relationships/hyperlink" Target="https://podminky.urs.cz/item/CS_URS_2025_02/979024443" TargetMode="External"/><Relationship Id="rId134" Type="http://schemas.openxmlformats.org/officeDocument/2006/relationships/hyperlink" Target="https://podminky.urs.cz/item/CS_URS_2025_02/998223011" TargetMode="External"/><Relationship Id="rId139" Type="http://schemas.openxmlformats.org/officeDocument/2006/relationships/drawing" Target="../drawings/drawing2.xml"/><Relationship Id="rId80" Type="http://schemas.openxmlformats.org/officeDocument/2006/relationships/hyperlink" Target="https://podminky.urs.cz/item/CS_URS_2025_02/564861111" TargetMode="External"/><Relationship Id="rId85" Type="http://schemas.openxmlformats.org/officeDocument/2006/relationships/hyperlink" Target="https://podminky.urs.cz/item/CS_URS_2025_02/577145112" TargetMode="External"/><Relationship Id="rId12" Type="http://schemas.openxmlformats.org/officeDocument/2006/relationships/hyperlink" Target="https://podminky.urs.cz/item/CS_URS_2025_02/112251101" TargetMode="External"/><Relationship Id="rId17" Type="http://schemas.openxmlformats.org/officeDocument/2006/relationships/hyperlink" Target="https://podminky.urs.cz/item/CS_URS_2025_02/113106593" TargetMode="External"/><Relationship Id="rId33" Type="http://schemas.openxmlformats.org/officeDocument/2006/relationships/hyperlink" Target="https://podminky.urs.cz/item/CS_URS_2025_02/131351203" TargetMode="External"/><Relationship Id="rId38" Type="http://schemas.openxmlformats.org/officeDocument/2006/relationships/hyperlink" Target="https://podminky.urs.cz/item/CS_URS_2025_02/132354206" TargetMode="External"/><Relationship Id="rId59" Type="http://schemas.openxmlformats.org/officeDocument/2006/relationships/hyperlink" Target="https://podminky.urs.cz/item/CS_URS_2025_02/171201231" TargetMode="External"/><Relationship Id="rId103" Type="http://schemas.openxmlformats.org/officeDocument/2006/relationships/hyperlink" Target="https://podminky.urs.cz/item/CS_URS_2025_02/892273122" TargetMode="External"/><Relationship Id="rId108" Type="http://schemas.openxmlformats.org/officeDocument/2006/relationships/hyperlink" Target="https://podminky.urs.cz/item/CS_URS_2025_02/899713111" TargetMode="External"/><Relationship Id="rId124" Type="http://schemas.openxmlformats.org/officeDocument/2006/relationships/hyperlink" Target="https://podminky.urs.cz/item/CS_URS_2025_02/997221559" TargetMode="External"/><Relationship Id="rId129" Type="http://schemas.openxmlformats.org/officeDocument/2006/relationships/hyperlink" Target="https://podminky.urs.cz/item/CS_URS_2025_02/997221612" TargetMode="External"/><Relationship Id="rId54" Type="http://schemas.openxmlformats.org/officeDocument/2006/relationships/hyperlink" Target="https://podminky.urs.cz/item/CS_URS_2025_02/162751139" TargetMode="External"/><Relationship Id="rId70" Type="http://schemas.openxmlformats.org/officeDocument/2006/relationships/hyperlink" Target="https://podminky.urs.cz/item/CS_URS_2025_02/451319777" TargetMode="External"/><Relationship Id="rId75" Type="http://schemas.openxmlformats.org/officeDocument/2006/relationships/hyperlink" Target="https://podminky.urs.cz/item/CS_URS_2025_02/564731111" TargetMode="External"/><Relationship Id="rId91" Type="http://schemas.openxmlformats.org/officeDocument/2006/relationships/hyperlink" Target="https://podminky.urs.cz/item/CS_URS_2025_02/852241122" TargetMode="External"/><Relationship Id="rId96" Type="http://schemas.openxmlformats.org/officeDocument/2006/relationships/hyperlink" Target="https://podminky.urs.cz/item/CS_URS_2025_02/877251110" TargetMode="External"/><Relationship Id="rId1" Type="http://schemas.openxmlformats.org/officeDocument/2006/relationships/hyperlink" Target="https://podminky.urs.cz/item/CS_URS_2025_02/111251101" TargetMode="External"/><Relationship Id="rId6" Type="http://schemas.openxmlformats.org/officeDocument/2006/relationships/hyperlink" Target="https://podminky.urs.cz/item/CS_URS_2025_02/112101122" TargetMode="External"/><Relationship Id="rId23" Type="http://schemas.openxmlformats.org/officeDocument/2006/relationships/hyperlink" Target="https://podminky.urs.cz/item/CS_URS_2025_02/113154553" TargetMode="External"/><Relationship Id="rId28" Type="http://schemas.openxmlformats.org/officeDocument/2006/relationships/hyperlink" Target="https://podminky.urs.cz/item/CS_URS_2025_02/119001412" TargetMode="External"/><Relationship Id="rId49" Type="http://schemas.openxmlformats.org/officeDocument/2006/relationships/hyperlink" Target="https://podminky.urs.cz/item/CS_URS_2025_02/162451106" TargetMode="External"/><Relationship Id="rId114" Type="http://schemas.openxmlformats.org/officeDocument/2006/relationships/hyperlink" Target="https://podminky.urs.cz/item/CS_URS_2025_02/916131213" TargetMode="External"/><Relationship Id="rId119" Type="http://schemas.openxmlformats.org/officeDocument/2006/relationships/hyperlink" Target="https://podminky.urs.cz/item/CS_URS_2025_02/979054451" TargetMode="External"/><Relationship Id="rId44" Type="http://schemas.openxmlformats.org/officeDocument/2006/relationships/hyperlink" Target="https://podminky.urs.cz/item/CS_URS_2025_02/151101111" TargetMode="External"/><Relationship Id="rId60" Type="http://schemas.openxmlformats.org/officeDocument/2006/relationships/hyperlink" Target="https://podminky.urs.cz/item/CS_URS_2025_02/171251201" TargetMode="External"/><Relationship Id="rId65" Type="http://schemas.openxmlformats.org/officeDocument/2006/relationships/hyperlink" Target="https://podminky.urs.cz/item/CS_URS_2025_02/181951111" TargetMode="External"/><Relationship Id="rId81" Type="http://schemas.openxmlformats.org/officeDocument/2006/relationships/hyperlink" Target="https://podminky.urs.cz/item/CS_URS_2025_02/564921413" TargetMode="External"/><Relationship Id="rId86" Type="http://schemas.openxmlformats.org/officeDocument/2006/relationships/hyperlink" Target="https://podminky.urs.cz/item/CS_URS_2025_02/581131316" TargetMode="External"/><Relationship Id="rId130" Type="http://schemas.openxmlformats.org/officeDocument/2006/relationships/hyperlink" Target="https://podminky.urs.cz/item/CS_URS_2025_02/997221861" TargetMode="External"/><Relationship Id="rId135" Type="http://schemas.openxmlformats.org/officeDocument/2006/relationships/hyperlink" Target="https://podminky.urs.cz/item/CS_URS_2025_02/998276101" TargetMode="External"/><Relationship Id="rId13" Type="http://schemas.openxmlformats.org/officeDocument/2006/relationships/hyperlink" Target="https://podminky.urs.cz/item/CS_URS_2025_02/112251102" TargetMode="External"/><Relationship Id="rId18" Type="http://schemas.openxmlformats.org/officeDocument/2006/relationships/hyperlink" Target="https://podminky.urs.cz/item/CS_URS_2025_02/113107223" TargetMode="External"/><Relationship Id="rId39" Type="http://schemas.openxmlformats.org/officeDocument/2006/relationships/hyperlink" Target="https://podminky.urs.cz/item/CS_URS_2025_02/132454206" TargetMode="External"/><Relationship Id="rId109" Type="http://schemas.openxmlformats.org/officeDocument/2006/relationships/hyperlink" Target="https://podminky.urs.cz/item/CS_URS_2025_02/899721111" TargetMode="External"/><Relationship Id="rId34" Type="http://schemas.openxmlformats.org/officeDocument/2006/relationships/hyperlink" Target="https://podminky.urs.cz/item/CS_URS_2025_02/131451203" TargetMode="External"/><Relationship Id="rId50" Type="http://schemas.openxmlformats.org/officeDocument/2006/relationships/hyperlink" Target="https://podminky.urs.cz/item/CS_URS_2025_02/162451126" TargetMode="External"/><Relationship Id="rId55" Type="http://schemas.openxmlformats.org/officeDocument/2006/relationships/hyperlink" Target="https://podminky.urs.cz/item/CS_URS_2025_02/162751157" TargetMode="External"/><Relationship Id="rId76" Type="http://schemas.openxmlformats.org/officeDocument/2006/relationships/hyperlink" Target="https://podminky.urs.cz/item/CS_URS_2025_02/564771111" TargetMode="External"/><Relationship Id="rId97" Type="http://schemas.openxmlformats.org/officeDocument/2006/relationships/hyperlink" Target="https://podminky.urs.cz/item/CS_URS_2025_02/877251218" TargetMode="External"/><Relationship Id="rId104" Type="http://schemas.openxmlformats.org/officeDocument/2006/relationships/hyperlink" Target="https://podminky.urs.cz/item/CS_URS_2025_02/892372111" TargetMode="External"/><Relationship Id="rId120" Type="http://schemas.openxmlformats.org/officeDocument/2006/relationships/hyperlink" Target="https://podminky.urs.cz/item/CS_URS_2025_02/997013501" TargetMode="External"/><Relationship Id="rId125" Type="http://schemas.openxmlformats.org/officeDocument/2006/relationships/hyperlink" Target="https://podminky.urs.cz/item/CS_URS_2025_02/997221561" TargetMode="External"/><Relationship Id="rId7" Type="http://schemas.openxmlformats.org/officeDocument/2006/relationships/hyperlink" Target="https://podminky.urs.cz/item/CS_URS_2025_02/112101123" TargetMode="External"/><Relationship Id="rId71" Type="http://schemas.openxmlformats.org/officeDocument/2006/relationships/hyperlink" Target="https://podminky.urs.cz/item/CS_URS_2025_02/451572111" TargetMode="External"/><Relationship Id="rId92" Type="http://schemas.openxmlformats.org/officeDocument/2006/relationships/hyperlink" Target="https://podminky.urs.cz/item/CS_URS_2025_02/857242122" TargetMode="External"/><Relationship Id="rId2" Type="http://schemas.openxmlformats.org/officeDocument/2006/relationships/hyperlink" Target="https://podminky.urs.cz/item/CS_URS_2025_02/112101101" TargetMode="External"/><Relationship Id="rId29" Type="http://schemas.openxmlformats.org/officeDocument/2006/relationships/hyperlink" Target="https://podminky.urs.cz/item/CS_URS_2025_02/119001423" TargetMode="External"/><Relationship Id="rId24" Type="http://schemas.openxmlformats.org/officeDocument/2006/relationships/hyperlink" Target="https://podminky.urs.cz/item/CS_URS_2025_02/113202111" TargetMode="External"/><Relationship Id="rId40" Type="http://schemas.openxmlformats.org/officeDocument/2006/relationships/hyperlink" Target="https://podminky.urs.cz/item/CS_URS_2025_02/132554206" TargetMode="External"/><Relationship Id="rId45" Type="http://schemas.openxmlformats.org/officeDocument/2006/relationships/hyperlink" Target="https://podminky.urs.cz/item/CS_URS_2025_02/151101201" TargetMode="External"/><Relationship Id="rId66" Type="http://schemas.openxmlformats.org/officeDocument/2006/relationships/hyperlink" Target="https://podminky.urs.cz/item/CS_URS_2025_02/181951114" TargetMode="External"/><Relationship Id="rId87" Type="http://schemas.openxmlformats.org/officeDocument/2006/relationships/hyperlink" Target="https://podminky.urs.cz/item/CS_URS_2025_02/591241111" TargetMode="External"/><Relationship Id="rId110" Type="http://schemas.openxmlformats.org/officeDocument/2006/relationships/hyperlink" Target="https://podminky.urs.cz/item/CS_URS_2025_02/899722113" TargetMode="External"/><Relationship Id="rId115" Type="http://schemas.openxmlformats.org/officeDocument/2006/relationships/hyperlink" Target="https://podminky.urs.cz/item/CS_URS_2025_02/919732211" TargetMode="External"/><Relationship Id="rId131" Type="http://schemas.openxmlformats.org/officeDocument/2006/relationships/hyperlink" Target="https://podminky.urs.cz/item/CS_URS_2025_02/997221862" TargetMode="External"/><Relationship Id="rId136" Type="http://schemas.openxmlformats.org/officeDocument/2006/relationships/hyperlink" Target="https://podminky.urs.cz/item/CS_URS_2025_02/230200118" TargetMode="External"/><Relationship Id="rId61" Type="http://schemas.openxmlformats.org/officeDocument/2006/relationships/hyperlink" Target="https://podminky.urs.cz/item/CS_URS_2025_02/174151101" TargetMode="External"/><Relationship Id="rId82" Type="http://schemas.openxmlformats.org/officeDocument/2006/relationships/hyperlink" Target="https://podminky.urs.cz/item/CS_URS_2025_02/573111112" TargetMode="External"/><Relationship Id="rId19" Type="http://schemas.openxmlformats.org/officeDocument/2006/relationships/hyperlink" Target="https://podminky.urs.cz/item/CS_URS_2025_02/113107224" TargetMode="External"/><Relationship Id="rId14" Type="http://schemas.openxmlformats.org/officeDocument/2006/relationships/hyperlink" Target="https://podminky.urs.cz/item/CS_URS_2025_02/112251103" TargetMode="External"/><Relationship Id="rId30" Type="http://schemas.openxmlformats.org/officeDocument/2006/relationships/hyperlink" Target="https://podminky.urs.cz/item/CS_URS_2025_02/121151125" TargetMode="External"/><Relationship Id="rId35" Type="http://schemas.openxmlformats.org/officeDocument/2006/relationships/hyperlink" Target="https://podminky.urs.cz/item/CS_URS_2025_02/131551203" TargetMode="External"/><Relationship Id="rId56" Type="http://schemas.openxmlformats.org/officeDocument/2006/relationships/hyperlink" Target="https://podminky.urs.cz/item/CS_URS_2025_02/162751159" TargetMode="External"/><Relationship Id="rId77" Type="http://schemas.openxmlformats.org/officeDocument/2006/relationships/hyperlink" Target="https://podminky.urs.cz/item/CS_URS_2025_02/564750111" TargetMode="External"/><Relationship Id="rId100" Type="http://schemas.openxmlformats.org/officeDocument/2006/relationships/hyperlink" Target="https://podminky.urs.cz/item/CS_URS_2025_02/891261112" TargetMode="External"/><Relationship Id="rId105" Type="http://schemas.openxmlformats.org/officeDocument/2006/relationships/hyperlink" Target="https://podminky.urs.cz/item/CS_URS_2025_02/894411311" TargetMode="External"/><Relationship Id="rId126" Type="http://schemas.openxmlformats.org/officeDocument/2006/relationships/hyperlink" Target="https://podminky.urs.cz/item/CS_URS_2025_02/997221569" TargetMode="External"/><Relationship Id="rId8" Type="http://schemas.openxmlformats.org/officeDocument/2006/relationships/hyperlink" Target="https://podminky.urs.cz/item/CS_URS_2025_02/112155215" TargetMode="External"/><Relationship Id="rId51" Type="http://schemas.openxmlformats.org/officeDocument/2006/relationships/hyperlink" Target="https://podminky.urs.cz/item/CS_URS_2025_02/162751117" TargetMode="External"/><Relationship Id="rId72" Type="http://schemas.openxmlformats.org/officeDocument/2006/relationships/hyperlink" Target="https://podminky.urs.cz/item/CS_URS_2025_02/452323141" TargetMode="External"/><Relationship Id="rId93" Type="http://schemas.openxmlformats.org/officeDocument/2006/relationships/hyperlink" Target="https://podminky.urs.cz/item/CS_URS_2025_02/857264122" TargetMode="External"/><Relationship Id="rId98" Type="http://schemas.openxmlformats.org/officeDocument/2006/relationships/hyperlink" Target="https://podminky.urs.cz/item/CS_URS_2025_02/891241112" TargetMode="External"/><Relationship Id="rId121" Type="http://schemas.openxmlformats.org/officeDocument/2006/relationships/hyperlink" Target="https://podminky.urs.cz/item/CS_URS_2025_02/997013509" TargetMode="External"/><Relationship Id="rId3" Type="http://schemas.openxmlformats.org/officeDocument/2006/relationships/hyperlink" Target="https://podminky.urs.cz/item/CS_URS_2025_02/112101102" TargetMode="External"/><Relationship Id="rId25" Type="http://schemas.openxmlformats.org/officeDocument/2006/relationships/hyperlink" Target="https://podminky.urs.cz/item/CS_URS_2025_02/115101201" TargetMode="External"/><Relationship Id="rId46" Type="http://schemas.openxmlformats.org/officeDocument/2006/relationships/hyperlink" Target="https://podminky.urs.cz/item/CS_URS_2025_02/151101211" TargetMode="External"/><Relationship Id="rId67" Type="http://schemas.openxmlformats.org/officeDocument/2006/relationships/hyperlink" Target="https://podminky.urs.cz/item/CS_URS_2025_02/185804312" TargetMode="External"/><Relationship Id="rId116" Type="http://schemas.openxmlformats.org/officeDocument/2006/relationships/hyperlink" Target="https://podminky.urs.cz/item/CS_URS_2025_02/919748111" TargetMode="External"/><Relationship Id="rId137" Type="http://schemas.openxmlformats.org/officeDocument/2006/relationships/hyperlink" Target="https://podminky.urs.cz/item/CS_URS_2024_01/460671113" TargetMode="External"/><Relationship Id="rId20" Type="http://schemas.openxmlformats.org/officeDocument/2006/relationships/hyperlink" Target="https://podminky.urs.cz/item/CS_URS_2025_02/113107231" TargetMode="External"/><Relationship Id="rId41" Type="http://schemas.openxmlformats.org/officeDocument/2006/relationships/hyperlink" Target="https://podminky.urs.cz/item/CS_URS_2025_02/139001101" TargetMode="External"/><Relationship Id="rId62" Type="http://schemas.openxmlformats.org/officeDocument/2006/relationships/hyperlink" Target="https://podminky.urs.cz/item/CS_URS_2025_02/175151101" TargetMode="External"/><Relationship Id="rId83" Type="http://schemas.openxmlformats.org/officeDocument/2006/relationships/hyperlink" Target="https://podminky.urs.cz/item/CS_URS_2025_02/573211111" TargetMode="External"/><Relationship Id="rId88" Type="http://schemas.openxmlformats.org/officeDocument/2006/relationships/hyperlink" Target="https://podminky.urs.cz/item/CS_URS_2025_02/596211110" TargetMode="External"/><Relationship Id="rId111" Type="http://schemas.openxmlformats.org/officeDocument/2006/relationships/hyperlink" Target="https://podminky.urs.cz/item/CS_URS_2025_02/899911231" TargetMode="External"/><Relationship Id="rId132" Type="http://schemas.openxmlformats.org/officeDocument/2006/relationships/hyperlink" Target="https://podminky.urs.cz/item/CS_URS_2025_02/997221873" TargetMode="External"/><Relationship Id="rId15" Type="http://schemas.openxmlformats.org/officeDocument/2006/relationships/hyperlink" Target="https://podminky.urs.cz/item/CS_URS_2025_02/113106123" TargetMode="External"/><Relationship Id="rId36" Type="http://schemas.openxmlformats.org/officeDocument/2006/relationships/hyperlink" Target="https://podminky.urs.cz/item/CS_URS_2025_02/132154206" TargetMode="External"/><Relationship Id="rId57" Type="http://schemas.openxmlformats.org/officeDocument/2006/relationships/hyperlink" Target="https://podminky.urs.cz/item/CS_URS_2025_02/167151111" TargetMode="External"/><Relationship Id="rId106" Type="http://schemas.openxmlformats.org/officeDocument/2006/relationships/hyperlink" Target="https://podminky.urs.cz/item/CS_URS_2025_02/899401112" TargetMode="External"/><Relationship Id="rId127" Type="http://schemas.openxmlformats.org/officeDocument/2006/relationships/hyperlink" Target="https://podminky.urs.cz/item/CS_URS_2025_02/997221571" TargetMode="External"/><Relationship Id="rId10" Type="http://schemas.openxmlformats.org/officeDocument/2006/relationships/hyperlink" Target="https://podminky.urs.cz/item/CS_URS_2025_02/112155225" TargetMode="External"/><Relationship Id="rId31" Type="http://schemas.openxmlformats.org/officeDocument/2006/relationships/hyperlink" Target="https://podminky.urs.cz/item/CS_URS_2025_02/131151203" TargetMode="External"/><Relationship Id="rId52" Type="http://schemas.openxmlformats.org/officeDocument/2006/relationships/hyperlink" Target="https://podminky.urs.cz/item/CS_URS_2025_02/162751119" TargetMode="External"/><Relationship Id="rId73" Type="http://schemas.openxmlformats.org/officeDocument/2006/relationships/hyperlink" Target="https://podminky.urs.cz/item/CS_URS_2025_02/452351111" TargetMode="External"/><Relationship Id="rId78" Type="http://schemas.openxmlformats.org/officeDocument/2006/relationships/hyperlink" Target="https://podminky.urs.cz/item/CS_URS_2025_02/564751111" TargetMode="External"/><Relationship Id="rId94" Type="http://schemas.openxmlformats.org/officeDocument/2006/relationships/hyperlink" Target="https://podminky.urs.cz/item/CS_URS_2025_02/871251211" TargetMode="External"/><Relationship Id="rId99" Type="http://schemas.openxmlformats.org/officeDocument/2006/relationships/hyperlink" Target="https://podminky.urs.cz/item/CS_URS_2025_02/891247112" TargetMode="External"/><Relationship Id="rId101" Type="http://schemas.openxmlformats.org/officeDocument/2006/relationships/hyperlink" Target="https://podminky.urs.cz/item/CS_URS_2025_02/891269951" TargetMode="External"/><Relationship Id="rId122" Type="http://schemas.openxmlformats.org/officeDocument/2006/relationships/hyperlink" Target="https://podminky.urs.cz/item/CS_URS_2025_02/997013811" TargetMode="External"/><Relationship Id="rId4" Type="http://schemas.openxmlformats.org/officeDocument/2006/relationships/hyperlink" Target="https://podminky.urs.cz/item/CS_URS_2025_02/112101103" TargetMode="External"/><Relationship Id="rId9" Type="http://schemas.openxmlformats.org/officeDocument/2006/relationships/hyperlink" Target="https://podminky.urs.cz/item/CS_URS_2025_02/112155221" TargetMode="External"/><Relationship Id="rId26" Type="http://schemas.openxmlformats.org/officeDocument/2006/relationships/hyperlink" Target="https://podminky.urs.cz/item/CS_URS_2025_02/115101301" TargetMode="External"/><Relationship Id="rId47" Type="http://schemas.openxmlformats.org/officeDocument/2006/relationships/hyperlink" Target="https://podminky.urs.cz/item/CS_URS_2025_02/162201421" TargetMode="External"/><Relationship Id="rId68" Type="http://schemas.openxmlformats.org/officeDocument/2006/relationships/hyperlink" Target="https://podminky.urs.cz/item/CS_URS_2025_02/213311111" TargetMode="External"/><Relationship Id="rId89" Type="http://schemas.openxmlformats.org/officeDocument/2006/relationships/hyperlink" Target="https://podminky.urs.cz/item/CS_URS_2025_02/596412115" TargetMode="External"/><Relationship Id="rId112" Type="http://schemas.openxmlformats.org/officeDocument/2006/relationships/hyperlink" Target="https://podminky.urs.cz/item/CS_URS_2025_02/899913142" TargetMode="External"/><Relationship Id="rId133" Type="http://schemas.openxmlformats.org/officeDocument/2006/relationships/hyperlink" Target="https://podminky.urs.cz/item/CS_URS_2025_02/997221875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71251201" TargetMode="External"/><Relationship Id="rId21" Type="http://schemas.openxmlformats.org/officeDocument/2006/relationships/hyperlink" Target="https://podminky.urs.cz/item/CS_URS_2025_02/162751157" TargetMode="External"/><Relationship Id="rId34" Type="http://schemas.openxmlformats.org/officeDocument/2006/relationships/hyperlink" Target="https://podminky.urs.cz/item/CS_URS_2025_02/451572111" TargetMode="External"/><Relationship Id="rId42" Type="http://schemas.openxmlformats.org/officeDocument/2006/relationships/hyperlink" Target="https://podminky.urs.cz/item/CS_URS_2025_02/852241122" TargetMode="External"/><Relationship Id="rId47" Type="http://schemas.openxmlformats.org/officeDocument/2006/relationships/hyperlink" Target="https://podminky.urs.cz/item/CS_URS_2025_02/877251101" TargetMode="External"/><Relationship Id="rId50" Type="http://schemas.openxmlformats.org/officeDocument/2006/relationships/hyperlink" Target="https://podminky.urs.cz/item/CS_URS_2025_02/891241112" TargetMode="External"/><Relationship Id="rId55" Type="http://schemas.openxmlformats.org/officeDocument/2006/relationships/hyperlink" Target="https://podminky.urs.cz/item/CS_URS_2025_02/892273122" TargetMode="External"/><Relationship Id="rId63" Type="http://schemas.openxmlformats.org/officeDocument/2006/relationships/hyperlink" Target="https://podminky.urs.cz/item/CS_URS_2025_02/997221559" TargetMode="External"/><Relationship Id="rId7" Type="http://schemas.openxmlformats.org/officeDocument/2006/relationships/hyperlink" Target="https://podminky.urs.cz/item/CS_URS_2025_02/132254204" TargetMode="External"/><Relationship Id="rId2" Type="http://schemas.openxmlformats.org/officeDocument/2006/relationships/hyperlink" Target="https://podminky.urs.cz/item/CS_URS_2025_02/115101201" TargetMode="External"/><Relationship Id="rId16" Type="http://schemas.openxmlformats.org/officeDocument/2006/relationships/hyperlink" Target="https://podminky.urs.cz/item/CS_URS_2025_02/162451126" TargetMode="External"/><Relationship Id="rId29" Type="http://schemas.openxmlformats.org/officeDocument/2006/relationships/hyperlink" Target="https://podminky.urs.cz/item/CS_URS_2025_02/181351105" TargetMode="External"/><Relationship Id="rId11" Type="http://schemas.openxmlformats.org/officeDocument/2006/relationships/hyperlink" Target="https://podminky.urs.cz/item/CS_URS_2025_02/139001101" TargetMode="External"/><Relationship Id="rId24" Type="http://schemas.openxmlformats.org/officeDocument/2006/relationships/hyperlink" Target="https://podminky.urs.cz/item/CS_URS_2025_02/167151102" TargetMode="External"/><Relationship Id="rId32" Type="http://schemas.openxmlformats.org/officeDocument/2006/relationships/hyperlink" Target="https://podminky.urs.cz/item/CS_URS_2025_02/451317777" TargetMode="External"/><Relationship Id="rId37" Type="http://schemas.openxmlformats.org/officeDocument/2006/relationships/hyperlink" Target="https://podminky.urs.cz/item/CS_URS_2025_02/452351112" TargetMode="External"/><Relationship Id="rId40" Type="http://schemas.openxmlformats.org/officeDocument/2006/relationships/hyperlink" Target="https://podminky.urs.cz/item/CS_URS_2025_02/564921413" TargetMode="External"/><Relationship Id="rId45" Type="http://schemas.openxmlformats.org/officeDocument/2006/relationships/hyperlink" Target="https://podminky.urs.cz/item/CS_URS_2025_02/871251211" TargetMode="External"/><Relationship Id="rId53" Type="http://schemas.openxmlformats.org/officeDocument/2006/relationships/hyperlink" Target="https://podminky.urs.cz/item/CS_URS_2025_02/891269951" TargetMode="External"/><Relationship Id="rId58" Type="http://schemas.openxmlformats.org/officeDocument/2006/relationships/hyperlink" Target="https://podminky.urs.cz/item/CS_URS_2025_02/899401113" TargetMode="External"/><Relationship Id="rId66" Type="http://schemas.openxmlformats.org/officeDocument/2006/relationships/drawing" Target="../drawings/drawing3.xml"/><Relationship Id="rId5" Type="http://schemas.openxmlformats.org/officeDocument/2006/relationships/hyperlink" Target="https://podminky.urs.cz/item/CS_URS_2025_02/121151115" TargetMode="External"/><Relationship Id="rId61" Type="http://schemas.openxmlformats.org/officeDocument/2006/relationships/hyperlink" Target="https://podminky.urs.cz/item/CS_URS_2025_02/899722113" TargetMode="External"/><Relationship Id="rId19" Type="http://schemas.openxmlformats.org/officeDocument/2006/relationships/hyperlink" Target="https://podminky.urs.cz/item/CS_URS_2025_02/162751137" TargetMode="External"/><Relationship Id="rId14" Type="http://schemas.openxmlformats.org/officeDocument/2006/relationships/hyperlink" Target="https://podminky.urs.cz/item/CS_URS_2025_02/162251102" TargetMode="External"/><Relationship Id="rId22" Type="http://schemas.openxmlformats.org/officeDocument/2006/relationships/hyperlink" Target="https://podminky.urs.cz/item/CS_URS_2025_02/162751159" TargetMode="External"/><Relationship Id="rId27" Type="http://schemas.openxmlformats.org/officeDocument/2006/relationships/hyperlink" Target="https://podminky.urs.cz/item/CS_URS_2025_02/174151101" TargetMode="External"/><Relationship Id="rId30" Type="http://schemas.openxmlformats.org/officeDocument/2006/relationships/hyperlink" Target="https://podminky.urs.cz/item/CS_URS_2025_02/181951111" TargetMode="External"/><Relationship Id="rId35" Type="http://schemas.openxmlformats.org/officeDocument/2006/relationships/hyperlink" Target="https://podminky.urs.cz/item/CS_URS_2025_02/452323141" TargetMode="External"/><Relationship Id="rId43" Type="http://schemas.openxmlformats.org/officeDocument/2006/relationships/hyperlink" Target="https://podminky.urs.cz/item/CS_URS_2025_02/857242122" TargetMode="External"/><Relationship Id="rId48" Type="http://schemas.openxmlformats.org/officeDocument/2006/relationships/hyperlink" Target="https://podminky.urs.cz/item/CS_URS_2025_02/877251110" TargetMode="External"/><Relationship Id="rId56" Type="http://schemas.openxmlformats.org/officeDocument/2006/relationships/hyperlink" Target="https://podminky.urs.cz/item/CS_URS_2025_02/892372111" TargetMode="External"/><Relationship Id="rId64" Type="http://schemas.openxmlformats.org/officeDocument/2006/relationships/hyperlink" Target="https://podminky.urs.cz/item/CS_URS_2025_02/997221873" TargetMode="External"/><Relationship Id="rId8" Type="http://schemas.openxmlformats.org/officeDocument/2006/relationships/hyperlink" Target="https://podminky.urs.cz/item/CS_URS_2025_02/132354204" TargetMode="External"/><Relationship Id="rId51" Type="http://schemas.openxmlformats.org/officeDocument/2006/relationships/hyperlink" Target="https://podminky.urs.cz/item/CS_URS_2025_02/891247112" TargetMode="External"/><Relationship Id="rId3" Type="http://schemas.openxmlformats.org/officeDocument/2006/relationships/hyperlink" Target="https://podminky.urs.cz/item/CS_URS_2025_02/115101301" TargetMode="External"/><Relationship Id="rId12" Type="http://schemas.openxmlformats.org/officeDocument/2006/relationships/hyperlink" Target="https://podminky.urs.cz/item/CS_URS_2025_02/151101101" TargetMode="External"/><Relationship Id="rId17" Type="http://schemas.openxmlformats.org/officeDocument/2006/relationships/hyperlink" Target="https://podminky.urs.cz/item/CS_URS_2025_02/162751117" TargetMode="External"/><Relationship Id="rId25" Type="http://schemas.openxmlformats.org/officeDocument/2006/relationships/hyperlink" Target="https://podminky.urs.cz/item/CS_URS_2025_02/171201231" TargetMode="External"/><Relationship Id="rId33" Type="http://schemas.openxmlformats.org/officeDocument/2006/relationships/hyperlink" Target="https://podminky.urs.cz/item/CS_URS_2025_02/451319777" TargetMode="External"/><Relationship Id="rId38" Type="http://schemas.openxmlformats.org/officeDocument/2006/relationships/hyperlink" Target="https://podminky.urs.cz/item/CS_URS_2025_02/564731111" TargetMode="External"/><Relationship Id="rId46" Type="http://schemas.openxmlformats.org/officeDocument/2006/relationships/hyperlink" Target="https://podminky.urs.cz/item/CS_URS_2025_02/877241101" TargetMode="External"/><Relationship Id="rId59" Type="http://schemas.openxmlformats.org/officeDocument/2006/relationships/hyperlink" Target="https://podminky.urs.cz/item/CS_URS_2025_02/899711111" TargetMode="External"/><Relationship Id="rId20" Type="http://schemas.openxmlformats.org/officeDocument/2006/relationships/hyperlink" Target="https://podminky.urs.cz/item/CS_URS_2025_02/162751139" TargetMode="External"/><Relationship Id="rId41" Type="http://schemas.openxmlformats.org/officeDocument/2006/relationships/hyperlink" Target="https://podminky.urs.cz/item/CS_URS_2025_02/591241111" TargetMode="External"/><Relationship Id="rId54" Type="http://schemas.openxmlformats.org/officeDocument/2006/relationships/hyperlink" Target="https://podminky.urs.cz/item/CS_URS_2025_02/892271111" TargetMode="External"/><Relationship Id="rId62" Type="http://schemas.openxmlformats.org/officeDocument/2006/relationships/hyperlink" Target="https://podminky.urs.cz/item/CS_URS_2025_02/997221551" TargetMode="External"/><Relationship Id="rId1" Type="http://schemas.openxmlformats.org/officeDocument/2006/relationships/hyperlink" Target="https://podminky.urs.cz/item/CS_URS_2025_02/113107224" TargetMode="External"/><Relationship Id="rId6" Type="http://schemas.openxmlformats.org/officeDocument/2006/relationships/hyperlink" Target="https://podminky.urs.cz/item/CS_URS_2025_02/132154204" TargetMode="External"/><Relationship Id="rId15" Type="http://schemas.openxmlformats.org/officeDocument/2006/relationships/hyperlink" Target="https://podminky.urs.cz/item/CS_URS_2025_02/162451106" TargetMode="External"/><Relationship Id="rId23" Type="http://schemas.openxmlformats.org/officeDocument/2006/relationships/hyperlink" Target="https://podminky.urs.cz/item/CS_URS_2025_02/167151101" TargetMode="External"/><Relationship Id="rId28" Type="http://schemas.openxmlformats.org/officeDocument/2006/relationships/hyperlink" Target="https://podminky.urs.cz/item/CS_URS_2025_02/175151101" TargetMode="External"/><Relationship Id="rId36" Type="http://schemas.openxmlformats.org/officeDocument/2006/relationships/hyperlink" Target="https://podminky.urs.cz/item/CS_URS_2025_02/452351111" TargetMode="External"/><Relationship Id="rId49" Type="http://schemas.openxmlformats.org/officeDocument/2006/relationships/hyperlink" Target="https://podminky.urs.cz/item/CS_URS_2025_02/877251218" TargetMode="External"/><Relationship Id="rId57" Type="http://schemas.openxmlformats.org/officeDocument/2006/relationships/hyperlink" Target="https://podminky.urs.cz/item/CS_URS_2025_02/899401112" TargetMode="External"/><Relationship Id="rId10" Type="http://schemas.openxmlformats.org/officeDocument/2006/relationships/hyperlink" Target="https://podminky.urs.cz/item/CS_URS_2025_02/132554204" TargetMode="External"/><Relationship Id="rId31" Type="http://schemas.openxmlformats.org/officeDocument/2006/relationships/hyperlink" Target="https://podminky.urs.cz/item/CS_URS_2025_02/181951114" TargetMode="External"/><Relationship Id="rId44" Type="http://schemas.openxmlformats.org/officeDocument/2006/relationships/hyperlink" Target="https://podminky.urs.cz/item/CS_URS_2025_02/857264122" TargetMode="External"/><Relationship Id="rId52" Type="http://schemas.openxmlformats.org/officeDocument/2006/relationships/hyperlink" Target="https://podminky.urs.cz/item/CS_URS_2025_02/891261112" TargetMode="External"/><Relationship Id="rId60" Type="http://schemas.openxmlformats.org/officeDocument/2006/relationships/hyperlink" Target="https://podminky.urs.cz/item/CS_URS_2025_02/899721111" TargetMode="External"/><Relationship Id="rId65" Type="http://schemas.openxmlformats.org/officeDocument/2006/relationships/hyperlink" Target="https://podminky.urs.cz/item/CS_URS_2025_02/998276101" TargetMode="External"/><Relationship Id="rId4" Type="http://schemas.openxmlformats.org/officeDocument/2006/relationships/hyperlink" Target="https://podminky.urs.cz/item/CS_URS_2025_02/119001423" TargetMode="External"/><Relationship Id="rId9" Type="http://schemas.openxmlformats.org/officeDocument/2006/relationships/hyperlink" Target="https://podminky.urs.cz/item/CS_URS_2025_02/132454204" TargetMode="External"/><Relationship Id="rId13" Type="http://schemas.openxmlformats.org/officeDocument/2006/relationships/hyperlink" Target="https://podminky.urs.cz/item/CS_URS_2025_02/151101111" TargetMode="External"/><Relationship Id="rId18" Type="http://schemas.openxmlformats.org/officeDocument/2006/relationships/hyperlink" Target="https://podminky.urs.cz/item/CS_URS_2025_02/162751119" TargetMode="External"/><Relationship Id="rId39" Type="http://schemas.openxmlformats.org/officeDocument/2006/relationships/hyperlink" Target="https://podminky.urs.cz/item/CS_URS_2025_02/56477111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62451126" TargetMode="External"/><Relationship Id="rId18" Type="http://schemas.openxmlformats.org/officeDocument/2006/relationships/hyperlink" Target="https://podminky.urs.cz/item/CS_URS_2025_02/167151101" TargetMode="External"/><Relationship Id="rId26" Type="http://schemas.openxmlformats.org/officeDocument/2006/relationships/hyperlink" Target="https://podminky.urs.cz/item/CS_URS_2025_02/273321211" TargetMode="External"/><Relationship Id="rId39" Type="http://schemas.openxmlformats.org/officeDocument/2006/relationships/hyperlink" Target="https://podminky.urs.cz/item/CS_URS_2025_02/852241122" TargetMode="External"/><Relationship Id="rId21" Type="http://schemas.openxmlformats.org/officeDocument/2006/relationships/hyperlink" Target="https://podminky.urs.cz/item/CS_URS_2025_02/171251201" TargetMode="External"/><Relationship Id="rId34" Type="http://schemas.openxmlformats.org/officeDocument/2006/relationships/hyperlink" Target="https://podminky.urs.cz/item/CS_URS_2025_02/631351101" TargetMode="External"/><Relationship Id="rId42" Type="http://schemas.openxmlformats.org/officeDocument/2006/relationships/hyperlink" Target="https://podminky.urs.cz/item/CS_URS_2025_02/877251101" TargetMode="External"/><Relationship Id="rId47" Type="http://schemas.openxmlformats.org/officeDocument/2006/relationships/hyperlink" Target="https://podminky.urs.cz/item/CS_URS_2025_02/899103112" TargetMode="External"/><Relationship Id="rId50" Type="http://schemas.openxmlformats.org/officeDocument/2006/relationships/hyperlink" Target="https://podminky.urs.cz/item/CS_URS_2025_02/952903112" TargetMode="External"/><Relationship Id="rId55" Type="http://schemas.openxmlformats.org/officeDocument/2006/relationships/hyperlink" Target="https://podminky.urs.cz/item/CS_URS_2025_02/711511101" TargetMode="External"/><Relationship Id="rId7" Type="http://schemas.openxmlformats.org/officeDocument/2006/relationships/hyperlink" Target="https://podminky.urs.cz/item/CS_URS_2025_02/131551203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62751157" TargetMode="External"/><Relationship Id="rId29" Type="http://schemas.openxmlformats.org/officeDocument/2006/relationships/hyperlink" Target="https://podminky.urs.cz/item/CS_URS_2025_02/273362021" TargetMode="External"/><Relationship Id="rId11" Type="http://schemas.openxmlformats.org/officeDocument/2006/relationships/hyperlink" Target="https://podminky.urs.cz/item/CS_URS_2025_02/151301411" TargetMode="External"/><Relationship Id="rId24" Type="http://schemas.openxmlformats.org/officeDocument/2006/relationships/hyperlink" Target="https://podminky.urs.cz/item/CS_URS_2025_02/212751134" TargetMode="External"/><Relationship Id="rId32" Type="http://schemas.openxmlformats.org/officeDocument/2006/relationships/hyperlink" Target="https://podminky.urs.cz/item/CS_URS_2025_02/631311135" TargetMode="External"/><Relationship Id="rId37" Type="http://schemas.openxmlformats.org/officeDocument/2006/relationships/hyperlink" Target="https://podminky.urs.cz/item/CS_URS_2025_02/632450134" TargetMode="External"/><Relationship Id="rId40" Type="http://schemas.openxmlformats.org/officeDocument/2006/relationships/hyperlink" Target="https://podminky.urs.cz/item/CS_URS_2025_02/852261122" TargetMode="External"/><Relationship Id="rId45" Type="http://schemas.openxmlformats.org/officeDocument/2006/relationships/hyperlink" Target="https://podminky.urs.cz/item/CS_URS_2025_02/891212312" TargetMode="External"/><Relationship Id="rId53" Type="http://schemas.openxmlformats.org/officeDocument/2006/relationships/hyperlink" Target="https://podminky.urs.cz/item/CS_URS_2025_02/711161112" TargetMode="External"/><Relationship Id="rId58" Type="http://schemas.openxmlformats.org/officeDocument/2006/relationships/hyperlink" Target="https://podminky.urs.cz/item/CS_URS_2022_02/722140122" TargetMode="External"/><Relationship Id="rId5" Type="http://schemas.openxmlformats.org/officeDocument/2006/relationships/hyperlink" Target="https://podminky.urs.cz/item/CS_URS_2025_02/131351203" TargetMode="External"/><Relationship Id="rId61" Type="http://schemas.openxmlformats.org/officeDocument/2006/relationships/hyperlink" Target="https://podminky.urs.cz/item/CS_URS_2022_02/783937163" TargetMode="External"/><Relationship Id="rId19" Type="http://schemas.openxmlformats.org/officeDocument/2006/relationships/hyperlink" Target="https://podminky.urs.cz/item/CS_URS_2025_02/167151102" TargetMode="External"/><Relationship Id="rId14" Type="http://schemas.openxmlformats.org/officeDocument/2006/relationships/hyperlink" Target="https://podminky.urs.cz/item/CS_URS_2025_02/162751137" TargetMode="External"/><Relationship Id="rId22" Type="http://schemas.openxmlformats.org/officeDocument/2006/relationships/hyperlink" Target="https://podminky.urs.cz/item/CS_URS_2025_02/174151101" TargetMode="External"/><Relationship Id="rId27" Type="http://schemas.openxmlformats.org/officeDocument/2006/relationships/hyperlink" Target="https://podminky.urs.cz/item/CS_URS_2025_02/273351121" TargetMode="External"/><Relationship Id="rId30" Type="http://schemas.openxmlformats.org/officeDocument/2006/relationships/hyperlink" Target="https://podminky.urs.cz/item/CS_URS_2025_02/451573111" TargetMode="External"/><Relationship Id="rId35" Type="http://schemas.openxmlformats.org/officeDocument/2006/relationships/hyperlink" Target="https://podminky.urs.cz/item/CS_URS_2025_02/631351102" TargetMode="External"/><Relationship Id="rId43" Type="http://schemas.openxmlformats.org/officeDocument/2006/relationships/hyperlink" Target="https://podminky.urs.cz/item/CS_URS_2025_02/877251201" TargetMode="External"/><Relationship Id="rId48" Type="http://schemas.openxmlformats.org/officeDocument/2006/relationships/hyperlink" Target="https://podminky.urs.cz/item/CS_URS_2025_02/899501221" TargetMode="External"/><Relationship Id="rId56" Type="http://schemas.openxmlformats.org/officeDocument/2006/relationships/hyperlink" Target="https://podminky.urs.cz/item/CS_URS_2025_02/711541164" TargetMode="External"/><Relationship Id="rId8" Type="http://schemas.openxmlformats.org/officeDocument/2006/relationships/hyperlink" Target="https://podminky.urs.cz/item/CS_URS_2025_02/151301201" TargetMode="External"/><Relationship Id="rId51" Type="http://schemas.openxmlformats.org/officeDocument/2006/relationships/hyperlink" Target="https://podminky.urs.cz/item/CS_URS_2025_02/977151223" TargetMode="External"/><Relationship Id="rId3" Type="http://schemas.openxmlformats.org/officeDocument/2006/relationships/hyperlink" Target="https://podminky.urs.cz/item/CS_URS_2025_02/131151203" TargetMode="External"/><Relationship Id="rId12" Type="http://schemas.openxmlformats.org/officeDocument/2006/relationships/hyperlink" Target="https://podminky.urs.cz/item/CS_URS_2025_02/162451106" TargetMode="External"/><Relationship Id="rId17" Type="http://schemas.openxmlformats.org/officeDocument/2006/relationships/hyperlink" Target="https://podminky.urs.cz/item/CS_URS_2025_02/162751159" TargetMode="External"/><Relationship Id="rId25" Type="http://schemas.openxmlformats.org/officeDocument/2006/relationships/hyperlink" Target="https://podminky.urs.cz/item/CS_URS_2025_02/213311113" TargetMode="External"/><Relationship Id="rId33" Type="http://schemas.openxmlformats.org/officeDocument/2006/relationships/hyperlink" Target="https://podminky.urs.cz/item/CS_URS_2025_02/631319011" TargetMode="External"/><Relationship Id="rId38" Type="http://schemas.openxmlformats.org/officeDocument/2006/relationships/hyperlink" Target="https://podminky.urs.cz/item/CS_URS_2025_02/632481213" TargetMode="External"/><Relationship Id="rId46" Type="http://schemas.openxmlformats.org/officeDocument/2006/relationships/hyperlink" Target="https://podminky.urs.cz/item/CS_URS_2025_02/891214121" TargetMode="External"/><Relationship Id="rId59" Type="http://schemas.openxmlformats.org/officeDocument/2006/relationships/hyperlink" Target="https://podminky.urs.cz/item/CS_URS_2022_02/734163426" TargetMode="External"/><Relationship Id="rId20" Type="http://schemas.openxmlformats.org/officeDocument/2006/relationships/hyperlink" Target="https://podminky.urs.cz/item/CS_URS_2025_02/171201231" TargetMode="External"/><Relationship Id="rId41" Type="http://schemas.openxmlformats.org/officeDocument/2006/relationships/hyperlink" Target="https://podminky.urs.cz/item/CS_URS_2025_02/857262122" TargetMode="External"/><Relationship Id="rId54" Type="http://schemas.openxmlformats.org/officeDocument/2006/relationships/hyperlink" Target="https://podminky.urs.cz/item/CS_URS_2025_02/711161212" TargetMode="External"/><Relationship Id="rId62" Type="http://schemas.openxmlformats.org/officeDocument/2006/relationships/drawing" Target="../drawings/drawing4.xm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31451203" TargetMode="External"/><Relationship Id="rId15" Type="http://schemas.openxmlformats.org/officeDocument/2006/relationships/hyperlink" Target="https://podminky.urs.cz/item/CS_URS_2025_02/162751139" TargetMode="External"/><Relationship Id="rId23" Type="http://schemas.openxmlformats.org/officeDocument/2006/relationships/hyperlink" Target="https://podminky.urs.cz/item/CS_URS_2025_02/181913112" TargetMode="External"/><Relationship Id="rId28" Type="http://schemas.openxmlformats.org/officeDocument/2006/relationships/hyperlink" Target="https://podminky.urs.cz/item/CS_URS_2025_02/273351122" TargetMode="External"/><Relationship Id="rId36" Type="http://schemas.openxmlformats.org/officeDocument/2006/relationships/hyperlink" Target="https://podminky.urs.cz/item/CS_URS_2025_02/632450133" TargetMode="External"/><Relationship Id="rId49" Type="http://schemas.openxmlformats.org/officeDocument/2006/relationships/hyperlink" Target="https://podminky.urs.cz/item/CS_URS_2025_02/899503111" TargetMode="External"/><Relationship Id="rId57" Type="http://schemas.openxmlformats.org/officeDocument/2006/relationships/hyperlink" Target="https://podminky.urs.cz/item/CS_URS_2025_02/998711101" TargetMode="External"/><Relationship Id="rId10" Type="http://schemas.openxmlformats.org/officeDocument/2006/relationships/hyperlink" Target="https://podminky.urs.cz/item/CS_URS_2025_02/151301401" TargetMode="External"/><Relationship Id="rId31" Type="http://schemas.openxmlformats.org/officeDocument/2006/relationships/hyperlink" Target="https://podminky.urs.cz/item/CS_URS_2025_02/631311115" TargetMode="External"/><Relationship Id="rId44" Type="http://schemas.openxmlformats.org/officeDocument/2006/relationships/hyperlink" Target="https://podminky.urs.cz/item/CS_URS_2025_02/891211222" TargetMode="External"/><Relationship Id="rId52" Type="http://schemas.openxmlformats.org/officeDocument/2006/relationships/hyperlink" Target="https://podminky.urs.cz/item/CS_URS_2025_02/998144471" TargetMode="External"/><Relationship Id="rId60" Type="http://schemas.openxmlformats.org/officeDocument/2006/relationships/hyperlink" Target="https://podminky.urs.cz/item/CS_URS_2022_02/783933161" TargetMode="External"/><Relationship Id="rId4" Type="http://schemas.openxmlformats.org/officeDocument/2006/relationships/hyperlink" Target="https://podminky.urs.cz/item/CS_URS_2025_02/131251203" TargetMode="External"/><Relationship Id="rId9" Type="http://schemas.openxmlformats.org/officeDocument/2006/relationships/hyperlink" Target="https://podminky.urs.cz/item/CS_URS_2025_02/15130121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5_02/998711111" TargetMode="External"/><Relationship Id="rId21" Type="http://schemas.openxmlformats.org/officeDocument/2006/relationships/hyperlink" Target="https://podminky.urs.cz/item/CS_URS_2025_02/182251101" TargetMode="External"/><Relationship Id="rId42" Type="http://schemas.openxmlformats.org/officeDocument/2006/relationships/hyperlink" Target="https://podminky.urs.cz/item/CS_URS_2025_02/564871011" TargetMode="External"/><Relationship Id="rId63" Type="http://schemas.openxmlformats.org/officeDocument/2006/relationships/hyperlink" Target="https://podminky.urs.cz/item/CS_URS_2025_02/637211134" TargetMode="External"/><Relationship Id="rId84" Type="http://schemas.openxmlformats.org/officeDocument/2006/relationships/hyperlink" Target="https://podminky.urs.cz/item/CS_URS_2025_02/952902611" TargetMode="External"/><Relationship Id="rId138" Type="http://schemas.openxmlformats.org/officeDocument/2006/relationships/hyperlink" Target="https://podminky.urs.cz/item/CS_URS_2025_02/721173722" TargetMode="External"/><Relationship Id="rId159" Type="http://schemas.openxmlformats.org/officeDocument/2006/relationships/hyperlink" Target="https://podminky.urs.cz/item/CS_URS_2025_02/762332122" TargetMode="External"/><Relationship Id="rId170" Type="http://schemas.openxmlformats.org/officeDocument/2006/relationships/hyperlink" Target="https://podminky.urs.cz/item/CS_URS_2025_02/765121014" TargetMode="External"/><Relationship Id="rId191" Type="http://schemas.openxmlformats.org/officeDocument/2006/relationships/hyperlink" Target="https://podminky.urs.cz/item/CS_URS_2025_02/771591115" TargetMode="External"/><Relationship Id="rId107" Type="http://schemas.openxmlformats.org/officeDocument/2006/relationships/hyperlink" Target="https://podminky.urs.cz/item/CS_URS_2025_02/711111001" TargetMode="External"/><Relationship Id="rId11" Type="http://schemas.openxmlformats.org/officeDocument/2006/relationships/hyperlink" Target="https://podminky.urs.cz/item/CS_URS_2025_02/167151111" TargetMode="External"/><Relationship Id="rId32" Type="http://schemas.openxmlformats.org/officeDocument/2006/relationships/hyperlink" Target="https://podminky.urs.cz/item/CS_URS_2025_02/274313611" TargetMode="External"/><Relationship Id="rId53" Type="http://schemas.openxmlformats.org/officeDocument/2006/relationships/hyperlink" Target="https://podminky.urs.cz/item/CS_URS_2025_02/622252002" TargetMode="External"/><Relationship Id="rId74" Type="http://schemas.openxmlformats.org/officeDocument/2006/relationships/hyperlink" Target="https://podminky.urs.cz/item/CS_URS_2025_02/919726122" TargetMode="External"/><Relationship Id="rId128" Type="http://schemas.openxmlformats.org/officeDocument/2006/relationships/hyperlink" Target="https://podminky.urs.cz/item/CS_URS_2025_02/712771451" TargetMode="External"/><Relationship Id="rId149" Type="http://schemas.openxmlformats.org/officeDocument/2006/relationships/hyperlink" Target="https://podminky.urs.cz/item/CS_URS_2025_02/751398041" TargetMode="External"/><Relationship Id="rId5" Type="http://schemas.openxmlformats.org/officeDocument/2006/relationships/hyperlink" Target="https://podminky.urs.cz/item/CS_URS_2025_02/131251104" TargetMode="External"/><Relationship Id="rId95" Type="http://schemas.openxmlformats.org/officeDocument/2006/relationships/hyperlink" Target="https://podminky.urs.cz/item/CS_URS_2025_02/985131411" TargetMode="External"/><Relationship Id="rId160" Type="http://schemas.openxmlformats.org/officeDocument/2006/relationships/hyperlink" Target="https://podminky.urs.cz/item/CS_URS_2025_02/762341260" TargetMode="External"/><Relationship Id="rId181" Type="http://schemas.openxmlformats.org/officeDocument/2006/relationships/hyperlink" Target="https://podminky.urs.cz/item/CS_URS_2025_02/998766111" TargetMode="External"/><Relationship Id="rId22" Type="http://schemas.openxmlformats.org/officeDocument/2006/relationships/hyperlink" Target="https://podminky.urs.cz/item/CS_URS_2025_02/185802113" TargetMode="External"/><Relationship Id="rId43" Type="http://schemas.openxmlformats.org/officeDocument/2006/relationships/hyperlink" Target="https://podminky.urs.cz/item/CS_URS_2025_02/596212210" TargetMode="External"/><Relationship Id="rId64" Type="http://schemas.openxmlformats.org/officeDocument/2006/relationships/hyperlink" Target="https://podminky.urs.cz/item/CS_URS_2025_02/642942111" TargetMode="External"/><Relationship Id="rId118" Type="http://schemas.openxmlformats.org/officeDocument/2006/relationships/hyperlink" Target="https://podminky.urs.cz/item/CS_URS_2025_02/712311101" TargetMode="External"/><Relationship Id="rId139" Type="http://schemas.openxmlformats.org/officeDocument/2006/relationships/hyperlink" Target="https://podminky.urs.cz/item/CS_URS_2025_02/721173723" TargetMode="External"/><Relationship Id="rId85" Type="http://schemas.openxmlformats.org/officeDocument/2006/relationships/hyperlink" Target="https://podminky.urs.cz/item/CS_URS_2025_02/952903112" TargetMode="External"/><Relationship Id="rId150" Type="http://schemas.openxmlformats.org/officeDocument/2006/relationships/hyperlink" Target="https://podminky.urs.cz/item/CS_URS_2025_02/751398102" TargetMode="External"/><Relationship Id="rId171" Type="http://schemas.openxmlformats.org/officeDocument/2006/relationships/hyperlink" Target="https://podminky.urs.cz/item/CS_URS_2025_02/765121201" TargetMode="External"/><Relationship Id="rId192" Type="http://schemas.openxmlformats.org/officeDocument/2006/relationships/hyperlink" Target="https://podminky.urs.cz/item/CS_URS_2025_02/998771111" TargetMode="External"/><Relationship Id="rId12" Type="http://schemas.openxmlformats.org/officeDocument/2006/relationships/hyperlink" Target="https://podminky.urs.cz/item/CS_URS_2025_02/171151131" TargetMode="External"/><Relationship Id="rId33" Type="http://schemas.openxmlformats.org/officeDocument/2006/relationships/hyperlink" Target="https://podminky.urs.cz/item/CS_URS_2025_02/274351121" TargetMode="External"/><Relationship Id="rId108" Type="http://schemas.openxmlformats.org/officeDocument/2006/relationships/hyperlink" Target="https://podminky.urs.cz/item/CS_URS_2025_02/711112001" TargetMode="External"/><Relationship Id="rId129" Type="http://schemas.openxmlformats.org/officeDocument/2006/relationships/hyperlink" Target="https://podminky.urs.cz/item/CS_URS_2025_02/712771501" TargetMode="External"/><Relationship Id="rId54" Type="http://schemas.openxmlformats.org/officeDocument/2006/relationships/hyperlink" Target="https://podminky.urs.cz/item/CS_URS_2025_02/622511112" TargetMode="External"/><Relationship Id="rId75" Type="http://schemas.openxmlformats.org/officeDocument/2006/relationships/hyperlink" Target="https://podminky.urs.cz/item/CS_URS_2025_02/931991112" TargetMode="External"/><Relationship Id="rId96" Type="http://schemas.openxmlformats.org/officeDocument/2006/relationships/hyperlink" Target="https://podminky.urs.cz/item/CS_URS_2025_02/985132111" TargetMode="External"/><Relationship Id="rId140" Type="http://schemas.openxmlformats.org/officeDocument/2006/relationships/hyperlink" Target="https://podminky.urs.cz/item/CS_URS_2025_02/721194103" TargetMode="External"/><Relationship Id="rId161" Type="http://schemas.openxmlformats.org/officeDocument/2006/relationships/hyperlink" Target="https://podminky.urs.cz/item/CS_URS_2025_02/762342211" TargetMode="External"/><Relationship Id="rId182" Type="http://schemas.openxmlformats.org/officeDocument/2006/relationships/hyperlink" Target="https://podminky.urs.cz/item/CS_URS_2025_02/767591003" TargetMode="External"/><Relationship Id="rId6" Type="http://schemas.openxmlformats.org/officeDocument/2006/relationships/hyperlink" Target="https://podminky.urs.cz/item/CS_URS_2025_02/131351104" TargetMode="External"/><Relationship Id="rId23" Type="http://schemas.openxmlformats.org/officeDocument/2006/relationships/hyperlink" Target="https://podminky.urs.cz/item/CS_URS_2025_02/185802123" TargetMode="External"/><Relationship Id="rId119" Type="http://schemas.openxmlformats.org/officeDocument/2006/relationships/hyperlink" Target="https://podminky.urs.cz/item/CS_URS_2025_02/712341559" TargetMode="External"/><Relationship Id="rId44" Type="http://schemas.openxmlformats.org/officeDocument/2006/relationships/hyperlink" Target="https://podminky.urs.cz/item/CS_URS_2025_02/611142001" TargetMode="External"/><Relationship Id="rId65" Type="http://schemas.openxmlformats.org/officeDocument/2006/relationships/hyperlink" Target="https://podminky.urs.cz/item/CS_URS_2025_02/R62999210" TargetMode="External"/><Relationship Id="rId86" Type="http://schemas.openxmlformats.org/officeDocument/2006/relationships/hyperlink" Target="https://podminky.urs.cz/item/CS_URS_2025_02/953943211" TargetMode="External"/><Relationship Id="rId130" Type="http://schemas.openxmlformats.org/officeDocument/2006/relationships/hyperlink" Target="https://podminky.urs.cz/item/CS_URS_2025_02/998712111" TargetMode="External"/><Relationship Id="rId151" Type="http://schemas.openxmlformats.org/officeDocument/2006/relationships/hyperlink" Target="https://podminky.urs.cz/item/CS_URS_2025_02/751525082" TargetMode="External"/><Relationship Id="rId172" Type="http://schemas.openxmlformats.org/officeDocument/2006/relationships/hyperlink" Target="https://podminky.urs.cz/item/CS_URS_2025_02/765121202" TargetMode="External"/><Relationship Id="rId193" Type="http://schemas.openxmlformats.org/officeDocument/2006/relationships/hyperlink" Target="https://podminky.urs.cz/item/CS_URS_2025_02/783268111" TargetMode="External"/><Relationship Id="rId13" Type="http://schemas.openxmlformats.org/officeDocument/2006/relationships/hyperlink" Target="https://podminky.urs.cz/item/CS_URS_2025_02/171201231" TargetMode="External"/><Relationship Id="rId109" Type="http://schemas.openxmlformats.org/officeDocument/2006/relationships/hyperlink" Target="https://podminky.urs.cz/item/CS_URS_2025_02/711112002" TargetMode="External"/><Relationship Id="rId34" Type="http://schemas.openxmlformats.org/officeDocument/2006/relationships/hyperlink" Target="https://podminky.urs.cz/item/CS_URS_2025_02/274351122" TargetMode="External"/><Relationship Id="rId50" Type="http://schemas.openxmlformats.org/officeDocument/2006/relationships/hyperlink" Target="https://podminky.urs.cz/item/CS_URS_2025_02/622221021" TargetMode="External"/><Relationship Id="rId55" Type="http://schemas.openxmlformats.org/officeDocument/2006/relationships/hyperlink" Target="https://podminky.urs.cz/item/CS_URS_2025_02/622531022" TargetMode="External"/><Relationship Id="rId76" Type="http://schemas.openxmlformats.org/officeDocument/2006/relationships/hyperlink" Target="https://podminky.urs.cz/item/CS_URS_2025_02/933901111" TargetMode="External"/><Relationship Id="rId97" Type="http://schemas.openxmlformats.org/officeDocument/2006/relationships/hyperlink" Target="https://podminky.urs.cz/item/CS_URS_2025_02/985311117" TargetMode="External"/><Relationship Id="rId104" Type="http://schemas.openxmlformats.org/officeDocument/2006/relationships/hyperlink" Target="https://podminky.urs.cz/item/CS_URS_2025_02/997013841" TargetMode="External"/><Relationship Id="rId120" Type="http://schemas.openxmlformats.org/officeDocument/2006/relationships/hyperlink" Target="https://podminky.urs.cz/item/CS_URS_2025_02/712341659" TargetMode="External"/><Relationship Id="rId125" Type="http://schemas.openxmlformats.org/officeDocument/2006/relationships/hyperlink" Target="https://podminky.urs.cz/item/CS_URS_2025_02/712771401" TargetMode="External"/><Relationship Id="rId141" Type="http://schemas.openxmlformats.org/officeDocument/2006/relationships/hyperlink" Target="https://podminky.urs.cz/item/CS_URS_2025_02/721194105" TargetMode="External"/><Relationship Id="rId146" Type="http://schemas.openxmlformats.org/officeDocument/2006/relationships/hyperlink" Target="https://podminky.urs.cz/item/CS_URS_2025_02/725211623" TargetMode="External"/><Relationship Id="rId167" Type="http://schemas.openxmlformats.org/officeDocument/2006/relationships/hyperlink" Target="https://podminky.urs.cz/item/CS_URS_2025_02/764511641" TargetMode="External"/><Relationship Id="rId188" Type="http://schemas.openxmlformats.org/officeDocument/2006/relationships/hyperlink" Target="https://podminky.urs.cz/item/CS_URS_2025_02/771474214" TargetMode="External"/><Relationship Id="rId7" Type="http://schemas.openxmlformats.org/officeDocument/2006/relationships/hyperlink" Target="https://podminky.urs.cz/item/CS_URS_2025_02/131451104" TargetMode="External"/><Relationship Id="rId71" Type="http://schemas.openxmlformats.org/officeDocument/2006/relationships/hyperlink" Target="https://podminky.urs.cz/item/CS_URS_2025_02/895270222" TargetMode="External"/><Relationship Id="rId92" Type="http://schemas.openxmlformats.org/officeDocument/2006/relationships/hyperlink" Target="https://podminky.urs.cz/item/CS_URS_2025_02/977151128" TargetMode="External"/><Relationship Id="rId162" Type="http://schemas.openxmlformats.org/officeDocument/2006/relationships/hyperlink" Target="https://podminky.urs.cz/item/CS_URS_2025_02/762395000" TargetMode="External"/><Relationship Id="rId183" Type="http://schemas.openxmlformats.org/officeDocument/2006/relationships/hyperlink" Target="https://podminky.urs.cz/item/CS_URS_2025_02/767591013" TargetMode="External"/><Relationship Id="rId2" Type="http://schemas.openxmlformats.org/officeDocument/2006/relationships/hyperlink" Target="https://podminky.urs.cz/item/CS_URS_2025_02/115101301" TargetMode="External"/><Relationship Id="rId29" Type="http://schemas.openxmlformats.org/officeDocument/2006/relationships/hyperlink" Target="https://podminky.urs.cz/item/CS_URS_2025_02/273351121" TargetMode="External"/><Relationship Id="rId24" Type="http://schemas.openxmlformats.org/officeDocument/2006/relationships/hyperlink" Target="https://podminky.urs.cz/item/CS_URS_2025_02/185804312" TargetMode="External"/><Relationship Id="rId40" Type="http://schemas.openxmlformats.org/officeDocument/2006/relationships/hyperlink" Target="https://podminky.urs.cz/item/CS_URS_2025_02/564861011" TargetMode="External"/><Relationship Id="rId45" Type="http://schemas.openxmlformats.org/officeDocument/2006/relationships/hyperlink" Target="https://podminky.urs.cz/item/CS_URS_2025_02/622142001" TargetMode="External"/><Relationship Id="rId66" Type="http://schemas.openxmlformats.org/officeDocument/2006/relationships/hyperlink" Target="https://podminky.urs.cz/item/CS_URS_2025_02/877310310" TargetMode="External"/><Relationship Id="rId87" Type="http://schemas.openxmlformats.org/officeDocument/2006/relationships/hyperlink" Target="https://podminky.urs.cz/item/CS_URS_2025_02/977151114" TargetMode="External"/><Relationship Id="rId110" Type="http://schemas.openxmlformats.org/officeDocument/2006/relationships/hyperlink" Target="https://podminky.urs.cz/item/CS_URS_2025_02/711141559" TargetMode="External"/><Relationship Id="rId115" Type="http://schemas.openxmlformats.org/officeDocument/2006/relationships/hyperlink" Target="https://podminky.urs.cz/item/CS_URS_2025_02/711192201" TargetMode="External"/><Relationship Id="rId131" Type="http://schemas.openxmlformats.org/officeDocument/2006/relationships/hyperlink" Target="https://podminky.urs.cz/item/CS_URS_2025_02/713111111" TargetMode="External"/><Relationship Id="rId136" Type="http://schemas.openxmlformats.org/officeDocument/2006/relationships/hyperlink" Target="https://podminky.urs.cz/item/CS_URS_2025_02/713411111" TargetMode="External"/><Relationship Id="rId157" Type="http://schemas.openxmlformats.org/officeDocument/2006/relationships/hyperlink" Target="https://podminky.urs.cz/item/CS_URS_2025_02/762085113" TargetMode="External"/><Relationship Id="rId178" Type="http://schemas.openxmlformats.org/officeDocument/2006/relationships/hyperlink" Target="https://podminky.urs.cz/item/CS_URS_2025_02/998765111" TargetMode="External"/><Relationship Id="rId61" Type="http://schemas.openxmlformats.org/officeDocument/2006/relationships/hyperlink" Target="https://podminky.urs.cz/item/CS_URS_2025_02/633811111" TargetMode="External"/><Relationship Id="rId82" Type="http://schemas.openxmlformats.org/officeDocument/2006/relationships/hyperlink" Target="https://podminky.urs.cz/item/CS_URS_2025_02/941111821" TargetMode="External"/><Relationship Id="rId152" Type="http://schemas.openxmlformats.org/officeDocument/2006/relationships/hyperlink" Target="https://podminky.urs.cz/item/CS_URS_2025_02/751526152" TargetMode="External"/><Relationship Id="rId173" Type="http://schemas.openxmlformats.org/officeDocument/2006/relationships/hyperlink" Target="https://podminky.urs.cz/item/CS_URS_2025_02/765121251" TargetMode="External"/><Relationship Id="rId194" Type="http://schemas.openxmlformats.org/officeDocument/2006/relationships/hyperlink" Target="https://podminky.urs.cz/item/CS_URS_2025_02/783823139" TargetMode="External"/><Relationship Id="rId19" Type="http://schemas.openxmlformats.org/officeDocument/2006/relationships/hyperlink" Target="https://podminky.urs.cz/item/CS_URS_2025_02/181951112" TargetMode="External"/><Relationship Id="rId14" Type="http://schemas.openxmlformats.org/officeDocument/2006/relationships/hyperlink" Target="https://podminky.urs.cz/item/CS_URS_2025_02/171251201" TargetMode="External"/><Relationship Id="rId30" Type="http://schemas.openxmlformats.org/officeDocument/2006/relationships/hyperlink" Target="https://podminky.urs.cz/item/CS_URS_2025_02/273351122" TargetMode="External"/><Relationship Id="rId35" Type="http://schemas.openxmlformats.org/officeDocument/2006/relationships/hyperlink" Target="https://podminky.urs.cz/item/CS_URS_2025_02/632451031" TargetMode="External"/><Relationship Id="rId56" Type="http://schemas.openxmlformats.org/officeDocument/2006/relationships/hyperlink" Target="https://podminky.urs.cz/item/CS_URS_2025_02/631311214" TargetMode="External"/><Relationship Id="rId77" Type="http://schemas.openxmlformats.org/officeDocument/2006/relationships/hyperlink" Target="https://podminky.urs.cz/item/CS_URS_2025_02/933901311" TargetMode="External"/><Relationship Id="rId100" Type="http://schemas.openxmlformats.org/officeDocument/2006/relationships/hyperlink" Target="https://podminky.urs.cz/item/CS_URS_2025_02/985422131" TargetMode="External"/><Relationship Id="rId105" Type="http://schemas.openxmlformats.org/officeDocument/2006/relationships/hyperlink" Target="https://podminky.urs.cz/item/CS_URS_2025_02/997013862" TargetMode="External"/><Relationship Id="rId126" Type="http://schemas.openxmlformats.org/officeDocument/2006/relationships/hyperlink" Target="https://podminky.urs.cz/item/CS_URS_2025_02/712771403" TargetMode="External"/><Relationship Id="rId147" Type="http://schemas.openxmlformats.org/officeDocument/2006/relationships/hyperlink" Target="https://podminky.urs.cz/item/CS_URS_2025_02/725822613" TargetMode="External"/><Relationship Id="rId168" Type="http://schemas.openxmlformats.org/officeDocument/2006/relationships/hyperlink" Target="https://podminky.urs.cz/item/CS_URS_2025_02/764518621" TargetMode="External"/><Relationship Id="rId8" Type="http://schemas.openxmlformats.org/officeDocument/2006/relationships/hyperlink" Target="https://podminky.urs.cz/item/CS_URS_2025_02/162451106" TargetMode="External"/><Relationship Id="rId51" Type="http://schemas.openxmlformats.org/officeDocument/2006/relationships/hyperlink" Target="https://podminky.urs.cz/item/CS_URS_2025_02/622251201" TargetMode="External"/><Relationship Id="rId72" Type="http://schemas.openxmlformats.org/officeDocument/2006/relationships/hyperlink" Target="https://podminky.urs.cz/item/CS_URS_2025_02/916231213" TargetMode="External"/><Relationship Id="rId93" Type="http://schemas.openxmlformats.org/officeDocument/2006/relationships/hyperlink" Target="https://podminky.urs.cz/item/CS_URS_2025_02/985121123" TargetMode="External"/><Relationship Id="rId98" Type="http://schemas.openxmlformats.org/officeDocument/2006/relationships/hyperlink" Target="https://podminky.urs.cz/item/CS_URS_2025_02/985323111" TargetMode="External"/><Relationship Id="rId121" Type="http://schemas.openxmlformats.org/officeDocument/2006/relationships/hyperlink" Target="https://podminky.urs.cz/item/CS_URS_2025_02/712363081" TargetMode="External"/><Relationship Id="rId142" Type="http://schemas.openxmlformats.org/officeDocument/2006/relationships/hyperlink" Target="https://podminky.urs.cz/item/CS_URS_2025_02/721242105" TargetMode="External"/><Relationship Id="rId163" Type="http://schemas.openxmlformats.org/officeDocument/2006/relationships/hyperlink" Target="https://podminky.urs.cz/item/CS_URS_2025_02/998762111" TargetMode="External"/><Relationship Id="rId184" Type="http://schemas.openxmlformats.org/officeDocument/2006/relationships/hyperlink" Target="https://podminky.urs.cz/item/CS_URS_2025_02/767881161" TargetMode="External"/><Relationship Id="rId189" Type="http://schemas.openxmlformats.org/officeDocument/2006/relationships/hyperlink" Target="https://podminky.urs.cz/item/CS_URS_2025_02/771574476" TargetMode="External"/><Relationship Id="rId3" Type="http://schemas.openxmlformats.org/officeDocument/2006/relationships/hyperlink" Target="https://podminky.urs.cz/item/CS_URS_2025_02/121151123" TargetMode="External"/><Relationship Id="rId25" Type="http://schemas.openxmlformats.org/officeDocument/2006/relationships/hyperlink" Target="https://podminky.urs.cz/item/CS_URS_2025_02/211971121" TargetMode="External"/><Relationship Id="rId46" Type="http://schemas.openxmlformats.org/officeDocument/2006/relationships/hyperlink" Target="https://podminky.urs.cz/item/CS_URS_2025_02/622151001" TargetMode="External"/><Relationship Id="rId67" Type="http://schemas.openxmlformats.org/officeDocument/2006/relationships/hyperlink" Target="https://podminky.urs.cz/item/CS_URS_2025_02/895270102" TargetMode="External"/><Relationship Id="rId116" Type="http://schemas.openxmlformats.org/officeDocument/2006/relationships/hyperlink" Target="https://podminky.urs.cz/item/CS_URS_2025_02/711491272" TargetMode="External"/><Relationship Id="rId137" Type="http://schemas.openxmlformats.org/officeDocument/2006/relationships/hyperlink" Target="https://podminky.urs.cz/item/CS_URS_2025_02/998713111" TargetMode="External"/><Relationship Id="rId158" Type="http://schemas.openxmlformats.org/officeDocument/2006/relationships/hyperlink" Target="https://podminky.urs.cz/item/CS_URS_2025_02/762332121" TargetMode="External"/><Relationship Id="rId20" Type="http://schemas.openxmlformats.org/officeDocument/2006/relationships/hyperlink" Target="https://podminky.urs.cz/item/CS_URS_2025_02/181951114" TargetMode="External"/><Relationship Id="rId41" Type="http://schemas.openxmlformats.org/officeDocument/2006/relationships/hyperlink" Target="https://podminky.urs.cz/item/CS_URS_2025_02/564861111" TargetMode="External"/><Relationship Id="rId62" Type="http://schemas.openxmlformats.org/officeDocument/2006/relationships/hyperlink" Target="https://podminky.urs.cz/item/CS_URS_2025_02/634911113" TargetMode="External"/><Relationship Id="rId83" Type="http://schemas.openxmlformats.org/officeDocument/2006/relationships/hyperlink" Target="https://podminky.urs.cz/item/CS_URS_2025_02/949101111" TargetMode="External"/><Relationship Id="rId88" Type="http://schemas.openxmlformats.org/officeDocument/2006/relationships/hyperlink" Target="https://podminky.urs.cz/item/CS_URS_2025_02/977151121" TargetMode="External"/><Relationship Id="rId111" Type="http://schemas.openxmlformats.org/officeDocument/2006/relationships/hyperlink" Target="https://podminky.urs.cz/item/CS_URS_2025_02/711161215" TargetMode="External"/><Relationship Id="rId132" Type="http://schemas.openxmlformats.org/officeDocument/2006/relationships/hyperlink" Target="https://podminky.urs.cz/item/CS_URS_2025_02/713121131" TargetMode="External"/><Relationship Id="rId153" Type="http://schemas.openxmlformats.org/officeDocument/2006/relationships/hyperlink" Target="https://podminky.urs.cz/item/CS_URS_2025_02/751526522" TargetMode="External"/><Relationship Id="rId174" Type="http://schemas.openxmlformats.org/officeDocument/2006/relationships/hyperlink" Target="https://podminky.urs.cz/item/CS_URS_2025_02/765125121" TargetMode="External"/><Relationship Id="rId179" Type="http://schemas.openxmlformats.org/officeDocument/2006/relationships/hyperlink" Target="https://podminky.urs.cz/item/CS_URS_2025_02/766660611" TargetMode="External"/><Relationship Id="rId195" Type="http://schemas.openxmlformats.org/officeDocument/2006/relationships/hyperlink" Target="https://podminky.urs.cz/item/CS_URS_2025_02/783826401" TargetMode="External"/><Relationship Id="rId190" Type="http://schemas.openxmlformats.org/officeDocument/2006/relationships/hyperlink" Target="https://podminky.urs.cz/item/CS_URS_2025_02/771577914" TargetMode="External"/><Relationship Id="rId15" Type="http://schemas.openxmlformats.org/officeDocument/2006/relationships/hyperlink" Target="https://podminky.urs.cz/item/CS_URS_2025_02/174151101" TargetMode="External"/><Relationship Id="rId36" Type="http://schemas.openxmlformats.org/officeDocument/2006/relationships/hyperlink" Target="https://podminky.urs.cz/item/CS_URS_2025_02/632451032" TargetMode="External"/><Relationship Id="rId57" Type="http://schemas.openxmlformats.org/officeDocument/2006/relationships/hyperlink" Target="https://podminky.urs.cz/item/CS_URS_2025_02/631319011" TargetMode="External"/><Relationship Id="rId106" Type="http://schemas.openxmlformats.org/officeDocument/2006/relationships/hyperlink" Target="https://podminky.urs.cz/item/CS_URS_2025_02/998144471" TargetMode="External"/><Relationship Id="rId127" Type="http://schemas.openxmlformats.org/officeDocument/2006/relationships/hyperlink" Target="https://podminky.urs.cz/item/CS_URS_2025_02/712771431" TargetMode="External"/><Relationship Id="rId10" Type="http://schemas.openxmlformats.org/officeDocument/2006/relationships/hyperlink" Target="https://podminky.urs.cz/item/CS_URS_2025_02/162751139" TargetMode="External"/><Relationship Id="rId31" Type="http://schemas.openxmlformats.org/officeDocument/2006/relationships/hyperlink" Target="https://podminky.urs.cz/item/CS_URS_2025_02/273362021" TargetMode="External"/><Relationship Id="rId52" Type="http://schemas.openxmlformats.org/officeDocument/2006/relationships/hyperlink" Target="https://podminky.urs.cz/item/CS_URS_2025_02/622252001" TargetMode="External"/><Relationship Id="rId73" Type="http://schemas.openxmlformats.org/officeDocument/2006/relationships/hyperlink" Target="https://podminky.urs.cz/item/CS_URS_2025_02/916331112" TargetMode="External"/><Relationship Id="rId78" Type="http://schemas.openxmlformats.org/officeDocument/2006/relationships/hyperlink" Target="https://podminky.urs.cz/item/CS_URS_2025_02/938901411" TargetMode="External"/><Relationship Id="rId94" Type="http://schemas.openxmlformats.org/officeDocument/2006/relationships/hyperlink" Target="https://podminky.urs.cz/item/CS_URS_2025_02/985131111" TargetMode="External"/><Relationship Id="rId99" Type="http://schemas.openxmlformats.org/officeDocument/2006/relationships/hyperlink" Target="https://podminky.urs.cz/item/CS_URS_2025_02/985324111" TargetMode="External"/><Relationship Id="rId101" Type="http://schemas.openxmlformats.org/officeDocument/2006/relationships/hyperlink" Target="https://podminky.urs.cz/item/CS_URS_2025_02/997013151" TargetMode="External"/><Relationship Id="rId122" Type="http://schemas.openxmlformats.org/officeDocument/2006/relationships/hyperlink" Target="https://podminky.urs.cz/item/CS_URS_2025_02/712771001" TargetMode="External"/><Relationship Id="rId143" Type="http://schemas.openxmlformats.org/officeDocument/2006/relationships/hyperlink" Target="https://podminky.urs.cz/item/CS_URS_2025_02/998721111" TargetMode="External"/><Relationship Id="rId148" Type="http://schemas.openxmlformats.org/officeDocument/2006/relationships/hyperlink" Target="https://podminky.urs.cz/item/CS_URS_2025_02/998725111" TargetMode="External"/><Relationship Id="rId164" Type="http://schemas.openxmlformats.org/officeDocument/2006/relationships/hyperlink" Target="https://podminky.urs.cz/item/CS_URS_2025_02/764212663" TargetMode="External"/><Relationship Id="rId169" Type="http://schemas.openxmlformats.org/officeDocument/2006/relationships/hyperlink" Target="https://podminky.urs.cz/item/CS_URS_2025_02/998764111" TargetMode="External"/><Relationship Id="rId185" Type="http://schemas.openxmlformats.org/officeDocument/2006/relationships/hyperlink" Target="https://podminky.urs.cz/item/CS_URS_2025_02/998767111" TargetMode="External"/><Relationship Id="rId4" Type="http://schemas.openxmlformats.org/officeDocument/2006/relationships/hyperlink" Target="https://podminky.urs.cz/item/CS_URS_2025_02/131151104" TargetMode="External"/><Relationship Id="rId9" Type="http://schemas.openxmlformats.org/officeDocument/2006/relationships/hyperlink" Target="https://podminky.urs.cz/item/CS_URS_2025_02/162751137" TargetMode="External"/><Relationship Id="rId180" Type="http://schemas.openxmlformats.org/officeDocument/2006/relationships/hyperlink" Target="https://podminky.urs.cz/item/CS_URS_2025_02/766660717" TargetMode="External"/><Relationship Id="rId26" Type="http://schemas.openxmlformats.org/officeDocument/2006/relationships/hyperlink" Target="https://podminky.urs.cz/item/CS_URS_2025_02/212752402" TargetMode="External"/><Relationship Id="rId47" Type="http://schemas.openxmlformats.org/officeDocument/2006/relationships/hyperlink" Target="https://podminky.urs.cz/item/CS_URS_2025_02/622151031" TargetMode="External"/><Relationship Id="rId68" Type="http://schemas.openxmlformats.org/officeDocument/2006/relationships/hyperlink" Target="https://podminky.urs.cz/item/CS_URS_2025_02/895270131" TargetMode="External"/><Relationship Id="rId89" Type="http://schemas.openxmlformats.org/officeDocument/2006/relationships/hyperlink" Target="https://podminky.urs.cz/item/CS_URS_2025_02/977151124" TargetMode="External"/><Relationship Id="rId112" Type="http://schemas.openxmlformats.org/officeDocument/2006/relationships/hyperlink" Target="https://podminky.urs.cz/item/CS_URS_2025_02/711191011" TargetMode="External"/><Relationship Id="rId133" Type="http://schemas.openxmlformats.org/officeDocument/2006/relationships/hyperlink" Target="https://podminky.urs.cz/item/CS_URS_2025_02/713131141" TargetMode="External"/><Relationship Id="rId154" Type="http://schemas.openxmlformats.org/officeDocument/2006/relationships/hyperlink" Target="https://podminky.urs.cz/item/CS_URS_2025_02/998751111" TargetMode="External"/><Relationship Id="rId175" Type="http://schemas.openxmlformats.org/officeDocument/2006/relationships/hyperlink" Target="https://podminky.urs.cz/item/CS_URS_2025_02/765125251" TargetMode="External"/><Relationship Id="rId196" Type="http://schemas.openxmlformats.org/officeDocument/2006/relationships/drawing" Target="../drawings/drawing7.xml"/><Relationship Id="rId16" Type="http://schemas.openxmlformats.org/officeDocument/2006/relationships/hyperlink" Target="https://podminky.urs.cz/item/CS_URS_2025_02/181351113" TargetMode="External"/><Relationship Id="rId37" Type="http://schemas.openxmlformats.org/officeDocument/2006/relationships/hyperlink" Target="https://podminky.urs.cz/item/CS_URS_2025_02/311237110" TargetMode="External"/><Relationship Id="rId58" Type="http://schemas.openxmlformats.org/officeDocument/2006/relationships/hyperlink" Target="https://podminky.urs.cz/item/CS_URS_2025_02/631319211" TargetMode="External"/><Relationship Id="rId79" Type="http://schemas.openxmlformats.org/officeDocument/2006/relationships/hyperlink" Target="https://podminky.urs.cz/item/CS_URS_2025_02/941111121" TargetMode="External"/><Relationship Id="rId102" Type="http://schemas.openxmlformats.org/officeDocument/2006/relationships/hyperlink" Target="https://podminky.urs.cz/item/CS_URS_2025_02/997013501" TargetMode="External"/><Relationship Id="rId123" Type="http://schemas.openxmlformats.org/officeDocument/2006/relationships/hyperlink" Target="https://podminky.urs.cz/item/CS_URS_2025_02/712771271" TargetMode="External"/><Relationship Id="rId144" Type="http://schemas.openxmlformats.org/officeDocument/2006/relationships/hyperlink" Target="https://podminky.urs.cz/item/CS_URS_2025_02/722174022" TargetMode="External"/><Relationship Id="rId90" Type="http://schemas.openxmlformats.org/officeDocument/2006/relationships/hyperlink" Target="https://podminky.urs.cz/item/CS_URS_2025_02/977151125" TargetMode="External"/><Relationship Id="rId165" Type="http://schemas.openxmlformats.org/officeDocument/2006/relationships/hyperlink" Target="https://podminky.urs.cz/item/CS_URS_2025_02/764214604" TargetMode="External"/><Relationship Id="rId186" Type="http://schemas.openxmlformats.org/officeDocument/2006/relationships/hyperlink" Target="https://podminky.urs.cz/item/CS_URS_2025_02/771111011" TargetMode="External"/><Relationship Id="rId27" Type="http://schemas.openxmlformats.org/officeDocument/2006/relationships/hyperlink" Target="https://podminky.urs.cz/item/CS_URS_2025_02/271532212" TargetMode="External"/><Relationship Id="rId48" Type="http://schemas.openxmlformats.org/officeDocument/2006/relationships/hyperlink" Target="https://podminky.urs.cz/item/CS_URS_2025_02/622211021" TargetMode="External"/><Relationship Id="rId69" Type="http://schemas.openxmlformats.org/officeDocument/2006/relationships/hyperlink" Target="https://podminky.urs.cz/item/CS_URS_2025_02/895270135" TargetMode="External"/><Relationship Id="rId113" Type="http://schemas.openxmlformats.org/officeDocument/2006/relationships/hyperlink" Target="https://podminky.urs.cz/item/CS_URS_2025_02/711191201" TargetMode="External"/><Relationship Id="rId134" Type="http://schemas.openxmlformats.org/officeDocument/2006/relationships/hyperlink" Target="https://podminky.urs.cz/item/CS_URS_2025_02/713141136" TargetMode="External"/><Relationship Id="rId80" Type="http://schemas.openxmlformats.org/officeDocument/2006/relationships/hyperlink" Target="https://podminky.urs.cz/item/CS_URS_2025_02/941111221" TargetMode="External"/><Relationship Id="rId155" Type="http://schemas.openxmlformats.org/officeDocument/2006/relationships/hyperlink" Target="https://podminky.urs.cz/item/CS_URS_2025_02/762083122" TargetMode="External"/><Relationship Id="rId176" Type="http://schemas.openxmlformats.org/officeDocument/2006/relationships/hyperlink" Target="https://podminky.urs.cz/item/CS_URS_2025_02/765125401" TargetMode="External"/><Relationship Id="rId17" Type="http://schemas.openxmlformats.org/officeDocument/2006/relationships/hyperlink" Target="https://podminky.urs.cz/item/CS_URS_2025_02/181411121" TargetMode="External"/><Relationship Id="rId38" Type="http://schemas.openxmlformats.org/officeDocument/2006/relationships/hyperlink" Target="https://podminky.urs.cz/item/CS_URS_2025_02/342244121" TargetMode="External"/><Relationship Id="rId59" Type="http://schemas.openxmlformats.org/officeDocument/2006/relationships/hyperlink" Target="https://podminky.urs.cz/item/CS_URS_2025_02/631351101" TargetMode="External"/><Relationship Id="rId103" Type="http://schemas.openxmlformats.org/officeDocument/2006/relationships/hyperlink" Target="https://podminky.urs.cz/item/CS_URS_2025_02/997013509" TargetMode="External"/><Relationship Id="rId124" Type="http://schemas.openxmlformats.org/officeDocument/2006/relationships/hyperlink" Target="https://podminky.urs.cz/item/CS_URS_2025_02/712771333" TargetMode="External"/><Relationship Id="rId70" Type="http://schemas.openxmlformats.org/officeDocument/2006/relationships/hyperlink" Target="https://podminky.urs.cz/item/CS_URS_2025_02/895270151" TargetMode="External"/><Relationship Id="rId91" Type="http://schemas.openxmlformats.org/officeDocument/2006/relationships/hyperlink" Target="https://podminky.urs.cz/item/CS_URS_2025_02/977151126" TargetMode="External"/><Relationship Id="rId145" Type="http://schemas.openxmlformats.org/officeDocument/2006/relationships/hyperlink" Target="https://podminky.urs.cz/item/CS_URS_2025_02/722190401" TargetMode="External"/><Relationship Id="rId166" Type="http://schemas.openxmlformats.org/officeDocument/2006/relationships/hyperlink" Target="https://podminky.urs.cz/item/CS_URS_2025_02/764511601" TargetMode="External"/><Relationship Id="rId187" Type="http://schemas.openxmlformats.org/officeDocument/2006/relationships/hyperlink" Target="https://podminky.urs.cz/item/CS_URS_2025_02/771121011" TargetMode="External"/><Relationship Id="rId1" Type="http://schemas.openxmlformats.org/officeDocument/2006/relationships/hyperlink" Target="https://podminky.urs.cz/item/CS_URS_2025_02/115101201" TargetMode="External"/><Relationship Id="rId28" Type="http://schemas.openxmlformats.org/officeDocument/2006/relationships/hyperlink" Target="https://podminky.urs.cz/item/CS_URS_2025_02/273321311" TargetMode="External"/><Relationship Id="rId49" Type="http://schemas.openxmlformats.org/officeDocument/2006/relationships/hyperlink" Target="https://podminky.urs.cz/item/CS_URS_2025_02/622211021" TargetMode="External"/><Relationship Id="rId114" Type="http://schemas.openxmlformats.org/officeDocument/2006/relationships/hyperlink" Target="https://podminky.urs.cz/item/CS_URS_2025_02/711192101" TargetMode="External"/><Relationship Id="rId60" Type="http://schemas.openxmlformats.org/officeDocument/2006/relationships/hyperlink" Target="https://podminky.urs.cz/item/CS_URS_2025_02/631351102" TargetMode="External"/><Relationship Id="rId81" Type="http://schemas.openxmlformats.org/officeDocument/2006/relationships/hyperlink" Target="https://podminky.urs.cz/item/CS_URS_2025_02/941111311" TargetMode="External"/><Relationship Id="rId135" Type="http://schemas.openxmlformats.org/officeDocument/2006/relationships/hyperlink" Target="https://podminky.urs.cz/item/CS_URS_2025_02/713151211" TargetMode="External"/><Relationship Id="rId156" Type="http://schemas.openxmlformats.org/officeDocument/2006/relationships/hyperlink" Target="https://podminky.urs.cz/item/CS_URS_2025_02/762085112" TargetMode="External"/><Relationship Id="rId177" Type="http://schemas.openxmlformats.org/officeDocument/2006/relationships/hyperlink" Target="https://podminky.urs.cz/item/CS_URS_2025_02/765125421" TargetMode="External"/><Relationship Id="rId18" Type="http://schemas.openxmlformats.org/officeDocument/2006/relationships/hyperlink" Target="https://podminky.urs.cz/item/CS_URS_2025_02/181411122" TargetMode="External"/><Relationship Id="rId39" Type="http://schemas.openxmlformats.org/officeDocument/2006/relationships/hyperlink" Target="https://podminky.urs.cz/item/CS_URS_2025_02/434121425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233211113" TargetMode="External"/><Relationship Id="rId13" Type="http://schemas.openxmlformats.org/officeDocument/2006/relationships/hyperlink" Target="https://podminky.urs.cz/item/CS_URS_2025_02/348101220" TargetMode="External"/><Relationship Id="rId18" Type="http://schemas.openxmlformats.org/officeDocument/2006/relationships/hyperlink" Target="https://podminky.urs.cz/item/CS_URS_2025_02/348401350" TargetMode="External"/><Relationship Id="rId26" Type="http://schemas.openxmlformats.org/officeDocument/2006/relationships/drawing" Target="../drawings/drawing8.xml"/><Relationship Id="rId3" Type="http://schemas.openxmlformats.org/officeDocument/2006/relationships/hyperlink" Target="https://podminky.urs.cz/item/CS_URS_2025_02/131111359" TargetMode="External"/><Relationship Id="rId21" Type="http://schemas.openxmlformats.org/officeDocument/2006/relationships/hyperlink" Target="https://podminky.urs.cz/item/CS_URS_2025_02/R33817119" TargetMode="External"/><Relationship Id="rId7" Type="http://schemas.openxmlformats.org/officeDocument/2006/relationships/hyperlink" Target="https://podminky.urs.cz/item/CS_URS_2025_02/174151101" TargetMode="External"/><Relationship Id="rId12" Type="http://schemas.openxmlformats.org/officeDocument/2006/relationships/hyperlink" Target="https://podminky.urs.cz/item/CS_URS_2025_02/338171125" TargetMode="External"/><Relationship Id="rId17" Type="http://schemas.openxmlformats.org/officeDocument/2006/relationships/hyperlink" Target="https://podminky.urs.cz/item/CS_URS_2025_02/348401320" TargetMode="External"/><Relationship Id="rId25" Type="http://schemas.openxmlformats.org/officeDocument/2006/relationships/hyperlink" Target="https://podminky.urs.cz/item/CS_URS_2025_02/460741132" TargetMode="External"/><Relationship Id="rId2" Type="http://schemas.openxmlformats.org/officeDocument/2006/relationships/hyperlink" Target="https://podminky.urs.cz/item/CS_URS_2025_02/131111332" TargetMode="External"/><Relationship Id="rId16" Type="http://schemas.openxmlformats.org/officeDocument/2006/relationships/hyperlink" Target="https://podminky.urs.cz/item/CS_URS_2025_02/348401130" TargetMode="External"/><Relationship Id="rId20" Type="http://schemas.openxmlformats.org/officeDocument/2006/relationships/hyperlink" Target="https://podminky.urs.cz/item/CS_URS_2025_02/348401411" TargetMode="External"/><Relationship Id="rId1" Type="http://schemas.openxmlformats.org/officeDocument/2006/relationships/hyperlink" Target="https://podminky.urs.cz/item/CS_URS_2025_02/122211101" TargetMode="External"/><Relationship Id="rId6" Type="http://schemas.openxmlformats.org/officeDocument/2006/relationships/hyperlink" Target="https://podminky.urs.cz/item/CS_URS_2025_02/167151101" TargetMode="External"/><Relationship Id="rId11" Type="http://schemas.openxmlformats.org/officeDocument/2006/relationships/hyperlink" Target="https://podminky.urs.cz/item/CS_URS_2025_02/338171124" TargetMode="External"/><Relationship Id="rId24" Type="http://schemas.openxmlformats.org/officeDocument/2006/relationships/hyperlink" Target="https://podminky.urs.cz/item/CS_URS_2025_02/767995102" TargetMode="External"/><Relationship Id="rId5" Type="http://schemas.openxmlformats.org/officeDocument/2006/relationships/hyperlink" Target="https://podminky.urs.cz/item/CS_URS_2025_02/162651112" TargetMode="External"/><Relationship Id="rId15" Type="http://schemas.openxmlformats.org/officeDocument/2006/relationships/hyperlink" Target="https://podminky.urs.cz/item/CS_URS_2025_02/348121221" TargetMode="External"/><Relationship Id="rId23" Type="http://schemas.openxmlformats.org/officeDocument/2006/relationships/hyperlink" Target="https://podminky.urs.cz/item/CS_URS_2025_02/998232110" TargetMode="External"/><Relationship Id="rId10" Type="http://schemas.openxmlformats.org/officeDocument/2006/relationships/hyperlink" Target="https://podminky.urs.cz/item/CS_URS_2025_02/338171123" TargetMode="External"/><Relationship Id="rId19" Type="http://schemas.openxmlformats.org/officeDocument/2006/relationships/hyperlink" Target="https://podminky.urs.cz/item/CS_URS_2025_02/348401360" TargetMode="External"/><Relationship Id="rId4" Type="http://schemas.openxmlformats.org/officeDocument/2006/relationships/hyperlink" Target="https://podminky.urs.cz/item/CS_URS_2025_02/132212132" TargetMode="External"/><Relationship Id="rId9" Type="http://schemas.openxmlformats.org/officeDocument/2006/relationships/hyperlink" Target="https://podminky.urs.cz/item/CS_URS_2025_02/275313711" TargetMode="External"/><Relationship Id="rId14" Type="http://schemas.openxmlformats.org/officeDocument/2006/relationships/hyperlink" Target="https://podminky.urs.cz/item/CS_URS_2025_02/348101240" TargetMode="External"/><Relationship Id="rId22" Type="http://schemas.openxmlformats.org/officeDocument/2006/relationships/hyperlink" Target="https://podminky.urs.cz/item/CS_URS_2025_02/91972612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hyperlink" Target="https://podminky.urs.cz/item/CS_URS_2025_02/852262122" TargetMode="External"/><Relationship Id="rId1" Type="http://schemas.openxmlformats.org/officeDocument/2006/relationships/hyperlink" Target="https://podminky.urs.cz/item/CS_URS_2025_02/852242122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75151101" TargetMode="External"/><Relationship Id="rId21" Type="http://schemas.openxmlformats.org/officeDocument/2006/relationships/hyperlink" Target="https://podminky.urs.cz/item/CS_URS_2025_02/162751139" TargetMode="External"/><Relationship Id="rId42" Type="http://schemas.openxmlformats.org/officeDocument/2006/relationships/hyperlink" Target="https://podminky.urs.cz/item/CS_URS_2025_02/871324201" TargetMode="External"/><Relationship Id="rId47" Type="http://schemas.openxmlformats.org/officeDocument/2006/relationships/hyperlink" Target="https://podminky.urs.cz/item/CS_URS_2025_02/877325201" TargetMode="External"/><Relationship Id="rId63" Type="http://schemas.openxmlformats.org/officeDocument/2006/relationships/hyperlink" Target="https://podminky.urs.cz/item/CS_URS_2025_02/899913163" TargetMode="External"/><Relationship Id="rId68" Type="http://schemas.openxmlformats.org/officeDocument/2006/relationships/hyperlink" Target="https://podminky.urs.cz/item/CS_URS_2025_02/230202075" TargetMode="External"/><Relationship Id="rId7" Type="http://schemas.openxmlformats.org/officeDocument/2006/relationships/hyperlink" Target="https://podminky.urs.cz/item/CS_URS_2025_02/131451201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51101411" TargetMode="External"/><Relationship Id="rId29" Type="http://schemas.openxmlformats.org/officeDocument/2006/relationships/hyperlink" Target="https://podminky.urs.cz/item/CS_URS_2025_02/181951111" TargetMode="External"/><Relationship Id="rId11" Type="http://schemas.openxmlformats.org/officeDocument/2006/relationships/hyperlink" Target="https://podminky.urs.cz/item/CS_URS_2025_02/132451102" TargetMode="External"/><Relationship Id="rId24" Type="http://schemas.openxmlformats.org/officeDocument/2006/relationships/hyperlink" Target="https://podminky.urs.cz/item/CS_URS_2025_02/171251201" TargetMode="External"/><Relationship Id="rId32" Type="http://schemas.openxmlformats.org/officeDocument/2006/relationships/hyperlink" Target="https://podminky.urs.cz/item/CS_URS_2025_02/451572111" TargetMode="External"/><Relationship Id="rId37" Type="http://schemas.openxmlformats.org/officeDocument/2006/relationships/hyperlink" Target="https://podminky.urs.cz/item/CS_URS_2025_02/452351112" TargetMode="External"/><Relationship Id="rId40" Type="http://schemas.openxmlformats.org/officeDocument/2006/relationships/hyperlink" Target="https://podminky.urs.cz/item/CS_URS_2025_02/857312122" TargetMode="External"/><Relationship Id="rId45" Type="http://schemas.openxmlformats.org/officeDocument/2006/relationships/hyperlink" Target="https://podminky.urs.cz/item/CS_URS_2025_02/877215301" TargetMode="External"/><Relationship Id="rId53" Type="http://schemas.openxmlformats.org/officeDocument/2006/relationships/hyperlink" Target="https://podminky.urs.cz/item/CS_URS_2025_02/892351111" TargetMode="External"/><Relationship Id="rId58" Type="http://schemas.openxmlformats.org/officeDocument/2006/relationships/hyperlink" Target="https://podminky.urs.cz/item/CS_URS_2025_02/894410222" TargetMode="External"/><Relationship Id="rId66" Type="http://schemas.openxmlformats.org/officeDocument/2006/relationships/hyperlink" Target="https://podminky.urs.cz/item/CS_URS_2025_02/977151128" TargetMode="External"/><Relationship Id="rId5" Type="http://schemas.openxmlformats.org/officeDocument/2006/relationships/hyperlink" Target="https://podminky.urs.cz/item/CS_URS_2025_02/131251201" TargetMode="External"/><Relationship Id="rId61" Type="http://schemas.openxmlformats.org/officeDocument/2006/relationships/hyperlink" Target="https://podminky.urs.cz/item/CS_URS_2025_02/899103112" TargetMode="External"/><Relationship Id="rId19" Type="http://schemas.openxmlformats.org/officeDocument/2006/relationships/hyperlink" Target="https://podminky.urs.cz/item/CS_URS_2025_02/162751119" TargetMode="External"/><Relationship Id="rId14" Type="http://schemas.openxmlformats.org/officeDocument/2006/relationships/hyperlink" Target="https://podminky.urs.cz/item/CS_URS_2025_02/151101211" TargetMode="External"/><Relationship Id="rId22" Type="http://schemas.openxmlformats.org/officeDocument/2006/relationships/hyperlink" Target="https://podminky.urs.cz/item/CS_URS_2025_02/167151101" TargetMode="External"/><Relationship Id="rId27" Type="http://schemas.openxmlformats.org/officeDocument/2006/relationships/hyperlink" Target="https://podminky.urs.cz/item/CS_URS_2025_02/181351003" TargetMode="External"/><Relationship Id="rId30" Type="http://schemas.openxmlformats.org/officeDocument/2006/relationships/hyperlink" Target="https://podminky.urs.cz/item/CS_URS_2025_02/181951114" TargetMode="External"/><Relationship Id="rId35" Type="http://schemas.openxmlformats.org/officeDocument/2006/relationships/hyperlink" Target="https://podminky.urs.cz/item/CS_URS_2025_02/452311131" TargetMode="External"/><Relationship Id="rId43" Type="http://schemas.openxmlformats.org/officeDocument/2006/relationships/hyperlink" Target="https://podminky.urs.cz/item/CS_URS_2025_02/871364201" TargetMode="External"/><Relationship Id="rId48" Type="http://schemas.openxmlformats.org/officeDocument/2006/relationships/hyperlink" Target="https://podminky.urs.cz/item/CS_URS_2025_02/877325318" TargetMode="External"/><Relationship Id="rId56" Type="http://schemas.openxmlformats.org/officeDocument/2006/relationships/hyperlink" Target="https://podminky.urs.cz/item/CS_URS_2025_02/894410212" TargetMode="External"/><Relationship Id="rId64" Type="http://schemas.openxmlformats.org/officeDocument/2006/relationships/hyperlink" Target="https://podminky.urs.cz/item/CS_URS_2025_02/899914215" TargetMode="External"/><Relationship Id="rId69" Type="http://schemas.openxmlformats.org/officeDocument/2006/relationships/drawing" Target="../drawings/drawing10.xml"/><Relationship Id="rId8" Type="http://schemas.openxmlformats.org/officeDocument/2006/relationships/hyperlink" Target="https://podminky.urs.cz/item/CS_URS_2025_02/132151102" TargetMode="External"/><Relationship Id="rId51" Type="http://schemas.openxmlformats.org/officeDocument/2006/relationships/hyperlink" Target="https://podminky.urs.cz/item/CS_URS_2025_02/891362522" TargetMode="External"/><Relationship Id="rId3" Type="http://schemas.openxmlformats.org/officeDocument/2006/relationships/hyperlink" Target="https://podminky.urs.cz/item/CS_URS_2025_02/121151103" TargetMode="External"/><Relationship Id="rId12" Type="http://schemas.openxmlformats.org/officeDocument/2006/relationships/hyperlink" Target="https://podminky.urs.cz/item/CS_URS_2025_02/139001101" TargetMode="External"/><Relationship Id="rId17" Type="http://schemas.openxmlformats.org/officeDocument/2006/relationships/hyperlink" Target="https://podminky.urs.cz/item/CS_URS_2025_02/162451106" TargetMode="External"/><Relationship Id="rId25" Type="http://schemas.openxmlformats.org/officeDocument/2006/relationships/hyperlink" Target="https://podminky.urs.cz/item/CS_URS_2025_02/174151101" TargetMode="External"/><Relationship Id="rId33" Type="http://schemas.openxmlformats.org/officeDocument/2006/relationships/hyperlink" Target="https://podminky.urs.cz/item/CS_URS_2025_02/451573111" TargetMode="External"/><Relationship Id="rId38" Type="http://schemas.openxmlformats.org/officeDocument/2006/relationships/hyperlink" Target="https://podminky.urs.cz/item/CS_URS_2025_02/457531113" TargetMode="External"/><Relationship Id="rId46" Type="http://schemas.openxmlformats.org/officeDocument/2006/relationships/hyperlink" Target="https://podminky.urs.cz/item/CS_URS_2025_02/877215318" TargetMode="External"/><Relationship Id="rId59" Type="http://schemas.openxmlformats.org/officeDocument/2006/relationships/hyperlink" Target="https://podminky.urs.cz/item/CS_URS_2025_02/894410302" TargetMode="External"/><Relationship Id="rId67" Type="http://schemas.openxmlformats.org/officeDocument/2006/relationships/hyperlink" Target="https://podminky.urs.cz/item/CS_URS_2025_02/998276101" TargetMode="External"/><Relationship Id="rId20" Type="http://schemas.openxmlformats.org/officeDocument/2006/relationships/hyperlink" Target="https://podminky.urs.cz/item/CS_URS_2025_02/162751137" TargetMode="External"/><Relationship Id="rId41" Type="http://schemas.openxmlformats.org/officeDocument/2006/relationships/hyperlink" Target="https://podminky.urs.cz/item/CS_URS_2025_02/871224201" TargetMode="External"/><Relationship Id="rId54" Type="http://schemas.openxmlformats.org/officeDocument/2006/relationships/hyperlink" Target="https://podminky.urs.cz/item/CS_URS_2025_02/892372111" TargetMode="External"/><Relationship Id="rId62" Type="http://schemas.openxmlformats.org/officeDocument/2006/relationships/hyperlink" Target="https://podminky.urs.cz/item/CS_URS_2025_02/899722113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31351201" TargetMode="External"/><Relationship Id="rId15" Type="http://schemas.openxmlformats.org/officeDocument/2006/relationships/hyperlink" Target="https://podminky.urs.cz/item/CS_URS_2025_02/151101401" TargetMode="External"/><Relationship Id="rId23" Type="http://schemas.openxmlformats.org/officeDocument/2006/relationships/hyperlink" Target="https://podminky.urs.cz/item/CS_URS_2025_02/171201231" TargetMode="External"/><Relationship Id="rId28" Type="http://schemas.openxmlformats.org/officeDocument/2006/relationships/hyperlink" Target="https://podminky.urs.cz/item/CS_URS_2025_02/181411121" TargetMode="External"/><Relationship Id="rId36" Type="http://schemas.openxmlformats.org/officeDocument/2006/relationships/hyperlink" Target="https://podminky.urs.cz/item/CS_URS_2025_02/452351111" TargetMode="External"/><Relationship Id="rId49" Type="http://schemas.openxmlformats.org/officeDocument/2006/relationships/hyperlink" Target="https://podminky.urs.cz/item/CS_URS_2025_02/877355319" TargetMode="External"/><Relationship Id="rId57" Type="http://schemas.openxmlformats.org/officeDocument/2006/relationships/hyperlink" Target="https://podminky.urs.cz/item/CS_URS_2025_02/894410221" TargetMode="External"/><Relationship Id="rId10" Type="http://schemas.openxmlformats.org/officeDocument/2006/relationships/hyperlink" Target="https://podminky.urs.cz/item/CS_URS_2025_02/132351102" TargetMode="External"/><Relationship Id="rId31" Type="http://schemas.openxmlformats.org/officeDocument/2006/relationships/hyperlink" Target="https://podminky.urs.cz/item/CS_URS_2025_02/211971122" TargetMode="External"/><Relationship Id="rId44" Type="http://schemas.openxmlformats.org/officeDocument/2006/relationships/hyperlink" Target="https://podminky.urs.cz/item/CS_URS_2025_02/877215201" TargetMode="External"/><Relationship Id="rId52" Type="http://schemas.openxmlformats.org/officeDocument/2006/relationships/hyperlink" Target="https://podminky.urs.cz/item/CS_URS_2025_02/892241111" TargetMode="External"/><Relationship Id="rId60" Type="http://schemas.openxmlformats.org/officeDocument/2006/relationships/hyperlink" Target="https://podminky.urs.cz/item/CS_URS_2025_02/894410303" TargetMode="External"/><Relationship Id="rId65" Type="http://schemas.openxmlformats.org/officeDocument/2006/relationships/hyperlink" Target="https://podminky.urs.cz/item/CS_URS_2025_02/977151119" TargetMode="External"/><Relationship Id="rId4" Type="http://schemas.openxmlformats.org/officeDocument/2006/relationships/hyperlink" Target="https://podminky.urs.cz/item/CS_URS_2025_02/131151201" TargetMode="External"/><Relationship Id="rId9" Type="http://schemas.openxmlformats.org/officeDocument/2006/relationships/hyperlink" Target="https://podminky.urs.cz/item/CS_URS_2025_02/132251102" TargetMode="External"/><Relationship Id="rId13" Type="http://schemas.openxmlformats.org/officeDocument/2006/relationships/hyperlink" Target="https://podminky.urs.cz/item/CS_URS_2025_02/151101201" TargetMode="External"/><Relationship Id="rId18" Type="http://schemas.openxmlformats.org/officeDocument/2006/relationships/hyperlink" Target="https://podminky.urs.cz/item/CS_URS_2025_02/162751117" TargetMode="External"/><Relationship Id="rId39" Type="http://schemas.openxmlformats.org/officeDocument/2006/relationships/hyperlink" Target="https://podminky.urs.cz/item/CS_URS_2025_02/616633111" TargetMode="External"/><Relationship Id="rId34" Type="http://schemas.openxmlformats.org/officeDocument/2006/relationships/hyperlink" Target="https://podminky.urs.cz/item/CS_URS_2025_02/452112112" TargetMode="External"/><Relationship Id="rId50" Type="http://schemas.openxmlformats.org/officeDocument/2006/relationships/hyperlink" Target="https://podminky.urs.cz/item/CS_URS_2025_02/891312522" TargetMode="External"/><Relationship Id="rId55" Type="http://schemas.openxmlformats.org/officeDocument/2006/relationships/hyperlink" Target="https://podminky.urs.cz/item/CS_URS_2025_02/894410103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162451106" TargetMode="External"/><Relationship Id="rId13" Type="http://schemas.openxmlformats.org/officeDocument/2006/relationships/hyperlink" Target="https://podminky.urs.cz/item/CS_URS_2025_02/171201231" TargetMode="External"/><Relationship Id="rId18" Type="http://schemas.openxmlformats.org/officeDocument/2006/relationships/hyperlink" Target="https://podminky.urs.cz/item/CS_URS_2025_02/181411123" TargetMode="External"/><Relationship Id="rId26" Type="http://schemas.openxmlformats.org/officeDocument/2006/relationships/hyperlink" Target="https://podminky.urs.cz/item/CS_URS_2025_02/596212212" TargetMode="External"/><Relationship Id="rId3" Type="http://schemas.openxmlformats.org/officeDocument/2006/relationships/hyperlink" Target="https://podminky.urs.cz/item/CS_URS_2025_02/112251101" TargetMode="External"/><Relationship Id="rId21" Type="http://schemas.openxmlformats.org/officeDocument/2006/relationships/hyperlink" Target="https://podminky.urs.cz/item/CS_URS_2025_02/182351023" TargetMode="External"/><Relationship Id="rId7" Type="http://schemas.openxmlformats.org/officeDocument/2006/relationships/hyperlink" Target="https://podminky.urs.cz/item/CS_URS_2025_02/131251100" TargetMode="External"/><Relationship Id="rId12" Type="http://schemas.openxmlformats.org/officeDocument/2006/relationships/hyperlink" Target="https://podminky.urs.cz/item/CS_URS_2025_02/171151112" TargetMode="External"/><Relationship Id="rId17" Type="http://schemas.openxmlformats.org/officeDocument/2006/relationships/hyperlink" Target="https://podminky.urs.cz/item/CS_URS_2025_02/181411121" TargetMode="External"/><Relationship Id="rId25" Type="http://schemas.openxmlformats.org/officeDocument/2006/relationships/hyperlink" Target="https://podminky.urs.cz/item/CS_URS_2025_02/564871111" TargetMode="External"/><Relationship Id="rId2" Type="http://schemas.openxmlformats.org/officeDocument/2006/relationships/hyperlink" Target="https://podminky.urs.cz/item/CS_URS_2025_02/112155311" TargetMode="External"/><Relationship Id="rId16" Type="http://schemas.openxmlformats.org/officeDocument/2006/relationships/hyperlink" Target="https://podminky.urs.cz/item/CS_URS_2025_02/181351103" TargetMode="External"/><Relationship Id="rId20" Type="http://schemas.openxmlformats.org/officeDocument/2006/relationships/hyperlink" Target="https://podminky.urs.cz/item/CS_URS_2025_02/182251101" TargetMode="External"/><Relationship Id="rId29" Type="http://schemas.openxmlformats.org/officeDocument/2006/relationships/hyperlink" Target="https://podminky.urs.cz/item/CS_URS_2025_02/997221559" TargetMode="External"/><Relationship Id="rId1" Type="http://schemas.openxmlformats.org/officeDocument/2006/relationships/hyperlink" Target="https://podminky.urs.cz/item/CS_URS_2025_02/111251101" TargetMode="External"/><Relationship Id="rId6" Type="http://schemas.openxmlformats.org/officeDocument/2006/relationships/hyperlink" Target="https://podminky.urs.cz/item/CS_URS_2025_02/122251104" TargetMode="External"/><Relationship Id="rId11" Type="http://schemas.openxmlformats.org/officeDocument/2006/relationships/hyperlink" Target="https://podminky.urs.cz/item/CS_URS_2025_02/167151111" TargetMode="External"/><Relationship Id="rId24" Type="http://schemas.openxmlformats.org/officeDocument/2006/relationships/hyperlink" Target="https://podminky.urs.cz/item/CS_URS_2025_02/564861111" TargetMode="External"/><Relationship Id="rId32" Type="http://schemas.openxmlformats.org/officeDocument/2006/relationships/drawing" Target="../drawings/drawing11.xml"/><Relationship Id="rId5" Type="http://schemas.openxmlformats.org/officeDocument/2006/relationships/hyperlink" Target="https://podminky.urs.cz/item/CS_URS_2025_02/121151113" TargetMode="External"/><Relationship Id="rId15" Type="http://schemas.openxmlformats.org/officeDocument/2006/relationships/hyperlink" Target="https://podminky.urs.cz/item/CS_URS_2025_02/181351003" TargetMode="External"/><Relationship Id="rId23" Type="http://schemas.openxmlformats.org/officeDocument/2006/relationships/hyperlink" Target="https://podminky.urs.cz/item/CS_URS_2025_02/564851111" TargetMode="External"/><Relationship Id="rId28" Type="http://schemas.openxmlformats.org/officeDocument/2006/relationships/hyperlink" Target="https://podminky.urs.cz/item/CS_URS_2025_02/997221551" TargetMode="External"/><Relationship Id="rId10" Type="http://schemas.openxmlformats.org/officeDocument/2006/relationships/hyperlink" Target="https://podminky.urs.cz/item/CS_URS_2025_02/162751119" TargetMode="External"/><Relationship Id="rId19" Type="http://schemas.openxmlformats.org/officeDocument/2006/relationships/hyperlink" Target="https://podminky.urs.cz/item/CS_URS_2025_02/181912112" TargetMode="External"/><Relationship Id="rId31" Type="http://schemas.openxmlformats.org/officeDocument/2006/relationships/hyperlink" Target="https://podminky.urs.cz/item/CS_URS_2025_02/998223011" TargetMode="External"/><Relationship Id="rId4" Type="http://schemas.openxmlformats.org/officeDocument/2006/relationships/hyperlink" Target="https://podminky.urs.cz/item/CS_URS_2025_02/113107162" TargetMode="External"/><Relationship Id="rId9" Type="http://schemas.openxmlformats.org/officeDocument/2006/relationships/hyperlink" Target="https://podminky.urs.cz/item/CS_URS_2025_02/162751117" TargetMode="External"/><Relationship Id="rId14" Type="http://schemas.openxmlformats.org/officeDocument/2006/relationships/hyperlink" Target="https://podminky.urs.cz/item/CS_URS_2025_02/171251201" TargetMode="External"/><Relationship Id="rId22" Type="http://schemas.openxmlformats.org/officeDocument/2006/relationships/hyperlink" Target="https://podminky.urs.cz/item/CS_URS_2025_02/564762111" TargetMode="External"/><Relationship Id="rId27" Type="http://schemas.openxmlformats.org/officeDocument/2006/relationships/hyperlink" Target="https://podminky.urs.cz/item/CS_URS_2025_02/916131213" TargetMode="External"/><Relationship Id="rId30" Type="http://schemas.openxmlformats.org/officeDocument/2006/relationships/hyperlink" Target="https://podminky.urs.cz/item/CS_URS_2025_02/997221873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62451106" TargetMode="External"/><Relationship Id="rId18" Type="http://schemas.openxmlformats.org/officeDocument/2006/relationships/hyperlink" Target="https://podminky.urs.cz/item/CS_URS_2025_02/162751159" TargetMode="External"/><Relationship Id="rId26" Type="http://schemas.openxmlformats.org/officeDocument/2006/relationships/hyperlink" Target="https://podminky.urs.cz/item/CS_URS_2025_02/181912112" TargetMode="External"/><Relationship Id="rId39" Type="http://schemas.openxmlformats.org/officeDocument/2006/relationships/hyperlink" Target="https://podminky.urs.cz/item/CS_URS_2025_02/877241110" TargetMode="External"/><Relationship Id="rId21" Type="http://schemas.openxmlformats.org/officeDocument/2006/relationships/hyperlink" Target="https://podminky.urs.cz/item/CS_URS_2025_02/171201231" TargetMode="External"/><Relationship Id="rId34" Type="http://schemas.openxmlformats.org/officeDocument/2006/relationships/hyperlink" Target="https://podminky.urs.cz/item/CS_URS_2025_02/852241122" TargetMode="External"/><Relationship Id="rId42" Type="http://schemas.openxmlformats.org/officeDocument/2006/relationships/hyperlink" Target="https://podminky.urs.cz/item/CS_URS_2025_02/891247112" TargetMode="External"/><Relationship Id="rId47" Type="http://schemas.openxmlformats.org/officeDocument/2006/relationships/hyperlink" Target="https://podminky.urs.cz/item/CS_URS_2025_02/899401112" TargetMode="External"/><Relationship Id="rId50" Type="http://schemas.openxmlformats.org/officeDocument/2006/relationships/hyperlink" Target="https://podminky.urs.cz/item/CS_URS_2025_02/899721111" TargetMode="External"/><Relationship Id="rId7" Type="http://schemas.openxmlformats.org/officeDocument/2006/relationships/hyperlink" Target="https://podminky.urs.cz/item/CS_URS_2025_02/132354104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62751139" TargetMode="External"/><Relationship Id="rId29" Type="http://schemas.openxmlformats.org/officeDocument/2006/relationships/hyperlink" Target="https://podminky.urs.cz/item/CS_URS_2025_02/451572111" TargetMode="External"/><Relationship Id="rId11" Type="http://schemas.openxmlformats.org/officeDocument/2006/relationships/hyperlink" Target="https://podminky.urs.cz/item/CS_URS_2025_02/151101101" TargetMode="External"/><Relationship Id="rId24" Type="http://schemas.openxmlformats.org/officeDocument/2006/relationships/hyperlink" Target="https://podminky.urs.cz/item/CS_URS_2025_02/175151101" TargetMode="External"/><Relationship Id="rId32" Type="http://schemas.openxmlformats.org/officeDocument/2006/relationships/hyperlink" Target="https://podminky.urs.cz/item/CS_URS_2025_02/452351112" TargetMode="External"/><Relationship Id="rId37" Type="http://schemas.openxmlformats.org/officeDocument/2006/relationships/hyperlink" Target="https://podminky.urs.cz/item/CS_URS_2025_02/871241211" TargetMode="External"/><Relationship Id="rId40" Type="http://schemas.openxmlformats.org/officeDocument/2006/relationships/hyperlink" Target="https://podminky.urs.cz/item/CS_URS_2025_02/877241218" TargetMode="External"/><Relationship Id="rId45" Type="http://schemas.openxmlformats.org/officeDocument/2006/relationships/hyperlink" Target="https://podminky.urs.cz/item/CS_URS_2025_02/892273122" TargetMode="External"/><Relationship Id="rId53" Type="http://schemas.openxmlformats.org/officeDocument/2006/relationships/drawing" Target="../drawings/drawing17.xml"/><Relationship Id="rId5" Type="http://schemas.openxmlformats.org/officeDocument/2006/relationships/hyperlink" Target="https://podminky.urs.cz/item/CS_URS_2025_02/132154104" TargetMode="External"/><Relationship Id="rId10" Type="http://schemas.openxmlformats.org/officeDocument/2006/relationships/hyperlink" Target="https://podminky.urs.cz/item/CS_URS_2025_02/139001101" TargetMode="External"/><Relationship Id="rId19" Type="http://schemas.openxmlformats.org/officeDocument/2006/relationships/hyperlink" Target="https://podminky.urs.cz/item/CS_URS_2025_02/167151101" TargetMode="External"/><Relationship Id="rId31" Type="http://schemas.openxmlformats.org/officeDocument/2006/relationships/hyperlink" Target="https://podminky.urs.cz/item/CS_URS_2025_02/452351111" TargetMode="External"/><Relationship Id="rId44" Type="http://schemas.openxmlformats.org/officeDocument/2006/relationships/hyperlink" Target="https://podminky.urs.cz/item/CS_URS_2025_02/892241111" TargetMode="External"/><Relationship Id="rId52" Type="http://schemas.openxmlformats.org/officeDocument/2006/relationships/hyperlink" Target="https://podminky.urs.cz/item/CS_URS_2025_02/998276101" TargetMode="External"/><Relationship Id="rId4" Type="http://schemas.openxmlformats.org/officeDocument/2006/relationships/hyperlink" Target="https://podminky.urs.cz/item/CS_URS_2025_02/119001421" TargetMode="External"/><Relationship Id="rId9" Type="http://schemas.openxmlformats.org/officeDocument/2006/relationships/hyperlink" Target="https://podminky.urs.cz/item/CS_URS_2025_02/132554104" TargetMode="External"/><Relationship Id="rId14" Type="http://schemas.openxmlformats.org/officeDocument/2006/relationships/hyperlink" Target="https://podminky.urs.cz/item/CS_URS_2025_02/162451126" TargetMode="External"/><Relationship Id="rId22" Type="http://schemas.openxmlformats.org/officeDocument/2006/relationships/hyperlink" Target="https://podminky.urs.cz/item/CS_URS_2025_02/171251201" TargetMode="External"/><Relationship Id="rId27" Type="http://schemas.openxmlformats.org/officeDocument/2006/relationships/hyperlink" Target="https://podminky.urs.cz/item/CS_URS_2025_02/451317777" TargetMode="External"/><Relationship Id="rId30" Type="http://schemas.openxmlformats.org/officeDocument/2006/relationships/hyperlink" Target="https://podminky.urs.cz/item/CS_URS_2025_02/452323141" TargetMode="External"/><Relationship Id="rId35" Type="http://schemas.openxmlformats.org/officeDocument/2006/relationships/hyperlink" Target="https://podminky.urs.cz/item/CS_URS_2025_02/857242122" TargetMode="External"/><Relationship Id="rId43" Type="http://schemas.openxmlformats.org/officeDocument/2006/relationships/hyperlink" Target="https://podminky.urs.cz/item/CS_URS_2025_02/891249961" TargetMode="External"/><Relationship Id="rId48" Type="http://schemas.openxmlformats.org/officeDocument/2006/relationships/hyperlink" Target="https://podminky.urs.cz/item/CS_URS_2025_02/899401113" TargetMode="External"/><Relationship Id="rId8" Type="http://schemas.openxmlformats.org/officeDocument/2006/relationships/hyperlink" Target="https://podminky.urs.cz/item/CS_URS_2025_02/132454104" TargetMode="External"/><Relationship Id="rId51" Type="http://schemas.openxmlformats.org/officeDocument/2006/relationships/hyperlink" Target="https://podminky.urs.cz/item/CS_URS_2025_02/899722113" TargetMode="External"/><Relationship Id="rId3" Type="http://schemas.openxmlformats.org/officeDocument/2006/relationships/hyperlink" Target="https://podminky.urs.cz/item/CS_URS_2025_02/119001412" TargetMode="External"/><Relationship Id="rId12" Type="http://schemas.openxmlformats.org/officeDocument/2006/relationships/hyperlink" Target="https://podminky.urs.cz/item/CS_URS_2025_02/151101111" TargetMode="External"/><Relationship Id="rId17" Type="http://schemas.openxmlformats.org/officeDocument/2006/relationships/hyperlink" Target="https://podminky.urs.cz/item/CS_URS_2025_02/162751157" TargetMode="External"/><Relationship Id="rId25" Type="http://schemas.openxmlformats.org/officeDocument/2006/relationships/hyperlink" Target="https://podminky.urs.cz/item/CS_URS_2025_02/181912111" TargetMode="External"/><Relationship Id="rId33" Type="http://schemas.openxmlformats.org/officeDocument/2006/relationships/hyperlink" Target="https://podminky.urs.cz/item/CS_URS_2025_02/591241111" TargetMode="External"/><Relationship Id="rId38" Type="http://schemas.openxmlformats.org/officeDocument/2006/relationships/hyperlink" Target="https://podminky.urs.cz/item/CS_URS_2025_02/877241101" TargetMode="External"/><Relationship Id="rId46" Type="http://schemas.openxmlformats.org/officeDocument/2006/relationships/hyperlink" Target="https://podminky.urs.cz/item/CS_URS_2025_02/892372111" TargetMode="External"/><Relationship Id="rId20" Type="http://schemas.openxmlformats.org/officeDocument/2006/relationships/hyperlink" Target="https://podminky.urs.cz/item/CS_URS_2025_02/167151102" TargetMode="External"/><Relationship Id="rId41" Type="http://schemas.openxmlformats.org/officeDocument/2006/relationships/hyperlink" Target="https://podminky.urs.cz/item/CS_URS_2025_02/891241112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32254104" TargetMode="External"/><Relationship Id="rId15" Type="http://schemas.openxmlformats.org/officeDocument/2006/relationships/hyperlink" Target="https://podminky.urs.cz/item/CS_URS_2025_02/162751137" TargetMode="External"/><Relationship Id="rId23" Type="http://schemas.openxmlformats.org/officeDocument/2006/relationships/hyperlink" Target="https://podminky.urs.cz/item/CS_URS_2025_02/174151101" TargetMode="External"/><Relationship Id="rId28" Type="http://schemas.openxmlformats.org/officeDocument/2006/relationships/hyperlink" Target="https://podminky.urs.cz/item/CS_URS_2025_02/451319777" TargetMode="External"/><Relationship Id="rId36" Type="http://schemas.openxmlformats.org/officeDocument/2006/relationships/hyperlink" Target="https://podminky.urs.cz/item/CS_URS_2025_02/857244122" TargetMode="External"/><Relationship Id="rId49" Type="http://schemas.openxmlformats.org/officeDocument/2006/relationships/hyperlink" Target="https://podminky.urs.cz/item/CS_URS_2025_02/899713111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62451126" TargetMode="External"/><Relationship Id="rId18" Type="http://schemas.openxmlformats.org/officeDocument/2006/relationships/hyperlink" Target="https://podminky.urs.cz/item/CS_URS_2025_02/167151101" TargetMode="External"/><Relationship Id="rId26" Type="http://schemas.openxmlformats.org/officeDocument/2006/relationships/hyperlink" Target="https://podminky.urs.cz/item/CS_URS_2025_02/451317777" TargetMode="External"/><Relationship Id="rId39" Type="http://schemas.openxmlformats.org/officeDocument/2006/relationships/hyperlink" Target="https://podminky.urs.cz/item/CS_URS_2025_02/891241112" TargetMode="External"/><Relationship Id="rId21" Type="http://schemas.openxmlformats.org/officeDocument/2006/relationships/hyperlink" Target="https://podminky.urs.cz/item/CS_URS_2025_02/171251201" TargetMode="External"/><Relationship Id="rId34" Type="http://schemas.openxmlformats.org/officeDocument/2006/relationships/hyperlink" Target="https://podminky.urs.cz/item/CS_URS_2025_02/857242122" TargetMode="External"/><Relationship Id="rId42" Type="http://schemas.openxmlformats.org/officeDocument/2006/relationships/hyperlink" Target="https://podminky.urs.cz/item/CS_URS_2025_02/892273122" TargetMode="External"/><Relationship Id="rId47" Type="http://schemas.openxmlformats.org/officeDocument/2006/relationships/hyperlink" Target="https://podminky.urs.cz/item/CS_URS_2025_02/899721111" TargetMode="External"/><Relationship Id="rId50" Type="http://schemas.openxmlformats.org/officeDocument/2006/relationships/drawing" Target="../drawings/drawing18.xml"/><Relationship Id="rId7" Type="http://schemas.openxmlformats.org/officeDocument/2006/relationships/hyperlink" Target="https://podminky.urs.cz/item/CS_URS_2025_02/132454104" TargetMode="External"/><Relationship Id="rId2" Type="http://schemas.openxmlformats.org/officeDocument/2006/relationships/hyperlink" Target="https://podminky.urs.cz/item/CS_URS_2025_02/115101301" TargetMode="External"/><Relationship Id="rId16" Type="http://schemas.openxmlformats.org/officeDocument/2006/relationships/hyperlink" Target="https://podminky.urs.cz/item/CS_URS_2025_02/162751157" TargetMode="External"/><Relationship Id="rId29" Type="http://schemas.openxmlformats.org/officeDocument/2006/relationships/hyperlink" Target="https://podminky.urs.cz/item/CS_URS_2025_02/452323141" TargetMode="External"/><Relationship Id="rId11" Type="http://schemas.openxmlformats.org/officeDocument/2006/relationships/hyperlink" Target="https://podminky.urs.cz/item/CS_URS_2025_02/151101111" TargetMode="External"/><Relationship Id="rId24" Type="http://schemas.openxmlformats.org/officeDocument/2006/relationships/hyperlink" Target="https://podminky.urs.cz/item/CS_URS_2025_02/181912111" TargetMode="External"/><Relationship Id="rId32" Type="http://schemas.openxmlformats.org/officeDocument/2006/relationships/hyperlink" Target="https://podminky.urs.cz/item/CS_URS_2025_02/591241111" TargetMode="External"/><Relationship Id="rId37" Type="http://schemas.openxmlformats.org/officeDocument/2006/relationships/hyperlink" Target="https://podminky.urs.cz/item/CS_URS_2025_02/877241101" TargetMode="External"/><Relationship Id="rId40" Type="http://schemas.openxmlformats.org/officeDocument/2006/relationships/hyperlink" Target="https://podminky.urs.cz/item/CS_URS_2025_02/891247112" TargetMode="External"/><Relationship Id="rId45" Type="http://schemas.openxmlformats.org/officeDocument/2006/relationships/hyperlink" Target="https://podminky.urs.cz/item/CS_URS_2025_02/899401113" TargetMode="External"/><Relationship Id="rId5" Type="http://schemas.openxmlformats.org/officeDocument/2006/relationships/hyperlink" Target="https://podminky.urs.cz/item/CS_URS_2025_02/132254104" TargetMode="External"/><Relationship Id="rId15" Type="http://schemas.openxmlformats.org/officeDocument/2006/relationships/hyperlink" Target="https://podminky.urs.cz/item/CS_URS_2025_02/162751139" TargetMode="External"/><Relationship Id="rId23" Type="http://schemas.openxmlformats.org/officeDocument/2006/relationships/hyperlink" Target="https://podminky.urs.cz/item/CS_URS_2025_02/175151101" TargetMode="External"/><Relationship Id="rId28" Type="http://schemas.openxmlformats.org/officeDocument/2006/relationships/hyperlink" Target="https://podminky.urs.cz/item/CS_URS_2025_02/451572111" TargetMode="External"/><Relationship Id="rId36" Type="http://schemas.openxmlformats.org/officeDocument/2006/relationships/hyperlink" Target="https://podminky.urs.cz/item/CS_URS_2025_02/871241211" TargetMode="External"/><Relationship Id="rId49" Type="http://schemas.openxmlformats.org/officeDocument/2006/relationships/hyperlink" Target="https://podminky.urs.cz/item/CS_URS_2025_02/998276101" TargetMode="External"/><Relationship Id="rId10" Type="http://schemas.openxmlformats.org/officeDocument/2006/relationships/hyperlink" Target="https://podminky.urs.cz/item/CS_URS_2025_02/151101101" TargetMode="External"/><Relationship Id="rId19" Type="http://schemas.openxmlformats.org/officeDocument/2006/relationships/hyperlink" Target="https://podminky.urs.cz/item/CS_URS_2025_02/167151102" TargetMode="External"/><Relationship Id="rId31" Type="http://schemas.openxmlformats.org/officeDocument/2006/relationships/hyperlink" Target="https://podminky.urs.cz/item/CS_URS_2025_02/452351112" TargetMode="External"/><Relationship Id="rId44" Type="http://schemas.openxmlformats.org/officeDocument/2006/relationships/hyperlink" Target="https://podminky.urs.cz/item/CS_URS_2025_02/899401112" TargetMode="External"/><Relationship Id="rId4" Type="http://schemas.openxmlformats.org/officeDocument/2006/relationships/hyperlink" Target="https://podminky.urs.cz/item/CS_URS_2025_02/132154104" TargetMode="External"/><Relationship Id="rId9" Type="http://schemas.openxmlformats.org/officeDocument/2006/relationships/hyperlink" Target="https://podminky.urs.cz/item/CS_URS_2025_02/139001101" TargetMode="External"/><Relationship Id="rId14" Type="http://schemas.openxmlformats.org/officeDocument/2006/relationships/hyperlink" Target="https://podminky.urs.cz/item/CS_URS_2025_02/162751137" TargetMode="External"/><Relationship Id="rId22" Type="http://schemas.openxmlformats.org/officeDocument/2006/relationships/hyperlink" Target="https://podminky.urs.cz/item/CS_URS_2025_02/174151101" TargetMode="External"/><Relationship Id="rId27" Type="http://schemas.openxmlformats.org/officeDocument/2006/relationships/hyperlink" Target="https://podminky.urs.cz/item/CS_URS_2025_02/451319777" TargetMode="External"/><Relationship Id="rId30" Type="http://schemas.openxmlformats.org/officeDocument/2006/relationships/hyperlink" Target="https://podminky.urs.cz/item/CS_URS_2025_02/452351111" TargetMode="External"/><Relationship Id="rId35" Type="http://schemas.openxmlformats.org/officeDocument/2006/relationships/hyperlink" Target="https://podminky.urs.cz/item/CS_URS_2025_02/857244122" TargetMode="External"/><Relationship Id="rId43" Type="http://schemas.openxmlformats.org/officeDocument/2006/relationships/hyperlink" Target="https://podminky.urs.cz/item/CS_URS_2025_02/892372111" TargetMode="External"/><Relationship Id="rId48" Type="http://schemas.openxmlformats.org/officeDocument/2006/relationships/hyperlink" Target="https://podminky.urs.cz/item/CS_URS_2025_02/899722113" TargetMode="External"/><Relationship Id="rId8" Type="http://schemas.openxmlformats.org/officeDocument/2006/relationships/hyperlink" Target="https://podminky.urs.cz/item/CS_URS_2025_02/132554104" TargetMode="External"/><Relationship Id="rId3" Type="http://schemas.openxmlformats.org/officeDocument/2006/relationships/hyperlink" Target="https://podminky.urs.cz/item/CS_URS_2025_02/119001422" TargetMode="External"/><Relationship Id="rId12" Type="http://schemas.openxmlformats.org/officeDocument/2006/relationships/hyperlink" Target="https://podminky.urs.cz/item/CS_URS_2025_02/162451106" TargetMode="External"/><Relationship Id="rId17" Type="http://schemas.openxmlformats.org/officeDocument/2006/relationships/hyperlink" Target="https://podminky.urs.cz/item/CS_URS_2025_02/162751159" TargetMode="External"/><Relationship Id="rId25" Type="http://schemas.openxmlformats.org/officeDocument/2006/relationships/hyperlink" Target="https://podminky.urs.cz/item/CS_URS_2025_02/181912112" TargetMode="External"/><Relationship Id="rId33" Type="http://schemas.openxmlformats.org/officeDocument/2006/relationships/hyperlink" Target="https://podminky.urs.cz/item/CS_URS_2025_02/852241122" TargetMode="External"/><Relationship Id="rId38" Type="http://schemas.openxmlformats.org/officeDocument/2006/relationships/hyperlink" Target="https://podminky.urs.cz/item/CS_URS_2025_02/877241218" TargetMode="External"/><Relationship Id="rId46" Type="http://schemas.openxmlformats.org/officeDocument/2006/relationships/hyperlink" Target="https://podminky.urs.cz/item/CS_URS_2025_02/899713111" TargetMode="External"/><Relationship Id="rId20" Type="http://schemas.openxmlformats.org/officeDocument/2006/relationships/hyperlink" Target="https://podminky.urs.cz/item/CS_URS_2025_02/171201231" TargetMode="External"/><Relationship Id="rId41" Type="http://schemas.openxmlformats.org/officeDocument/2006/relationships/hyperlink" Target="https://podminky.urs.cz/item/CS_URS_2025_02/892241111" TargetMode="External"/><Relationship Id="rId1" Type="http://schemas.openxmlformats.org/officeDocument/2006/relationships/hyperlink" Target="https://podminky.urs.cz/item/CS_URS_2025_02/115101201" TargetMode="External"/><Relationship Id="rId6" Type="http://schemas.openxmlformats.org/officeDocument/2006/relationships/hyperlink" Target="https://podminky.urs.cz/item/CS_URS_2025_02/132354104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8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309" t="s">
        <v>14</v>
      </c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R5" s="21"/>
      <c r="BE5" s="306" t="s">
        <v>15</v>
      </c>
      <c r="BS5" s="18" t="s">
        <v>6</v>
      </c>
    </row>
    <row r="6" spans="1:74" ht="36.950000000000003" customHeight="1">
      <c r="B6" s="21"/>
      <c r="D6" s="27" t="s">
        <v>16</v>
      </c>
      <c r="K6" s="311" t="s">
        <v>17</v>
      </c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0"/>
      <c r="AH6" s="310"/>
      <c r="AI6" s="310"/>
      <c r="AJ6" s="310"/>
      <c r="AK6" s="310"/>
      <c r="AL6" s="310"/>
      <c r="AM6" s="310"/>
      <c r="AN6" s="310"/>
      <c r="AO6" s="310"/>
      <c r="AR6" s="21"/>
      <c r="BE6" s="307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307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307"/>
      <c r="BS8" s="18" t="s">
        <v>6</v>
      </c>
    </row>
    <row r="9" spans="1:74" ht="14.45" customHeight="1">
      <c r="B9" s="21"/>
      <c r="AR9" s="21"/>
      <c r="BE9" s="307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27</v>
      </c>
      <c r="AR10" s="21"/>
      <c r="BE10" s="307"/>
      <c r="BS10" s="18" t="s">
        <v>6</v>
      </c>
    </row>
    <row r="11" spans="1:74" ht="18.399999999999999" customHeight="1">
      <c r="B11" s="21"/>
      <c r="E11" s="26" t="s">
        <v>28</v>
      </c>
      <c r="AK11" s="28" t="s">
        <v>29</v>
      </c>
      <c r="AN11" s="26" t="s">
        <v>19</v>
      </c>
      <c r="AR11" s="21"/>
      <c r="BE11" s="307"/>
      <c r="BS11" s="18" t="s">
        <v>6</v>
      </c>
    </row>
    <row r="12" spans="1:74" ht="6.95" customHeight="1">
      <c r="B12" s="21"/>
      <c r="AR12" s="21"/>
      <c r="BE12" s="307"/>
      <c r="BS12" s="18" t="s">
        <v>6</v>
      </c>
    </row>
    <row r="13" spans="1:74" ht="12" customHeight="1">
      <c r="B13" s="21"/>
      <c r="D13" s="28" t="s">
        <v>30</v>
      </c>
      <c r="AK13" s="28" t="s">
        <v>26</v>
      </c>
      <c r="AN13" s="30" t="s">
        <v>31</v>
      </c>
      <c r="AR13" s="21"/>
      <c r="BE13" s="307"/>
      <c r="BS13" s="18" t="s">
        <v>6</v>
      </c>
    </row>
    <row r="14" spans="1:74" ht="12.75">
      <c r="B14" s="21"/>
      <c r="E14" s="312" t="s">
        <v>31</v>
      </c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28" t="s">
        <v>29</v>
      </c>
      <c r="AN14" s="30" t="s">
        <v>31</v>
      </c>
      <c r="AR14" s="21"/>
      <c r="BE14" s="307"/>
      <c r="BS14" s="18" t="s">
        <v>6</v>
      </c>
    </row>
    <row r="15" spans="1:74" ht="6.95" customHeight="1">
      <c r="B15" s="21"/>
      <c r="AR15" s="21"/>
      <c r="BE15" s="307"/>
      <c r="BS15" s="18" t="s">
        <v>4</v>
      </c>
    </row>
    <row r="16" spans="1:74" ht="12" customHeight="1">
      <c r="B16" s="21"/>
      <c r="D16" s="28" t="s">
        <v>32</v>
      </c>
      <c r="AK16" s="28" t="s">
        <v>26</v>
      </c>
      <c r="AN16" s="26" t="s">
        <v>33</v>
      </c>
      <c r="AR16" s="21"/>
      <c r="BE16" s="307"/>
      <c r="BS16" s="18" t="s">
        <v>4</v>
      </c>
    </row>
    <row r="17" spans="2:71" ht="18.399999999999999" customHeight="1">
      <c r="B17" s="21"/>
      <c r="E17" s="26" t="s">
        <v>34</v>
      </c>
      <c r="AK17" s="28" t="s">
        <v>29</v>
      </c>
      <c r="AN17" s="26" t="s">
        <v>19</v>
      </c>
      <c r="AR17" s="21"/>
      <c r="BE17" s="307"/>
      <c r="BS17" s="18" t="s">
        <v>35</v>
      </c>
    </row>
    <row r="18" spans="2:71" ht="6.95" customHeight="1">
      <c r="B18" s="21"/>
      <c r="AR18" s="21"/>
      <c r="BE18" s="307"/>
      <c r="BS18" s="18" t="s">
        <v>6</v>
      </c>
    </row>
    <row r="19" spans="2:71" ht="12" customHeight="1">
      <c r="B19" s="21"/>
      <c r="D19" s="28" t="s">
        <v>36</v>
      </c>
      <c r="AK19" s="28" t="s">
        <v>26</v>
      </c>
      <c r="AN19" s="26" t="s">
        <v>19</v>
      </c>
      <c r="AR19" s="21"/>
      <c r="BE19" s="307"/>
      <c r="BS19" s="18" t="s">
        <v>6</v>
      </c>
    </row>
    <row r="20" spans="2:71" ht="18.399999999999999" customHeight="1">
      <c r="B20" s="21"/>
      <c r="E20" s="26" t="s">
        <v>37</v>
      </c>
      <c r="AK20" s="28" t="s">
        <v>29</v>
      </c>
      <c r="AN20" s="26" t="s">
        <v>19</v>
      </c>
      <c r="AR20" s="21"/>
      <c r="BE20" s="307"/>
      <c r="BS20" s="18" t="s">
        <v>4</v>
      </c>
    </row>
    <row r="21" spans="2:71" ht="6.95" customHeight="1">
      <c r="B21" s="21"/>
      <c r="AR21" s="21"/>
      <c r="BE21" s="307"/>
    </row>
    <row r="22" spans="2:71" ht="12" customHeight="1">
      <c r="B22" s="21"/>
      <c r="D22" s="28" t="s">
        <v>38</v>
      </c>
      <c r="AR22" s="21"/>
      <c r="BE22" s="307"/>
    </row>
    <row r="23" spans="2:71" ht="47.25" customHeight="1">
      <c r="B23" s="21"/>
      <c r="E23" s="314" t="s">
        <v>39</v>
      </c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  <c r="AA23" s="314"/>
      <c r="AB23" s="314"/>
      <c r="AC23" s="314"/>
      <c r="AD23" s="314"/>
      <c r="AE23" s="314"/>
      <c r="AF23" s="314"/>
      <c r="AG23" s="314"/>
      <c r="AH23" s="314"/>
      <c r="AI23" s="314"/>
      <c r="AJ23" s="314"/>
      <c r="AK23" s="314"/>
      <c r="AL23" s="314"/>
      <c r="AM23" s="314"/>
      <c r="AN23" s="314"/>
      <c r="AR23" s="21"/>
      <c r="BE23" s="307"/>
    </row>
    <row r="24" spans="2:71" ht="6.95" customHeight="1">
      <c r="B24" s="21"/>
      <c r="AR24" s="21"/>
      <c r="BE24" s="307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307"/>
    </row>
    <row r="26" spans="2:71" s="1" customFormat="1" ht="25.9" customHeight="1">
      <c r="B26" s="33"/>
      <c r="D26" s="34" t="s">
        <v>40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15">
        <f>ROUND(AG54,2)</f>
        <v>0</v>
      </c>
      <c r="AL26" s="316"/>
      <c r="AM26" s="316"/>
      <c r="AN26" s="316"/>
      <c r="AO26" s="316"/>
      <c r="AR26" s="33"/>
      <c r="BE26" s="307"/>
    </row>
    <row r="27" spans="2:71" s="1" customFormat="1" ht="6.95" customHeight="1">
      <c r="B27" s="33"/>
      <c r="AR27" s="33"/>
      <c r="BE27" s="307"/>
    </row>
    <row r="28" spans="2:71" s="1" customFormat="1" ht="12.75">
      <c r="B28" s="33"/>
      <c r="L28" s="317" t="s">
        <v>41</v>
      </c>
      <c r="M28" s="317"/>
      <c r="N28" s="317"/>
      <c r="O28" s="317"/>
      <c r="P28" s="317"/>
      <c r="W28" s="317" t="s">
        <v>42</v>
      </c>
      <c r="X28" s="317"/>
      <c r="Y28" s="317"/>
      <c r="Z28" s="317"/>
      <c r="AA28" s="317"/>
      <c r="AB28" s="317"/>
      <c r="AC28" s="317"/>
      <c r="AD28" s="317"/>
      <c r="AE28" s="317"/>
      <c r="AK28" s="317" t="s">
        <v>43</v>
      </c>
      <c r="AL28" s="317"/>
      <c r="AM28" s="317"/>
      <c r="AN28" s="317"/>
      <c r="AO28" s="317"/>
      <c r="AR28" s="33"/>
      <c r="BE28" s="307"/>
    </row>
    <row r="29" spans="2:71" s="2" customFormat="1" ht="14.45" customHeight="1">
      <c r="B29" s="37"/>
      <c r="D29" s="28" t="s">
        <v>44</v>
      </c>
      <c r="F29" s="28" t="s">
        <v>45</v>
      </c>
      <c r="L29" s="320">
        <v>0.21</v>
      </c>
      <c r="M29" s="319"/>
      <c r="N29" s="319"/>
      <c r="O29" s="319"/>
      <c r="P29" s="319"/>
      <c r="W29" s="318">
        <f>ROUND(AZ54, 2)</f>
        <v>0</v>
      </c>
      <c r="X29" s="319"/>
      <c r="Y29" s="319"/>
      <c r="Z29" s="319"/>
      <c r="AA29" s="319"/>
      <c r="AB29" s="319"/>
      <c r="AC29" s="319"/>
      <c r="AD29" s="319"/>
      <c r="AE29" s="319"/>
      <c r="AK29" s="318">
        <f>ROUND(AV54, 2)</f>
        <v>0</v>
      </c>
      <c r="AL29" s="319"/>
      <c r="AM29" s="319"/>
      <c r="AN29" s="319"/>
      <c r="AO29" s="319"/>
      <c r="AR29" s="37"/>
      <c r="BE29" s="308"/>
    </row>
    <row r="30" spans="2:71" s="2" customFormat="1" ht="14.45" customHeight="1">
      <c r="B30" s="37"/>
      <c r="F30" s="28" t="s">
        <v>46</v>
      </c>
      <c r="L30" s="320">
        <v>0.12</v>
      </c>
      <c r="M30" s="319"/>
      <c r="N30" s="319"/>
      <c r="O30" s="319"/>
      <c r="P30" s="319"/>
      <c r="W30" s="318">
        <f>ROUND(BA54, 2)</f>
        <v>0</v>
      </c>
      <c r="X30" s="319"/>
      <c r="Y30" s="319"/>
      <c r="Z30" s="319"/>
      <c r="AA30" s="319"/>
      <c r="AB30" s="319"/>
      <c r="AC30" s="319"/>
      <c r="AD30" s="319"/>
      <c r="AE30" s="319"/>
      <c r="AK30" s="318">
        <f>ROUND(AW54, 2)</f>
        <v>0</v>
      </c>
      <c r="AL30" s="319"/>
      <c r="AM30" s="319"/>
      <c r="AN30" s="319"/>
      <c r="AO30" s="319"/>
      <c r="AR30" s="37"/>
      <c r="BE30" s="308"/>
    </row>
    <row r="31" spans="2:71" s="2" customFormat="1" ht="14.45" hidden="1" customHeight="1">
      <c r="B31" s="37"/>
      <c r="F31" s="28" t="s">
        <v>47</v>
      </c>
      <c r="L31" s="320">
        <v>0.21</v>
      </c>
      <c r="M31" s="319"/>
      <c r="N31" s="319"/>
      <c r="O31" s="319"/>
      <c r="P31" s="319"/>
      <c r="W31" s="318">
        <f>ROUND(BB54, 2)</f>
        <v>0</v>
      </c>
      <c r="X31" s="319"/>
      <c r="Y31" s="319"/>
      <c r="Z31" s="319"/>
      <c r="AA31" s="319"/>
      <c r="AB31" s="319"/>
      <c r="AC31" s="319"/>
      <c r="AD31" s="319"/>
      <c r="AE31" s="319"/>
      <c r="AK31" s="318">
        <v>0</v>
      </c>
      <c r="AL31" s="319"/>
      <c r="AM31" s="319"/>
      <c r="AN31" s="319"/>
      <c r="AO31" s="319"/>
      <c r="AR31" s="37"/>
      <c r="BE31" s="308"/>
    </row>
    <row r="32" spans="2:71" s="2" customFormat="1" ht="14.45" hidden="1" customHeight="1">
      <c r="B32" s="37"/>
      <c r="F32" s="28" t="s">
        <v>48</v>
      </c>
      <c r="L32" s="320">
        <v>0.12</v>
      </c>
      <c r="M32" s="319"/>
      <c r="N32" s="319"/>
      <c r="O32" s="319"/>
      <c r="P32" s="319"/>
      <c r="W32" s="318">
        <f>ROUND(BC54, 2)</f>
        <v>0</v>
      </c>
      <c r="X32" s="319"/>
      <c r="Y32" s="319"/>
      <c r="Z32" s="319"/>
      <c r="AA32" s="319"/>
      <c r="AB32" s="319"/>
      <c r="AC32" s="319"/>
      <c r="AD32" s="319"/>
      <c r="AE32" s="319"/>
      <c r="AK32" s="318">
        <v>0</v>
      </c>
      <c r="AL32" s="319"/>
      <c r="AM32" s="319"/>
      <c r="AN32" s="319"/>
      <c r="AO32" s="319"/>
      <c r="AR32" s="37"/>
      <c r="BE32" s="308"/>
    </row>
    <row r="33" spans="2:44" s="2" customFormat="1" ht="14.45" hidden="1" customHeight="1">
      <c r="B33" s="37"/>
      <c r="F33" s="28" t="s">
        <v>49</v>
      </c>
      <c r="L33" s="320">
        <v>0</v>
      </c>
      <c r="M33" s="319"/>
      <c r="N33" s="319"/>
      <c r="O33" s="319"/>
      <c r="P33" s="319"/>
      <c r="W33" s="318">
        <f>ROUND(BD54, 2)</f>
        <v>0</v>
      </c>
      <c r="X33" s="319"/>
      <c r="Y33" s="319"/>
      <c r="Z33" s="319"/>
      <c r="AA33" s="319"/>
      <c r="AB33" s="319"/>
      <c r="AC33" s="319"/>
      <c r="AD33" s="319"/>
      <c r="AE33" s="319"/>
      <c r="AK33" s="318">
        <v>0</v>
      </c>
      <c r="AL33" s="319"/>
      <c r="AM33" s="319"/>
      <c r="AN33" s="319"/>
      <c r="AO33" s="319"/>
      <c r="AR33" s="37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8"/>
      <c r="D35" s="39" t="s">
        <v>50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51</v>
      </c>
      <c r="U35" s="40"/>
      <c r="V35" s="40"/>
      <c r="W35" s="40"/>
      <c r="X35" s="324" t="s">
        <v>52</v>
      </c>
      <c r="Y35" s="322"/>
      <c r="Z35" s="322"/>
      <c r="AA35" s="322"/>
      <c r="AB35" s="322"/>
      <c r="AC35" s="40"/>
      <c r="AD35" s="40"/>
      <c r="AE35" s="40"/>
      <c r="AF35" s="40"/>
      <c r="AG35" s="40"/>
      <c r="AH35" s="40"/>
      <c r="AI35" s="40"/>
      <c r="AJ35" s="40"/>
      <c r="AK35" s="321">
        <f>SUM(AK26:AK33)</f>
        <v>0</v>
      </c>
      <c r="AL35" s="322"/>
      <c r="AM35" s="322"/>
      <c r="AN35" s="322"/>
      <c r="AO35" s="323"/>
      <c r="AP35" s="38"/>
      <c r="AQ35" s="38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5" customHeight="1">
      <c r="B42" s="33"/>
      <c r="C42" s="22" t="s">
        <v>53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4333/002M</v>
      </c>
      <c r="AR44" s="46"/>
    </row>
    <row r="45" spans="2:44" s="4" customFormat="1" ht="36.950000000000003" customHeight="1">
      <c r="B45" s="47"/>
      <c r="C45" s="48" t="s">
        <v>16</v>
      </c>
      <c r="L45" s="284" t="str">
        <f>K6</f>
        <v>Připojení vodovodu Černé Voděrady na SV Region JIH</v>
      </c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R45" s="47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K.Ú. černé Voděrady, Zvánovice, Ondřejov u Prahy</v>
      </c>
      <c r="AI47" s="28" t="s">
        <v>23</v>
      </c>
      <c r="AM47" s="286" t="str">
        <f>IF(AN8= "","",AN8)</f>
        <v>31. 7. 2025</v>
      </c>
      <c r="AN47" s="286"/>
      <c r="AR47" s="33"/>
    </row>
    <row r="48" spans="2:44" s="1" customFormat="1" ht="6.95" customHeight="1">
      <c r="B48" s="33"/>
      <c r="AR48" s="33"/>
    </row>
    <row r="49" spans="1:91" s="1" customFormat="1" ht="25.7" customHeight="1">
      <c r="B49" s="33"/>
      <c r="C49" s="28" t="s">
        <v>25</v>
      </c>
      <c r="L49" s="3" t="str">
        <f>IF(E11= "","",E11)</f>
        <v>Obec Černé Voděrady, nám. Lípy Svobody 47, 281 63</v>
      </c>
      <c r="AI49" s="28" t="s">
        <v>32</v>
      </c>
      <c r="AM49" s="291" t="str">
        <f>IF(E17="","",E17)</f>
        <v>Vodohospodářský rozvoj a výstavba s.s. Praha 5</v>
      </c>
      <c r="AN49" s="292"/>
      <c r="AO49" s="292"/>
      <c r="AP49" s="292"/>
      <c r="AR49" s="33"/>
      <c r="AS49" s="287" t="s">
        <v>54</v>
      </c>
      <c r="AT49" s="288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2" customHeight="1">
      <c r="B50" s="33"/>
      <c r="C50" s="28" t="s">
        <v>30</v>
      </c>
      <c r="L50" s="3" t="str">
        <f>IF(E14= "Vyplň údaj","",E14)</f>
        <v/>
      </c>
      <c r="AI50" s="28" t="s">
        <v>36</v>
      </c>
      <c r="AM50" s="291" t="str">
        <f>IF(E20="","",E20)</f>
        <v>M. Morská</v>
      </c>
      <c r="AN50" s="292"/>
      <c r="AO50" s="292"/>
      <c r="AP50" s="292"/>
      <c r="AR50" s="33"/>
      <c r="AS50" s="289"/>
      <c r="AT50" s="290"/>
      <c r="BD50" s="54"/>
    </row>
    <row r="51" spans="1:91" s="1" customFormat="1" ht="10.9" customHeight="1">
      <c r="B51" s="33"/>
      <c r="AR51" s="33"/>
      <c r="AS51" s="289"/>
      <c r="AT51" s="290"/>
      <c r="BD51" s="54"/>
    </row>
    <row r="52" spans="1:91" s="1" customFormat="1" ht="29.25" customHeight="1">
      <c r="B52" s="33"/>
      <c r="C52" s="295" t="s">
        <v>55</v>
      </c>
      <c r="D52" s="294"/>
      <c r="E52" s="294"/>
      <c r="F52" s="294"/>
      <c r="G52" s="294"/>
      <c r="H52" s="55"/>
      <c r="I52" s="293" t="s">
        <v>56</v>
      </c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8" t="s">
        <v>57</v>
      </c>
      <c r="AH52" s="294"/>
      <c r="AI52" s="294"/>
      <c r="AJ52" s="294"/>
      <c r="AK52" s="294"/>
      <c r="AL52" s="294"/>
      <c r="AM52" s="294"/>
      <c r="AN52" s="293" t="s">
        <v>58</v>
      </c>
      <c r="AO52" s="294"/>
      <c r="AP52" s="294"/>
      <c r="AQ52" s="56" t="s">
        <v>59</v>
      </c>
      <c r="AR52" s="33"/>
      <c r="AS52" s="57" t="s">
        <v>60</v>
      </c>
      <c r="AT52" s="58" t="s">
        <v>61</v>
      </c>
      <c r="AU52" s="58" t="s">
        <v>62</v>
      </c>
      <c r="AV52" s="58" t="s">
        <v>63</v>
      </c>
      <c r="AW52" s="58" t="s">
        <v>64</v>
      </c>
      <c r="AX52" s="58" t="s">
        <v>65</v>
      </c>
      <c r="AY52" s="58" t="s">
        <v>66</v>
      </c>
      <c r="AZ52" s="58" t="s">
        <v>67</v>
      </c>
      <c r="BA52" s="58" t="s">
        <v>68</v>
      </c>
      <c r="BB52" s="58" t="s">
        <v>69</v>
      </c>
      <c r="BC52" s="58" t="s">
        <v>70</v>
      </c>
      <c r="BD52" s="59" t="s">
        <v>71</v>
      </c>
    </row>
    <row r="53" spans="1:91" s="1" customFormat="1" ht="10.9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50000000000003" customHeight="1">
      <c r="B54" s="61"/>
      <c r="C54" s="62" t="s">
        <v>72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04">
        <f>ROUND(AG55+AG56+AG57+AG61+SUM(AG74:AG76),2)</f>
        <v>0</v>
      </c>
      <c r="AH54" s="304"/>
      <c r="AI54" s="304"/>
      <c r="AJ54" s="304"/>
      <c r="AK54" s="304"/>
      <c r="AL54" s="304"/>
      <c r="AM54" s="304"/>
      <c r="AN54" s="305">
        <f t="shared" ref="AN54:AN76" si="0">SUM(AG54,AT54)</f>
        <v>0</v>
      </c>
      <c r="AO54" s="305"/>
      <c r="AP54" s="305"/>
      <c r="AQ54" s="65" t="s">
        <v>19</v>
      </c>
      <c r="AR54" s="61"/>
      <c r="AS54" s="66">
        <f>ROUND(AS55+AS56+AS57+AS61+SUM(AS74:AS76),2)</f>
        <v>0</v>
      </c>
      <c r="AT54" s="67">
        <f t="shared" ref="AT54:AT76" si="1">ROUND(SUM(AV54:AW54),2)</f>
        <v>0</v>
      </c>
      <c r="AU54" s="68">
        <f>ROUND(AU55+AU56+AU57+AU61+SUM(AU74:AU76),5)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ROUND(AZ55+AZ56+AZ57+AZ61+SUM(AZ74:AZ76),2)</f>
        <v>0</v>
      </c>
      <c r="BA54" s="67">
        <f>ROUND(BA55+BA56+BA57+BA61+SUM(BA74:BA76),2)</f>
        <v>0</v>
      </c>
      <c r="BB54" s="67">
        <f>ROUND(BB55+BB56+BB57+BB61+SUM(BB74:BB76),2)</f>
        <v>0</v>
      </c>
      <c r="BC54" s="67">
        <f>ROUND(BC55+BC56+BC57+BC61+SUM(BC74:BC76),2)</f>
        <v>0</v>
      </c>
      <c r="BD54" s="69">
        <f>ROUND(BD55+BD56+BD57+BD61+SUM(BD74:BD76),2)</f>
        <v>0</v>
      </c>
      <c r="BS54" s="70" t="s">
        <v>73</v>
      </c>
      <c r="BT54" s="70" t="s">
        <v>74</v>
      </c>
      <c r="BU54" s="71" t="s">
        <v>75</v>
      </c>
      <c r="BV54" s="70" t="s">
        <v>76</v>
      </c>
      <c r="BW54" s="70" t="s">
        <v>5</v>
      </c>
      <c r="BX54" s="70" t="s">
        <v>77</v>
      </c>
      <c r="CL54" s="70" t="s">
        <v>19</v>
      </c>
    </row>
    <row r="55" spans="1:91" s="6" customFormat="1" ht="16.5" customHeight="1">
      <c r="A55" s="72" t="s">
        <v>78</v>
      </c>
      <c r="B55" s="73"/>
      <c r="C55" s="74"/>
      <c r="D55" s="296" t="s">
        <v>79</v>
      </c>
      <c r="E55" s="296"/>
      <c r="F55" s="296"/>
      <c r="G55" s="296"/>
      <c r="H55" s="296"/>
      <c r="I55" s="75"/>
      <c r="J55" s="296" t="s">
        <v>80</v>
      </c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9">
        <f>'SO 01 - Přiváděcí řad'!J30</f>
        <v>0</v>
      </c>
      <c r="AH55" s="300"/>
      <c r="AI55" s="300"/>
      <c r="AJ55" s="300"/>
      <c r="AK55" s="300"/>
      <c r="AL55" s="300"/>
      <c r="AM55" s="300"/>
      <c r="AN55" s="299">
        <f t="shared" si="0"/>
        <v>0</v>
      </c>
      <c r="AO55" s="300"/>
      <c r="AP55" s="300"/>
      <c r="AQ55" s="76" t="s">
        <v>81</v>
      </c>
      <c r="AR55" s="73"/>
      <c r="AS55" s="77">
        <v>0</v>
      </c>
      <c r="AT55" s="78">
        <f t="shared" si="1"/>
        <v>0</v>
      </c>
      <c r="AU55" s="79">
        <f>'SO 01 - Přiváděcí řad'!P91</f>
        <v>0</v>
      </c>
      <c r="AV55" s="78">
        <f>'SO 01 - Přiváděcí řad'!J33</f>
        <v>0</v>
      </c>
      <c r="AW55" s="78">
        <f>'SO 01 - Přiváděcí řad'!J34</f>
        <v>0</v>
      </c>
      <c r="AX55" s="78">
        <f>'SO 01 - Přiváděcí řad'!J35</f>
        <v>0</v>
      </c>
      <c r="AY55" s="78">
        <f>'SO 01 - Přiváděcí řad'!J36</f>
        <v>0</v>
      </c>
      <c r="AZ55" s="78">
        <f>'SO 01 - Přiváděcí řad'!F33</f>
        <v>0</v>
      </c>
      <c r="BA55" s="78">
        <f>'SO 01 - Přiváděcí řad'!F34</f>
        <v>0</v>
      </c>
      <c r="BB55" s="78">
        <f>'SO 01 - Přiváděcí řad'!F35</f>
        <v>0</v>
      </c>
      <c r="BC55" s="78">
        <f>'SO 01 - Přiváděcí řad'!F36</f>
        <v>0</v>
      </c>
      <c r="BD55" s="80">
        <f>'SO 01 - Přiváděcí řad'!F37</f>
        <v>0</v>
      </c>
      <c r="BT55" s="81" t="s">
        <v>82</v>
      </c>
      <c r="BV55" s="81" t="s">
        <v>76</v>
      </c>
      <c r="BW55" s="81" t="s">
        <v>83</v>
      </c>
      <c r="BX55" s="81" t="s">
        <v>5</v>
      </c>
      <c r="CL55" s="81" t="s">
        <v>84</v>
      </c>
      <c r="CM55" s="81" t="s">
        <v>85</v>
      </c>
    </row>
    <row r="56" spans="1:91" s="6" customFormat="1" ht="16.5" customHeight="1">
      <c r="A56" s="72" t="s">
        <v>78</v>
      </c>
      <c r="B56" s="73"/>
      <c r="C56" s="74"/>
      <c r="D56" s="296" t="s">
        <v>86</v>
      </c>
      <c r="E56" s="296"/>
      <c r="F56" s="296"/>
      <c r="G56" s="296"/>
      <c r="H56" s="296"/>
      <c r="I56" s="75"/>
      <c r="J56" s="296" t="s">
        <v>87</v>
      </c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  <c r="Z56" s="296"/>
      <c r="AA56" s="296"/>
      <c r="AB56" s="296"/>
      <c r="AC56" s="296"/>
      <c r="AD56" s="296"/>
      <c r="AE56" s="296"/>
      <c r="AF56" s="296"/>
      <c r="AG56" s="299">
        <f>'SO 02 - Rozváděcí řad 1'!J30</f>
        <v>0</v>
      </c>
      <c r="AH56" s="300"/>
      <c r="AI56" s="300"/>
      <c r="AJ56" s="300"/>
      <c r="AK56" s="300"/>
      <c r="AL56" s="300"/>
      <c r="AM56" s="300"/>
      <c r="AN56" s="299">
        <f t="shared" si="0"/>
        <v>0</v>
      </c>
      <c r="AO56" s="300"/>
      <c r="AP56" s="300"/>
      <c r="AQ56" s="76" t="s">
        <v>81</v>
      </c>
      <c r="AR56" s="73"/>
      <c r="AS56" s="77">
        <v>0</v>
      </c>
      <c r="AT56" s="78">
        <f t="shared" si="1"/>
        <v>0</v>
      </c>
      <c r="AU56" s="79">
        <f>'SO 02 - Rozváděcí řad 1'!P86</f>
        <v>0</v>
      </c>
      <c r="AV56" s="78">
        <f>'SO 02 - Rozváděcí řad 1'!J33</f>
        <v>0</v>
      </c>
      <c r="AW56" s="78">
        <f>'SO 02 - Rozváděcí řad 1'!J34</f>
        <v>0</v>
      </c>
      <c r="AX56" s="78">
        <f>'SO 02 - Rozváděcí řad 1'!J35</f>
        <v>0</v>
      </c>
      <c r="AY56" s="78">
        <f>'SO 02 - Rozváděcí řad 1'!J36</f>
        <v>0</v>
      </c>
      <c r="AZ56" s="78">
        <f>'SO 02 - Rozváděcí řad 1'!F33</f>
        <v>0</v>
      </c>
      <c r="BA56" s="78">
        <f>'SO 02 - Rozváděcí řad 1'!F34</f>
        <v>0</v>
      </c>
      <c r="BB56" s="78">
        <f>'SO 02 - Rozváděcí řad 1'!F35</f>
        <v>0</v>
      </c>
      <c r="BC56" s="78">
        <f>'SO 02 - Rozváděcí řad 1'!F36</f>
        <v>0</v>
      </c>
      <c r="BD56" s="80">
        <f>'SO 02 - Rozváděcí řad 1'!F37</f>
        <v>0</v>
      </c>
      <c r="BT56" s="81" t="s">
        <v>82</v>
      </c>
      <c r="BV56" s="81" t="s">
        <v>76</v>
      </c>
      <c r="BW56" s="81" t="s">
        <v>88</v>
      </c>
      <c r="BX56" s="81" t="s">
        <v>5</v>
      </c>
      <c r="CL56" s="81" t="s">
        <v>89</v>
      </c>
      <c r="CM56" s="81" t="s">
        <v>85</v>
      </c>
    </row>
    <row r="57" spans="1:91" s="6" customFormat="1" ht="16.5" customHeight="1">
      <c r="B57" s="73"/>
      <c r="C57" s="74"/>
      <c r="D57" s="296" t="s">
        <v>90</v>
      </c>
      <c r="E57" s="296"/>
      <c r="F57" s="296"/>
      <c r="G57" s="296"/>
      <c r="H57" s="296"/>
      <c r="I57" s="75"/>
      <c r="J57" s="296" t="s">
        <v>91</v>
      </c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301">
        <f>ROUND(SUM(AG58:AG60),2)</f>
        <v>0</v>
      </c>
      <c r="AH57" s="300"/>
      <c r="AI57" s="300"/>
      <c r="AJ57" s="300"/>
      <c r="AK57" s="300"/>
      <c r="AL57" s="300"/>
      <c r="AM57" s="300"/>
      <c r="AN57" s="299">
        <f t="shared" si="0"/>
        <v>0</v>
      </c>
      <c r="AO57" s="300"/>
      <c r="AP57" s="300"/>
      <c r="AQ57" s="76" t="s">
        <v>92</v>
      </c>
      <c r="AR57" s="73"/>
      <c r="AS57" s="77">
        <f>ROUND(SUM(AS58:AS60),2)</f>
        <v>0</v>
      </c>
      <c r="AT57" s="78">
        <f t="shared" si="1"/>
        <v>0</v>
      </c>
      <c r="AU57" s="79">
        <f>ROUND(SUM(AU58:AU60),5)</f>
        <v>0</v>
      </c>
      <c r="AV57" s="78">
        <f>ROUND(AZ57*L29,2)</f>
        <v>0</v>
      </c>
      <c r="AW57" s="78">
        <f>ROUND(BA57*L30,2)</f>
        <v>0</v>
      </c>
      <c r="AX57" s="78">
        <f>ROUND(BB57*L29,2)</f>
        <v>0</v>
      </c>
      <c r="AY57" s="78">
        <f>ROUND(BC57*L30,2)</f>
        <v>0</v>
      </c>
      <c r="AZ57" s="78">
        <f>ROUND(SUM(AZ58:AZ60),2)</f>
        <v>0</v>
      </c>
      <c r="BA57" s="78">
        <f>ROUND(SUM(BA58:BA60),2)</f>
        <v>0</v>
      </c>
      <c r="BB57" s="78">
        <f>ROUND(SUM(BB58:BB60),2)</f>
        <v>0</v>
      </c>
      <c r="BC57" s="78">
        <f>ROUND(SUM(BC58:BC60),2)</f>
        <v>0</v>
      </c>
      <c r="BD57" s="80">
        <f>ROUND(SUM(BD58:BD60),2)</f>
        <v>0</v>
      </c>
      <c r="BS57" s="81" t="s">
        <v>73</v>
      </c>
      <c r="BT57" s="81" t="s">
        <v>82</v>
      </c>
      <c r="BU57" s="81" t="s">
        <v>75</v>
      </c>
      <c r="BV57" s="81" t="s">
        <v>76</v>
      </c>
      <c r="BW57" s="81" t="s">
        <v>93</v>
      </c>
      <c r="BX57" s="81" t="s">
        <v>5</v>
      </c>
      <c r="CL57" s="81" t="s">
        <v>89</v>
      </c>
      <c r="CM57" s="81" t="s">
        <v>85</v>
      </c>
    </row>
    <row r="58" spans="1:91" s="3" customFormat="1" ht="23.25" customHeight="1">
      <c r="A58" s="72" t="s">
        <v>78</v>
      </c>
      <c r="B58" s="46"/>
      <c r="C58" s="9"/>
      <c r="D58" s="9"/>
      <c r="E58" s="297" t="s">
        <v>94</v>
      </c>
      <c r="F58" s="297"/>
      <c r="G58" s="297"/>
      <c r="H58" s="297"/>
      <c r="I58" s="297"/>
      <c r="J58" s="9"/>
      <c r="K58" s="297" t="s">
        <v>95</v>
      </c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7"/>
      <c r="W58" s="297"/>
      <c r="X58" s="297"/>
      <c r="Y58" s="297"/>
      <c r="Z58" s="297"/>
      <c r="AA58" s="297"/>
      <c r="AB58" s="297"/>
      <c r="AC58" s="297"/>
      <c r="AD58" s="297"/>
      <c r="AE58" s="297"/>
      <c r="AF58" s="297"/>
      <c r="AG58" s="302">
        <f>'1. - AŠ Zvánovice - stave...'!J32</f>
        <v>0</v>
      </c>
      <c r="AH58" s="303"/>
      <c r="AI58" s="303"/>
      <c r="AJ58" s="303"/>
      <c r="AK58" s="303"/>
      <c r="AL58" s="303"/>
      <c r="AM58" s="303"/>
      <c r="AN58" s="302">
        <f t="shared" si="0"/>
        <v>0</v>
      </c>
      <c r="AO58" s="303"/>
      <c r="AP58" s="303"/>
      <c r="AQ58" s="82" t="s">
        <v>96</v>
      </c>
      <c r="AR58" s="46"/>
      <c r="AS58" s="83">
        <v>0</v>
      </c>
      <c r="AT58" s="84">
        <f t="shared" si="1"/>
        <v>0</v>
      </c>
      <c r="AU58" s="85">
        <f>'1. - AŠ Zvánovice - stave...'!P98</f>
        <v>0</v>
      </c>
      <c r="AV58" s="84">
        <f>'1. - AŠ Zvánovice - stave...'!J35</f>
        <v>0</v>
      </c>
      <c r="AW58" s="84">
        <f>'1. - AŠ Zvánovice - stave...'!J36</f>
        <v>0</v>
      </c>
      <c r="AX58" s="84">
        <f>'1. - AŠ Zvánovice - stave...'!J37</f>
        <v>0</v>
      </c>
      <c r="AY58" s="84">
        <f>'1. - AŠ Zvánovice - stave...'!J38</f>
        <v>0</v>
      </c>
      <c r="AZ58" s="84">
        <f>'1. - AŠ Zvánovice - stave...'!F35</f>
        <v>0</v>
      </c>
      <c r="BA58" s="84">
        <f>'1. - AŠ Zvánovice - stave...'!F36</f>
        <v>0</v>
      </c>
      <c r="BB58" s="84">
        <f>'1. - AŠ Zvánovice - stave...'!F37</f>
        <v>0</v>
      </c>
      <c r="BC58" s="84">
        <f>'1. - AŠ Zvánovice - stave...'!F38</f>
        <v>0</v>
      </c>
      <c r="BD58" s="86">
        <f>'1. - AŠ Zvánovice - stave...'!F39</f>
        <v>0</v>
      </c>
      <c r="BT58" s="26" t="s">
        <v>85</v>
      </c>
      <c r="BV58" s="26" t="s">
        <v>76</v>
      </c>
      <c r="BW58" s="26" t="s">
        <v>97</v>
      </c>
      <c r="BX58" s="26" t="s">
        <v>93</v>
      </c>
      <c r="CL58" s="26" t="s">
        <v>98</v>
      </c>
    </row>
    <row r="59" spans="1:91" s="3" customFormat="1" ht="16.5" customHeight="1">
      <c r="A59" s="72" t="s">
        <v>78</v>
      </c>
      <c r="B59" s="46"/>
      <c r="C59" s="9"/>
      <c r="D59" s="9"/>
      <c r="E59" s="297" t="s">
        <v>99</v>
      </c>
      <c r="F59" s="297"/>
      <c r="G59" s="297"/>
      <c r="H59" s="297"/>
      <c r="I59" s="297"/>
      <c r="J59" s="9"/>
      <c r="K59" s="297" t="s">
        <v>100</v>
      </c>
      <c r="L59" s="297"/>
      <c r="M59" s="297"/>
      <c r="N59" s="297"/>
      <c r="O59" s="297"/>
      <c r="P59" s="297"/>
      <c r="Q59" s="297"/>
      <c r="R59" s="297"/>
      <c r="S59" s="297"/>
      <c r="T59" s="297"/>
      <c r="U59" s="297"/>
      <c r="V59" s="297"/>
      <c r="W59" s="297"/>
      <c r="X59" s="297"/>
      <c r="Y59" s="297"/>
      <c r="Z59" s="297"/>
      <c r="AA59" s="297"/>
      <c r="AB59" s="297"/>
      <c r="AC59" s="297"/>
      <c r="AD59" s="297"/>
      <c r="AE59" s="297"/>
      <c r="AF59" s="297"/>
      <c r="AG59" s="302">
        <f>'2. - Elektroinstalace'!J32</f>
        <v>0</v>
      </c>
      <c r="AH59" s="303"/>
      <c r="AI59" s="303"/>
      <c r="AJ59" s="303"/>
      <c r="AK59" s="303"/>
      <c r="AL59" s="303"/>
      <c r="AM59" s="303"/>
      <c r="AN59" s="302">
        <f t="shared" si="0"/>
        <v>0</v>
      </c>
      <c r="AO59" s="303"/>
      <c r="AP59" s="303"/>
      <c r="AQ59" s="82" t="s">
        <v>96</v>
      </c>
      <c r="AR59" s="46"/>
      <c r="AS59" s="83">
        <v>0</v>
      </c>
      <c r="AT59" s="84">
        <f t="shared" si="1"/>
        <v>0</v>
      </c>
      <c r="AU59" s="85">
        <f>'2. - Elektroinstalace'!P86</f>
        <v>0</v>
      </c>
      <c r="AV59" s="84">
        <f>'2. - Elektroinstalace'!J35</f>
        <v>0</v>
      </c>
      <c r="AW59" s="84">
        <f>'2. - Elektroinstalace'!J36</f>
        <v>0</v>
      </c>
      <c r="AX59" s="84">
        <f>'2. - Elektroinstalace'!J37</f>
        <v>0</v>
      </c>
      <c r="AY59" s="84">
        <f>'2. - Elektroinstalace'!J38</f>
        <v>0</v>
      </c>
      <c r="AZ59" s="84">
        <f>'2. - Elektroinstalace'!F35</f>
        <v>0</v>
      </c>
      <c r="BA59" s="84">
        <f>'2. - Elektroinstalace'!F36</f>
        <v>0</v>
      </c>
      <c r="BB59" s="84">
        <f>'2. - Elektroinstalace'!F37</f>
        <v>0</v>
      </c>
      <c r="BC59" s="84">
        <f>'2. - Elektroinstalace'!F38</f>
        <v>0</v>
      </c>
      <c r="BD59" s="86">
        <f>'2. - Elektroinstalace'!F39</f>
        <v>0</v>
      </c>
      <c r="BT59" s="26" t="s">
        <v>85</v>
      </c>
      <c r="BV59" s="26" t="s">
        <v>76</v>
      </c>
      <c r="BW59" s="26" t="s">
        <v>101</v>
      </c>
      <c r="BX59" s="26" t="s">
        <v>93</v>
      </c>
      <c r="CL59" s="26" t="s">
        <v>19</v>
      </c>
    </row>
    <row r="60" spans="1:91" s="3" customFormat="1" ht="16.5" customHeight="1">
      <c r="A60" s="72" t="s">
        <v>78</v>
      </c>
      <c r="B60" s="46"/>
      <c r="C60" s="9"/>
      <c r="D60" s="9"/>
      <c r="E60" s="297" t="s">
        <v>102</v>
      </c>
      <c r="F60" s="297"/>
      <c r="G60" s="297"/>
      <c r="H60" s="297"/>
      <c r="I60" s="297"/>
      <c r="J60" s="9"/>
      <c r="K60" s="297" t="s">
        <v>103</v>
      </c>
      <c r="L60" s="297"/>
      <c r="M60" s="297"/>
      <c r="N60" s="297"/>
      <c r="O60" s="297"/>
      <c r="P60" s="297"/>
      <c r="Q60" s="297"/>
      <c r="R60" s="297"/>
      <c r="S60" s="297"/>
      <c r="T60" s="297"/>
      <c r="U60" s="297"/>
      <c r="V60" s="297"/>
      <c r="W60" s="297"/>
      <c r="X60" s="297"/>
      <c r="Y60" s="297"/>
      <c r="Z60" s="297"/>
      <c r="AA60" s="297"/>
      <c r="AB60" s="297"/>
      <c r="AC60" s="297"/>
      <c r="AD60" s="297"/>
      <c r="AE60" s="297"/>
      <c r="AF60" s="297"/>
      <c r="AG60" s="302">
        <f>'3. - Rozváděč DT1'!J32</f>
        <v>0</v>
      </c>
      <c r="AH60" s="303"/>
      <c r="AI60" s="303"/>
      <c r="AJ60" s="303"/>
      <c r="AK60" s="303"/>
      <c r="AL60" s="303"/>
      <c r="AM60" s="303"/>
      <c r="AN60" s="302">
        <f t="shared" si="0"/>
        <v>0</v>
      </c>
      <c r="AO60" s="303"/>
      <c r="AP60" s="303"/>
      <c r="AQ60" s="82" t="s">
        <v>96</v>
      </c>
      <c r="AR60" s="46"/>
      <c r="AS60" s="83">
        <v>0</v>
      </c>
      <c r="AT60" s="84">
        <f t="shared" si="1"/>
        <v>0</v>
      </c>
      <c r="AU60" s="85">
        <f>'3. - Rozváděč DT1'!P86</f>
        <v>0</v>
      </c>
      <c r="AV60" s="84">
        <f>'3. - Rozváděč DT1'!J35</f>
        <v>0</v>
      </c>
      <c r="AW60" s="84">
        <f>'3. - Rozváděč DT1'!J36</f>
        <v>0</v>
      </c>
      <c r="AX60" s="84">
        <f>'3. - Rozváděč DT1'!J37</f>
        <v>0</v>
      </c>
      <c r="AY60" s="84">
        <f>'3. - Rozváděč DT1'!J38</f>
        <v>0</v>
      </c>
      <c r="AZ60" s="84">
        <f>'3. - Rozváděč DT1'!F35</f>
        <v>0</v>
      </c>
      <c r="BA60" s="84">
        <f>'3. - Rozváděč DT1'!F36</f>
        <v>0</v>
      </c>
      <c r="BB60" s="84">
        <f>'3. - Rozváděč DT1'!F37</f>
        <v>0</v>
      </c>
      <c r="BC60" s="84">
        <f>'3. - Rozváděč DT1'!F38</f>
        <v>0</v>
      </c>
      <c r="BD60" s="86">
        <f>'3. - Rozváděč DT1'!F39</f>
        <v>0</v>
      </c>
      <c r="BT60" s="26" t="s">
        <v>85</v>
      </c>
      <c r="BV60" s="26" t="s">
        <v>76</v>
      </c>
      <c r="BW60" s="26" t="s">
        <v>104</v>
      </c>
      <c r="BX60" s="26" t="s">
        <v>93</v>
      </c>
      <c r="CL60" s="26" t="s">
        <v>19</v>
      </c>
    </row>
    <row r="61" spans="1:91" s="6" customFormat="1" ht="16.5" customHeight="1">
      <c r="B61" s="73"/>
      <c r="C61" s="74"/>
      <c r="D61" s="296" t="s">
        <v>105</v>
      </c>
      <c r="E61" s="296"/>
      <c r="F61" s="296"/>
      <c r="G61" s="296"/>
      <c r="H61" s="296"/>
      <c r="I61" s="75"/>
      <c r="J61" s="296" t="s">
        <v>106</v>
      </c>
      <c r="K61" s="296"/>
      <c r="L61" s="296"/>
      <c r="M61" s="296"/>
      <c r="N61" s="296"/>
      <c r="O61" s="296"/>
      <c r="P61" s="296"/>
      <c r="Q61" s="296"/>
      <c r="R61" s="296"/>
      <c r="S61" s="296"/>
      <c r="T61" s="296"/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301">
        <f>ROUND(AG62+SUM(AG65:AG69),2)</f>
        <v>0</v>
      </c>
      <c r="AH61" s="300"/>
      <c r="AI61" s="300"/>
      <c r="AJ61" s="300"/>
      <c r="AK61" s="300"/>
      <c r="AL61" s="300"/>
      <c r="AM61" s="300"/>
      <c r="AN61" s="299">
        <f t="shared" si="0"/>
        <v>0</v>
      </c>
      <c r="AO61" s="300"/>
      <c r="AP61" s="300"/>
      <c r="AQ61" s="76" t="s">
        <v>92</v>
      </c>
      <c r="AR61" s="73"/>
      <c r="AS61" s="77">
        <f>ROUND(AS62+SUM(AS65:AS69),2)</f>
        <v>0</v>
      </c>
      <c r="AT61" s="78">
        <f t="shared" si="1"/>
        <v>0</v>
      </c>
      <c r="AU61" s="79">
        <f>ROUND(AU62+SUM(AU65:AU69),5)</f>
        <v>0</v>
      </c>
      <c r="AV61" s="78">
        <f>ROUND(AZ61*L29,2)</f>
        <v>0</v>
      </c>
      <c r="AW61" s="78">
        <f>ROUND(BA61*L30,2)</f>
        <v>0</v>
      </c>
      <c r="AX61" s="78">
        <f>ROUND(BB61*L29,2)</f>
        <v>0</v>
      </c>
      <c r="AY61" s="78">
        <f>ROUND(BC61*L30,2)</f>
        <v>0</v>
      </c>
      <c r="AZ61" s="78">
        <f>ROUND(AZ62+SUM(AZ65:AZ69),2)</f>
        <v>0</v>
      </c>
      <c r="BA61" s="78">
        <f>ROUND(BA62+SUM(BA65:BA69),2)</f>
        <v>0</v>
      </c>
      <c r="BB61" s="78">
        <f>ROUND(BB62+SUM(BB65:BB69),2)</f>
        <v>0</v>
      </c>
      <c r="BC61" s="78">
        <f>ROUND(BC62+SUM(BC65:BC69),2)</f>
        <v>0</v>
      </c>
      <c r="BD61" s="80">
        <f>ROUND(BD62+SUM(BD65:BD69),2)</f>
        <v>0</v>
      </c>
      <c r="BS61" s="81" t="s">
        <v>73</v>
      </c>
      <c r="BT61" s="81" t="s">
        <v>82</v>
      </c>
      <c r="BU61" s="81" t="s">
        <v>75</v>
      </c>
      <c r="BV61" s="81" t="s">
        <v>76</v>
      </c>
      <c r="BW61" s="81" t="s">
        <v>107</v>
      </c>
      <c r="BX61" s="81" t="s">
        <v>5</v>
      </c>
      <c r="CL61" s="81" t="s">
        <v>19</v>
      </c>
      <c r="CM61" s="81" t="s">
        <v>85</v>
      </c>
    </row>
    <row r="62" spans="1:91" s="3" customFormat="1" ht="16.5" customHeight="1">
      <c r="B62" s="46"/>
      <c r="C62" s="9"/>
      <c r="D62" s="9"/>
      <c r="E62" s="297" t="s">
        <v>108</v>
      </c>
      <c r="F62" s="297"/>
      <c r="G62" s="297"/>
      <c r="H62" s="297"/>
      <c r="I62" s="297"/>
      <c r="J62" s="9"/>
      <c r="K62" s="297" t="s">
        <v>109</v>
      </c>
      <c r="L62" s="297"/>
      <c r="M62" s="297"/>
      <c r="N62" s="297"/>
      <c r="O62" s="297"/>
      <c r="P62" s="297"/>
      <c r="Q62" s="297"/>
      <c r="R62" s="297"/>
      <c r="S62" s="297"/>
      <c r="T62" s="297"/>
      <c r="U62" s="297"/>
      <c r="V62" s="297"/>
      <c r="W62" s="297"/>
      <c r="X62" s="297"/>
      <c r="Y62" s="297"/>
      <c r="Z62" s="297"/>
      <c r="AA62" s="297"/>
      <c r="AB62" s="297"/>
      <c r="AC62" s="297"/>
      <c r="AD62" s="297"/>
      <c r="AE62" s="297"/>
      <c r="AF62" s="297"/>
      <c r="AG62" s="325">
        <f>ROUND(SUM(AG63:AG64),2)</f>
        <v>0</v>
      </c>
      <c r="AH62" s="303"/>
      <c r="AI62" s="303"/>
      <c r="AJ62" s="303"/>
      <c r="AK62" s="303"/>
      <c r="AL62" s="303"/>
      <c r="AM62" s="303"/>
      <c r="AN62" s="302">
        <f t="shared" si="0"/>
        <v>0</v>
      </c>
      <c r="AO62" s="303"/>
      <c r="AP62" s="303"/>
      <c r="AQ62" s="82" t="s">
        <v>96</v>
      </c>
      <c r="AR62" s="46"/>
      <c r="AS62" s="83">
        <f>ROUND(SUM(AS63:AS64),2)</f>
        <v>0</v>
      </c>
      <c r="AT62" s="84">
        <f t="shared" si="1"/>
        <v>0</v>
      </c>
      <c r="AU62" s="85">
        <f>ROUND(SUM(AU63:AU64),5)</f>
        <v>0</v>
      </c>
      <c r="AV62" s="84">
        <f>ROUND(AZ62*L29,2)</f>
        <v>0</v>
      </c>
      <c r="AW62" s="84">
        <f>ROUND(BA62*L30,2)</f>
        <v>0</v>
      </c>
      <c r="AX62" s="84">
        <f>ROUND(BB62*L29,2)</f>
        <v>0</v>
      </c>
      <c r="AY62" s="84">
        <f>ROUND(BC62*L30,2)</f>
        <v>0</v>
      </c>
      <c r="AZ62" s="84">
        <f>ROUND(SUM(AZ63:AZ64),2)</f>
        <v>0</v>
      </c>
      <c r="BA62" s="84">
        <f>ROUND(SUM(BA63:BA64),2)</f>
        <v>0</v>
      </c>
      <c r="BB62" s="84">
        <f>ROUND(SUM(BB63:BB64),2)</f>
        <v>0</v>
      </c>
      <c r="BC62" s="84">
        <f>ROUND(SUM(BC63:BC64),2)</f>
        <v>0</v>
      </c>
      <c r="BD62" s="86">
        <f>ROUND(SUM(BD63:BD64),2)</f>
        <v>0</v>
      </c>
      <c r="BS62" s="26" t="s">
        <v>73</v>
      </c>
      <c r="BT62" s="26" t="s">
        <v>85</v>
      </c>
      <c r="BV62" s="26" t="s">
        <v>76</v>
      </c>
      <c r="BW62" s="26" t="s">
        <v>110</v>
      </c>
      <c r="BX62" s="26" t="s">
        <v>107</v>
      </c>
      <c r="CL62" s="26" t="s">
        <v>19</v>
      </c>
    </row>
    <row r="63" spans="1:91" s="3" customFormat="1" ht="16.5" customHeight="1">
      <c r="A63" s="72" t="s">
        <v>78</v>
      </c>
      <c r="B63" s="46"/>
      <c r="C63" s="9"/>
      <c r="D63" s="9"/>
      <c r="E63" s="9"/>
      <c r="F63" s="297" t="s">
        <v>108</v>
      </c>
      <c r="G63" s="297"/>
      <c r="H63" s="297"/>
      <c r="I63" s="297"/>
      <c r="J63" s="297"/>
      <c r="K63" s="9"/>
      <c r="L63" s="297" t="s">
        <v>109</v>
      </c>
      <c r="M63" s="297"/>
      <c r="N63" s="297"/>
      <c r="O63" s="297"/>
      <c r="P63" s="297"/>
      <c r="Q63" s="297"/>
      <c r="R63" s="297"/>
      <c r="S63" s="297"/>
      <c r="T63" s="297"/>
      <c r="U63" s="297"/>
      <c r="V63" s="297"/>
      <c r="W63" s="297"/>
      <c r="X63" s="297"/>
      <c r="Y63" s="297"/>
      <c r="Z63" s="297"/>
      <c r="AA63" s="297"/>
      <c r="AB63" s="297"/>
      <c r="AC63" s="297"/>
      <c r="AD63" s="297"/>
      <c r="AE63" s="297"/>
      <c r="AF63" s="297"/>
      <c r="AG63" s="302">
        <f>'SO 04.1 - VDJ Černé Voděr...'!J32</f>
        <v>0</v>
      </c>
      <c r="AH63" s="303"/>
      <c r="AI63" s="303"/>
      <c r="AJ63" s="303"/>
      <c r="AK63" s="303"/>
      <c r="AL63" s="303"/>
      <c r="AM63" s="303"/>
      <c r="AN63" s="302">
        <f t="shared" si="0"/>
        <v>0</v>
      </c>
      <c r="AO63" s="303"/>
      <c r="AP63" s="303"/>
      <c r="AQ63" s="82" t="s">
        <v>96</v>
      </c>
      <c r="AR63" s="46"/>
      <c r="AS63" s="83">
        <v>0</v>
      </c>
      <c r="AT63" s="84">
        <f t="shared" si="1"/>
        <v>0</v>
      </c>
      <c r="AU63" s="85">
        <f>'SO 04.1 - VDJ Černé Voděr...'!P112</f>
        <v>0</v>
      </c>
      <c r="AV63" s="84">
        <f>'SO 04.1 - VDJ Černé Voděr...'!J35</f>
        <v>0</v>
      </c>
      <c r="AW63" s="84">
        <f>'SO 04.1 - VDJ Černé Voděr...'!J36</f>
        <v>0</v>
      </c>
      <c r="AX63" s="84">
        <f>'SO 04.1 - VDJ Černé Voděr...'!J37</f>
        <v>0</v>
      </c>
      <c r="AY63" s="84">
        <f>'SO 04.1 - VDJ Černé Voděr...'!J38</f>
        <v>0</v>
      </c>
      <c r="AZ63" s="84">
        <f>'SO 04.1 - VDJ Černé Voděr...'!F35</f>
        <v>0</v>
      </c>
      <c r="BA63" s="84">
        <f>'SO 04.1 - VDJ Černé Voděr...'!F36</f>
        <v>0</v>
      </c>
      <c r="BB63" s="84">
        <f>'SO 04.1 - VDJ Černé Voděr...'!F37</f>
        <v>0</v>
      </c>
      <c r="BC63" s="84">
        <f>'SO 04.1 - VDJ Černé Voděr...'!F38</f>
        <v>0</v>
      </c>
      <c r="BD63" s="86">
        <f>'SO 04.1 - VDJ Černé Voděr...'!F39</f>
        <v>0</v>
      </c>
      <c r="BT63" s="26" t="s">
        <v>111</v>
      </c>
      <c r="BU63" s="26" t="s">
        <v>112</v>
      </c>
      <c r="BV63" s="26" t="s">
        <v>76</v>
      </c>
      <c r="BW63" s="26" t="s">
        <v>110</v>
      </c>
      <c r="BX63" s="26" t="s">
        <v>107</v>
      </c>
      <c r="CL63" s="26" t="s">
        <v>19</v>
      </c>
    </row>
    <row r="64" spans="1:91" s="3" customFormat="1" ht="23.25" customHeight="1">
      <c r="A64" s="72" t="s">
        <v>78</v>
      </c>
      <c r="B64" s="46"/>
      <c r="C64" s="9"/>
      <c r="D64" s="9"/>
      <c r="E64" s="9"/>
      <c r="F64" s="297" t="s">
        <v>113</v>
      </c>
      <c r="G64" s="297"/>
      <c r="H64" s="297"/>
      <c r="I64" s="297"/>
      <c r="J64" s="297"/>
      <c r="K64" s="9"/>
      <c r="L64" s="297" t="s">
        <v>114</v>
      </c>
      <c r="M64" s="297"/>
      <c r="N64" s="297"/>
      <c r="O64" s="297"/>
      <c r="P64" s="297"/>
      <c r="Q64" s="297"/>
      <c r="R64" s="297"/>
      <c r="S64" s="297"/>
      <c r="T64" s="297"/>
      <c r="U64" s="297"/>
      <c r="V64" s="297"/>
      <c r="W64" s="297"/>
      <c r="X64" s="297"/>
      <c r="Y64" s="297"/>
      <c r="Z64" s="297"/>
      <c r="AA64" s="297"/>
      <c r="AB64" s="297"/>
      <c r="AC64" s="297"/>
      <c r="AD64" s="297"/>
      <c r="AE64" s="297"/>
      <c r="AF64" s="297"/>
      <c r="AG64" s="302">
        <f>'SO 04.1. - Oplocení VDJ'!J34</f>
        <v>0</v>
      </c>
      <c r="AH64" s="303"/>
      <c r="AI64" s="303"/>
      <c r="AJ64" s="303"/>
      <c r="AK64" s="303"/>
      <c r="AL64" s="303"/>
      <c r="AM64" s="303"/>
      <c r="AN64" s="302">
        <f t="shared" si="0"/>
        <v>0</v>
      </c>
      <c r="AO64" s="303"/>
      <c r="AP64" s="303"/>
      <c r="AQ64" s="82" t="s">
        <v>96</v>
      </c>
      <c r="AR64" s="46"/>
      <c r="AS64" s="83">
        <v>0</v>
      </c>
      <c r="AT64" s="84">
        <f t="shared" si="1"/>
        <v>0</v>
      </c>
      <c r="AU64" s="85">
        <f>'SO 04.1. - Oplocení VDJ'!P100</f>
        <v>0</v>
      </c>
      <c r="AV64" s="84">
        <f>'SO 04.1. - Oplocení VDJ'!J37</f>
        <v>0</v>
      </c>
      <c r="AW64" s="84">
        <f>'SO 04.1. - Oplocení VDJ'!J38</f>
        <v>0</v>
      </c>
      <c r="AX64" s="84">
        <f>'SO 04.1. - Oplocení VDJ'!J39</f>
        <v>0</v>
      </c>
      <c r="AY64" s="84">
        <f>'SO 04.1. - Oplocení VDJ'!J40</f>
        <v>0</v>
      </c>
      <c r="AZ64" s="84">
        <f>'SO 04.1. - Oplocení VDJ'!F37</f>
        <v>0</v>
      </c>
      <c r="BA64" s="84">
        <f>'SO 04.1. - Oplocení VDJ'!F38</f>
        <v>0</v>
      </c>
      <c r="BB64" s="84">
        <f>'SO 04.1. - Oplocení VDJ'!F39</f>
        <v>0</v>
      </c>
      <c r="BC64" s="84">
        <f>'SO 04.1. - Oplocení VDJ'!F40</f>
        <v>0</v>
      </c>
      <c r="BD64" s="86">
        <f>'SO 04.1. - Oplocení VDJ'!F41</f>
        <v>0</v>
      </c>
      <c r="BT64" s="26" t="s">
        <v>111</v>
      </c>
      <c r="BV64" s="26" t="s">
        <v>76</v>
      </c>
      <c r="BW64" s="26" t="s">
        <v>115</v>
      </c>
      <c r="BX64" s="26" t="s">
        <v>110</v>
      </c>
      <c r="CL64" s="26" t="s">
        <v>19</v>
      </c>
    </row>
    <row r="65" spans="1:91" s="3" customFormat="1" ht="23.25" customHeight="1">
      <c r="A65" s="72" t="s">
        <v>78</v>
      </c>
      <c r="B65" s="46"/>
      <c r="C65" s="9"/>
      <c r="D65" s="9"/>
      <c r="E65" s="297" t="s">
        <v>116</v>
      </c>
      <c r="F65" s="297"/>
      <c r="G65" s="297"/>
      <c r="H65" s="297"/>
      <c r="I65" s="297"/>
      <c r="J65" s="9"/>
      <c r="K65" s="297" t="s">
        <v>117</v>
      </c>
      <c r="L65" s="297"/>
      <c r="M65" s="297"/>
      <c r="N65" s="297"/>
      <c r="O65" s="297"/>
      <c r="P65" s="297"/>
      <c r="Q65" s="297"/>
      <c r="R65" s="297"/>
      <c r="S65" s="297"/>
      <c r="T65" s="297"/>
      <c r="U65" s="297"/>
      <c r="V65" s="297"/>
      <c r="W65" s="297"/>
      <c r="X65" s="297"/>
      <c r="Y65" s="297"/>
      <c r="Z65" s="297"/>
      <c r="AA65" s="297"/>
      <c r="AB65" s="297"/>
      <c r="AC65" s="297"/>
      <c r="AD65" s="297"/>
      <c r="AE65" s="297"/>
      <c r="AF65" s="297"/>
      <c r="AG65" s="302">
        <f>'SO 04.2 - VDJ Černé Voděr...'!J32</f>
        <v>0</v>
      </c>
      <c r="AH65" s="303"/>
      <c r="AI65" s="303"/>
      <c r="AJ65" s="303"/>
      <c r="AK65" s="303"/>
      <c r="AL65" s="303"/>
      <c r="AM65" s="303"/>
      <c r="AN65" s="302">
        <f t="shared" si="0"/>
        <v>0</v>
      </c>
      <c r="AO65" s="303"/>
      <c r="AP65" s="303"/>
      <c r="AQ65" s="82" t="s">
        <v>96</v>
      </c>
      <c r="AR65" s="46"/>
      <c r="AS65" s="83">
        <v>0</v>
      </c>
      <c r="AT65" s="84">
        <f t="shared" si="1"/>
        <v>0</v>
      </c>
      <c r="AU65" s="85">
        <f>'SO 04.2 - VDJ Černé Voděr...'!P93</f>
        <v>0</v>
      </c>
      <c r="AV65" s="84">
        <f>'SO 04.2 - VDJ Černé Voděr...'!J35</f>
        <v>0</v>
      </c>
      <c r="AW65" s="84">
        <f>'SO 04.2 - VDJ Černé Voděr...'!J36</f>
        <v>0</v>
      </c>
      <c r="AX65" s="84">
        <f>'SO 04.2 - VDJ Černé Voděr...'!J37</f>
        <v>0</v>
      </c>
      <c r="AY65" s="84">
        <f>'SO 04.2 - VDJ Černé Voděr...'!J38</f>
        <v>0</v>
      </c>
      <c r="AZ65" s="84">
        <f>'SO 04.2 - VDJ Černé Voděr...'!F35</f>
        <v>0</v>
      </c>
      <c r="BA65" s="84">
        <f>'SO 04.2 - VDJ Černé Voděr...'!F36</f>
        <v>0</v>
      </c>
      <c r="BB65" s="84">
        <f>'SO 04.2 - VDJ Černé Voděr...'!F37</f>
        <v>0</v>
      </c>
      <c r="BC65" s="84">
        <f>'SO 04.2 - VDJ Černé Voděr...'!F38</f>
        <v>0</v>
      </c>
      <c r="BD65" s="86">
        <f>'SO 04.2 - VDJ Černé Voděr...'!F39</f>
        <v>0</v>
      </c>
      <c r="BT65" s="26" t="s">
        <v>85</v>
      </c>
      <c r="BV65" s="26" t="s">
        <v>76</v>
      </c>
      <c r="BW65" s="26" t="s">
        <v>118</v>
      </c>
      <c r="BX65" s="26" t="s">
        <v>107</v>
      </c>
      <c r="CL65" s="26" t="s">
        <v>19</v>
      </c>
    </row>
    <row r="66" spans="1:91" s="3" customFormat="1" ht="16.5" customHeight="1">
      <c r="A66" s="72" t="s">
        <v>78</v>
      </c>
      <c r="B66" s="46"/>
      <c r="C66" s="9"/>
      <c r="D66" s="9"/>
      <c r="E66" s="297" t="s">
        <v>119</v>
      </c>
      <c r="F66" s="297"/>
      <c r="G66" s="297"/>
      <c r="H66" s="297"/>
      <c r="I66" s="297"/>
      <c r="J66" s="9"/>
      <c r="K66" s="297" t="s">
        <v>120</v>
      </c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302">
        <f>'SO 04.3 - Odpad z VDJ'!J32</f>
        <v>0</v>
      </c>
      <c r="AH66" s="303"/>
      <c r="AI66" s="303"/>
      <c r="AJ66" s="303"/>
      <c r="AK66" s="303"/>
      <c r="AL66" s="303"/>
      <c r="AM66" s="303"/>
      <c r="AN66" s="302">
        <f t="shared" si="0"/>
        <v>0</v>
      </c>
      <c r="AO66" s="303"/>
      <c r="AP66" s="303"/>
      <c r="AQ66" s="82" t="s">
        <v>96</v>
      </c>
      <c r="AR66" s="46"/>
      <c r="AS66" s="83">
        <v>0</v>
      </c>
      <c r="AT66" s="84">
        <f t="shared" si="1"/>
        <v>0</v>
      </c>
      <c r="AU66" s="85">
        <f>'SO 04.3 - Odpad z VDJ'!P95</f>
        <v>0</v>
      </c>
      <c r="AV66" s="84">
        <f>'SO 04.3 - Odpad z VDJ'!J35</f>
        <v>0</v>
      </c>
      <c r="AW66" s="84">
        <f>'SO 04.3 - Odpad z VDJ'!J36</f>
        <v>0</v>
      </c>
      <c r="AX66" s="84">
        <f>'SO 04.3 - Odpad z VDJ'!J37</f>
        <v>0</v>
      </c>
      <c r="AY66" s="84">
        <f>'SO 04.3 - Odpad z VDJ'!J38</f>
        <v>0</v>
      </c>
      <c r="AZ66" s="84">
        <f>'SO 04.3 - Odpad z VDJ'!F35</f>
        <v>0</v>
      </c>
      <c r="BA66" s="84">
        <f>'SO 04.3 - Odpad z VDJ'!F36</f>
        <v>0</v>
      </c>
      <c r="BB66" s="84">
        <f>'SO 04.3 - Odpad z VDJ'!F37</f>
        <v>0</v>
      </c>
      <c r="BC66" s="84">
        <f>'SO 04.3 - Odpad z VDJ'!F38</f>
        <v>0</v>
      </c>
      <c r="BD66" s="86">
        <f>'SO 04.3 - Odpad z VDJ'!F39</f>
        <v>0</v>
      </c>
      <c r="BT66" s="26" t="s">
        <v>85</v>
      </c>
      <c r="BV66" s="26" t="s">
        <v>76</v>
      </c>
      <c r="BW66" s="26" t="s">
        <v>121</v>
      </c>
      <c r="BX66" s="26" t="s">
        <v>107</v>
      </c>
      <c r="CL66" s="26" t="s">
        <v>19</v>
      </c>
    </row>
    <row r="67" spans="1:91" s="3" customFormat="1" ht="16.5" customHeight="1">
      <c r="A67" s="72" t="s">
        <v>78</v>
      </c>
      <c r="B67" s="46"/>
      <c r="C67" s="9"/>
      <c r="D67" s="9"/>
      <c r="E67" s="297" t="s">
        <v>122</v>
      </c>
      <c r="F67" s="297"/>
      <c r="G67" s="297"/>
      <c r="H67" s="297"/>
      <c r="I67" s="297"/>
      <c r="J67" s="9"/>
      <c r="K67" s="297" t="s">
        <v>123</v>
      </c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  <c r="Y67" s="297"/>
      <c r="Z67" s="297"/>
      <c r="AA67" s="297"/>
      <c r="AB67" s="297"/>
      <c r="AC67" s="297"/>
      <c r="AD67" s="297"/>
      <c r="AE67" s="297"/>
      <c r="AF67" s="297"/>
      <c r="AG67" s="302">
        <f>'SO 04.4 - Zpevněné plochy...'!J32</f>
        <v>0</v>
      </c>
      <c r="AH67" s="303"/>
      <c r="AI67" s="303"/>
      <c r="AJ67" s="303"/>
      <c r="AK67" s="303"/>
      <c r="AL67" s="303"/>
      <c r="AM67" s="303"/>
      <c r="AN67" s="302">
        <f t="shared" si="0"/>
        <v>0</v>
      </c>
      <c r="AO67" s="303"/>
      <c r="AP67" s="303"/>
      <c r="AQ67" s="82" t="s">
        <v>96</v>
      </c>
      <c r="AR67" s="46"/>
      <c r="AS67" s="83">
        <v>0</v>
      </c>
      <c r="AT67" s="84">
        <f t="shared" si="1"/>
        <v>0</v>
      </c>
      <c r="AU67" s="85">
        <f>'SO 04.4 - Zpevněné plochy...'!P91</f>
        <v>0</v>
      </c>
      <c r="AV67" s="84">
        <f>'SO 04.4 - Zpevněné plochy...'!J35</f>
        <v>0</v>
      </c>
      <c r="AW67" s="84">
        <f>'SO 04.4 - Zpevněné plochy...'!J36</f>
        <v>0</v>
      </c>
      <c r="AX67" s="84">
        <f>'SO 04.4 - Zpevněné plochy...'!J37</f>
        <v>0</v>
      </c>
      <c r="AY67" s="84">
        <f>'SO 04.4 - Zpevněné plochy...'!J38</f>
        <v>0</v>
      </c>
      <c r="AZ67" s="84">
        <f>'SO 04.4 - Zpevněné plochy...'!F35</f>
        <v>0</v>
      </c>
      <c r="BA67" s="84">
        <f>'SO 04.4 - Zpevněné plochy...'!F36</f>
        <v>0</v>
      </c>
      <c r="BB67" s="84">
        <f>'SO 04.4 - Zpevněné plochy...'!F37</f>
        <v>0</v>
      </c>
      <c r="BC67" s="84">
        <f>'SO 04.4 - Zpevněné plochy...'!F38</f>
        <v>0</v>
      </c>
      <c r="BD67" s="86">
        <f>'SO 04.4 - Zpevněné plochy...'!F39</f>
        <v>0</v>
      </c>
      <c r="BT67" s="26" t="s">
        <v>85</v>
      </c>
      <c r="BV67" s="26" t="s">
        <v>76</v>
      </c>
      <c r="BW67" s="26" t="s">
        <v>124</v>
      </c>
      <c r="BX67" s="26" t="s">
        <v>107</v>
      </c>
      <c r="CL67" s="26" t="s">
        <v>19</v>
      </c>
    </row>
    <row r="68" spans="1:91" s="3" customFormat="1" ht="16.5" customHeight="1">
      <c r="A68" s="72" t="s">
        <v>78</v>
      </c>
      <c r="B68" s="46"/>
      <c r="C68" s="9"/>
      <c r="D68" s="9"/>
      <c r="E68" s="297" t="s">
        <v>125</v>
      </c>
      <c r="F68" s="297"/>
      <c r="G68" s="297"/>
      <c r="H68" s="297"/>
      <c r="I68" s="297"/>
      <c r="J68" s="9"/>
      <c r="K68" s="297" t="s">
        <v>126</v>
      </c>
      <c r="L68" s="297"/>
      <c r="M68" s="297"/>
      <c r="N68" s="297"/>
      <c r="O68" s="297"/>
      <c r="P68" s="297"/>
      <c r="Q68" s="297"/>
      <c r="R68" s="297"/>
      <c r="S68" s="297"/>
      <c r="T68" s="297"/>
      <c r="U68" s="297"/>
      <c r="V68" s="297"/>
      <c r="W68" s="297"/>
      <c r="X68" s="297"/>
      <c r="Y68" s="297"/>
      <c r="Z68" s="297"/>
      <c r="AA68" s="297"/>
      <c r="AB68" s="297"/>
      <c r="AC68" s="297"/>
      <c r="AD68" s="297"/>
      <c r="AE68" s="297"/>
      <c r="AF68" s="297"/>
      <c r="AG68" s="302">
        <f>'SO 04.5 - Přípojka NN k VDJ'!J32</f>
        <v>0</v>
      </c>
      <c r="AH68" s="303"/>
      <c r="AI68" s="303"/>
      <c r="AJ68" s="303"/>
      <c r="AK68" s="303"/>
      <c r="AL68" s="303"/>
      <c r="AM68" s="303"/>
      <c r="AN68" s="302">
        <f t="shared" si="0"/>
        <v>0</v>
      </c>
      <c r="AO68" s="303"/>
      <c r="AP68" s="303"/>
      <c r="AQ68" s="82" t="s">
        <v>96</v>
      </c>
      <c r="AR68" s="46"/>
      <c r="AS68" s="83">
        <v>0</v>
      </c>
      <c r="AT68" s="84">
        <f t="shared" si="1"/>
        <v>0</v>
      </c>
      <c r="AU68" s="85">
        <f>'SO 04.5 - Přípojka NN k VDJ'!P86</f>
        <v>0</v>
      </c>
      <c r="AV68" s="84">
        <f>'SO 04.5 - Přípojka NN k VDJ'!J35</f>
        <v>0</v>
      </c>
      <c r="AW68" s="84">
        <f>'SO 04.5 - Přípojka NN k VDJ'!J36</f>
        <v>0</v>
      </c>
      <c r="AX68" s="84">
        <f>'SO 04.5 - Přípojka NN k VDJ'!J37</f>
        <v>0</v>
      </c>
      <c r="AY68" s="84">
        <f>'SO 04.5 - Přípojka NN k VDJ'!J38</f>
        <v>0</v>
      </c>
      <c r="AZ68" s="84">
        <f>'SO 04.5 - Přípojka NN k VDJ'!F35</f>
        <v>0</v>
      </c>
      <c r="BA68" s="84">
        <f>'SO 04.5 - Přípojka NN k VDJ'!F36</f>
        <v>0</v>
      </c>
      <c r="BB68" s="84">
        <f>'SO 04.5 - Přípojka NN k VDJ'!F37</f>
        <v>0</v>
      </c>
      <c r="BC68" s="84">
        <f>'SO 04.5 - Přípojka NN k VDJ'!F38</f>
        <v>0</v>
      </c>
      <c r="BD68" s="86">
        <f>'SO 04.5 - Přípojka NN k VDJ'!F39</f>
        <v>0</v>
      </c>
      <c r="BT68" s="26" t="s">
        <v>85</v>
      </c>
      <c r="BV68" s="26" t="s">
        <v>76</v>
      </c>
      <c r="BW68" s="26" t="s">
        <v>127</v>
      </c>
      <c r="BX68" s="26" t="s">
        <v>107</v>
      </c>
      <c r="CL68" s="26" t="s">
        <v>19</v>
      </c>
    </row>
    <row r="69" spans="1:91" s="3" customFormat="1" ht="16.5" customHeight="1">
      <c r="B69" s="46"/>
      <c r="C69" s="9"/>
      <c r="D69" s="9"/>
      <c r="E69" s="297" t="s">
        <v>128</v>
      </c>
      <c r="F69" s="297"/>
      <c r="G69" s="297"/>
      <c r="H69" s="297"/>
      <c r="I69" s="297"/>
      <c r="J69" s="9"/>
      <c r="K69" s="297" t="s">
        <v>129</v>
      </c>
      <c r="L69" s="297"/>
      <c r="M69" s="297"/>
      <c r="N69" s="297"/>
      <c r="O69" s="297"/>
      <c r="P69" s="297"/>
      <c r="Q69" s="297"/>
      <c r="R69" s="297"/>
      <c r="S69" s="297"/>
      <c r="T69" s="297"/>
      <c r="U69" s="297"/>
      <c r="V69" s="297"/>
      <c r="W69" s="297"/>
      <c r="X69" s="297"/>
      <c r="Y69" s="297"/>
      <c r="Z69" s="297"/>
      <c r="AA69" s="297"/>
      <c r="AB69" s="297"/>
      <c r="AC69" s="297"/>
      <c r="AD69" s="297"/>
      <c r="AE69" s="297"/>
      <c r="AF69" s="297"/>
      <c r="AG69" s="325">
        <f>ROUND(SUM(AG70:AG73),2)</f>
        <v>0</v>
      </c>
      <c r="AH69" s="303"/>
      <c r="AI69" s="303"/>
      <c r="AJ69" s="303"/>
      <c r="AK69" s="303"/>
      <c r="AL69" s="303"/>
      <c r="AM69" s="303"/>
      <c r="AN69" s="302">
        <f t="shared" si="0"/>
        <v>0</v>
      </c>
      <c r="AO69" s="303"/>
      <c r="AP69" s="303"/>
      <c r="AQ69" s="82" t="s">
        <v>96</v>
      </c>
      <c r="AR69" s="46"/>
      <c r="AS69" s="83">
        <f>ROUND(SUM(AS70:AS73),2)</f>
        <v>0</v>
      </c>
      <c r="AT69" s="84">
        <f t="shared" si="1"/>
        <v>0</v>
      </c>
      <c r="AU69" s="85">
        <f>ROUND(SUM(AU70:AU73),5)</f>
        <v>0</v>
      </c>
      <c r="AV69" s="84">
        <f>ROUND(AZ69*L29,2)</f>
        <v>0</v>
      </c>
      <c r="AW69" s="84">
        <f>ROUND(BA69*L30,2)</f>
        <v>0</v>
      </c>
      <c r="AX69" s="84">
        <f>ROUND(BB69*L29,2)</f>
        <v>0</v>
      </c>
      <c r="AY69" s="84">
        <f>ROUND(BC69*L30,2)</f>
        <v>0</v>
      </c>
      <c r="AZ69" s="84">
        <f>ROUND(SUM(AZ70:AZ73),2)</f>
        <v>0</v>
      </c>
      <c r="BA69" s="84">
        <f>ROUND(SUM(BA70:BA73),2)</f>
        <v>0</v>
      </c>
      <c r="BB69" s="84">
        <f>ROUND(SUM(BB70:BB73),2)</f>
        <v>0</v>
      </c>
      <c r="BC69" s="84">
        <f>ROUND(SUM(BC70:BC73),2)</f>
        <v>0</v>
      </c>
      <c r="BD69" s="86">
        <f>ROUND(SUM(BD70:BD73),2)</f>
        <v>0</v>
      </c>
      <c r="BS69" s="26" t="s">
        <v>73</v>
      </c>
      <c r="BT69" s="26" t="s">
        <v>85</v>
      </c>
      <c r="BU69" s="26" t="s">
        <v>75</v>
      </c>
      <c r="BV69" s="26" t="s">
        <v>76</v>
      </c>
      <c r="BW69" s="26" t="s">
        <v>130</v>
      </c>
      <c r="BX69" s="26" t="s">
        <v>107</v>
      </c>
      <c r="CL69" s="26" t="s">
        <v>19</v>
      </c>
    </row>
    <row r="70" spans="1:91" s="3" customFormat="1" ht="23.25" customHeight="1">
      <c r="A70" s="72" t="s">
        <v>78</v>
      </c>
      <c r="B70" s="46"/>
      <c r="C70" s="9"/>
      <c r="D70" s="9"/>
      <c r="E70" s="9"/>
      <c r="F70" s="297" t="s">
        <v>94</v>
      </c>
      <c r="G70" s="297"/>
      <c r="H70" s="297"/>
      <c r="I70" s="297"/>
      <c r="J70" s="297"/>
      <c r="K70" s="9"/>
      <c r="L70" s="297" t="s">
        <v>131</v>
      </c>
      <c r="M70" s="297"/>
      <c r="N70" s="297"/>
      <c r="O70" s="297"/>
      <c r="P70" s="297"/>
      <c r="Q70" s="297"/>
      <c r="R70" s="297"/>
      <c r="S70" s="297"/>
      <c r="T70" s="297"/>
      <c r="U70" s="297"/>
      <c r="V70" s="297"/>
      <c r="W70" s="297"/>
      <c r="X70" s="297"/>
      <c r="Y70" s="297"/>
      <c r="Z70" s="297"/>
      <c r="AA70" s="297"/>
      <c r="AB70" s="297"/>
      <c r="AC70" s="297"/>
      <c r="AD70" s="297"/>
      <c r="AE70" s="297"/>
      <c r="AF70" s="297"/>
      <c r="AG70" s="302">
        <f>'1. - Technologická elektr...'!J34</f>
        <v>0</v>
      </c>
      <c r="AH70" s="303"/>
      <c r="AI70" s="303"/>
      <c r="AJ70" s="303"/>
      <c r="AK70" s="303"/>
      <c r="AL70" s="303"/>
      <c r="AM70" s="303"/>
      <c r="AN70" s="302">
        <f t="shared" si="0"/>
        <v>0</v>
      </c>
      <c r="AO70" s="303"/>
      <c r="AP70" s="303"/>
      <c r="AQ70" s="82" t="s">
        <v>96</v>
      </c>
      <c r="AR70" s="46"/>
      <c r="AS70" s="83">
        <v>0</v>
      </c>
      <c r="AT70" s="84">
        <f t="shared" si="1"/>
        <v>0</v>
      </c>
      <c r="AU70" s="85">
        <f>'1. - Technologická elektr...'!P92</f>
        <v>0</v>
      </c>
      <c r="AV70" s="84">
        <f>'1. - Technologická elektr...'!J37</f>
        <v>0</v>
      </c>
      <c r="AW70" s="84">
        <f>'1. - Technologická elektr...'!J38</f>
        <v>0</v>
      </c>
      <c r="AX70" s="84">
        <f>'1. - Technologická elektr...'!J39</f>
        <v>0</v>
      </c>
      <c r="AY70" s="84">
        <f>'1. - Technologická elektr...'!J40</f>
        <v>0</v>
      </c>
      <c r="AZ70" s="84">
        <f>'1. - Technologická elektr...'!F37</f>
        <v>0</v>
      </c>
      <c r="BA70" s="84">
        <f>'1. - Technologická elektr...'!F38</f>
        <v>0</v>
      </c>
      <c r="BB70" s="84">
        <f>'1. - Technologická elektr...'!F39</f>
        <v>0</v>
      </c>
      <c r="BC70" s="84">
        <f>'1. - Technologická elektr...'!F40</f>
        <v>0</v>
      </c>
      <c r="BD70" s="86">
        <f>'1. - Technologická elektr...'!F41</f>
        <v>0</v>
      </c>
      <c r="BT70" s="26" t="s">
        <v>111</v>
      </c>
      <c r="BV70" s="26" t="s">
        <v>76</v>
      </c>
      <c r="BW70" s="26" t="s">
        <v>132</v>
      </c>
      <c r="BX70" s="26" t="s">
        <v>130</v>
      </c>
      <c r="CL70" s="26" t="s">
        <v>19</v>
      </c>
    </row>
    <row r="71" spans="1:91" s="3" customFormat="1" ht="16.5" customHeight="1">
      <c r="A71" s="72" t="s">
        <v>78</v>
      </c>
      <c r="B71" s="46"/>
      <c r="C71" s="9"/>
      <c r="D71" s="9"/>
      <c r="E71" s="9"/>
      <c r="F71" s="297" t="s">
        <v>99</v>
      </c>
      <c r="G71" s="297"/>
      <c r="H71" s="297"/>
      <c r="I71" s="297"/>
      <c r="J71" s="297"/>
      <c r="K71" s="9"/>
      <c r="L71" s="297" t="s">
        <v>133</v>
      </c>
      <c r="M71" s="297"/>
      <c r="N71" s="297"/>
      <c r="O71" s="297"/>
      <c r="P71" s="297"/>
      <c r="Q71" s="297"/>
      <c r="R71" s="297"/>
      <c r="S71" s="297"/>
      <c r="T71" s="297"/>
      <c r="U71" s="297"/>
      <c r="V71" s="297"/>
      <c r="W71" s="297"/>
      <c r="X71" s="297"/>
      <c r="Y71" s="297"/>
      <c r="Z71" s="297"/>
      <c r="AA71" s="297"/>
      <c r="AB71" s="297"/>
      <c r="AC71" s="297"/>
      <c r="AD71" s="297"/>
      <c r="AE71" s="297"/>
      <c r="AF71" s="297"/>
      <c r="AG71" s="302">
        <f>'2. - Rozváděč RM1'!J34</f>
        <v>0</v>
      </c>
      <c r="AH71" s="303"/>
      <c r="AI71" s="303"/>
      <c r="AJ71" s="303"/>
      <c r="AK71" s="303"/>
      <c r="AL71" s="303"/>
      <c r="AM71" s="303"/>
      <c r="AN71" s="302">
        <f t="shared" si="0"/>
        <v>0</v>
      </c>
      <c r="AO71" s="303"/>
      <c r="AP71" s="303"/>
      <c r="AQ71" s="82" t="s">
        <v>96</v>
      </c>
      <c r="AR71" s="46"/>
      <c r="AS71" s="83">
        <v>0</v>
      </c>
      <c r="AT71" s="84">
        <f t="shared" si="1"/>
        <v>0</v>
      </c>
      <c r="AU71" s="85">
        <f>'2. - Rozváděč RM1'!P92</f>
        <v>0</v>
      </c>
      <c r="AV71" s="84">
        <f>'2. - Rozváděč RM1'!J37</f>
        <v>0</v>
      </c>
      <c r="AW71" s="84">
        <f>'2. - Rozváděč RM1'!J38</f>
        <v>0</v>
      </c>
      <c r="AX71" s="84">
        <f>'2. - Rozváděč RM1'!J39</f>
        <v>0</v>
      </c>
      <c r="AY71" s="84">
        <f>'2. - Rozváděč RM1'!J40</f>
        <v>0</v>
      </c>
      <c r="AZ71" s="84">
        <f>'2. - Rozváděč RM1'!F37</f>
        <v>0</v>
      </c>
      <c r="BA71" s="84">
        <f>'2. - Rozváděč RM1'!F38</f>
        <v>0</v>
      </c>
      <c r="BB71" s="84">
        <f>'2. - Rozváděč RM1'!F39</f>
        <v>0</v>
      </c>
      <c r="BC71" s="84">
        <f>'2. - Rozváděč RM1'!F40</f>
        <v>0</v>
      </c>
      <c r="BD71" s="86">
        <f>'2. - Rozváděč RM1'!F41</f>
        <v>0</v>
      </c>
      <c r="BT71" s="26" t="s">
        <v>111</v>
      </c>
      <c r="BV71" s="26" t="s">
        <v>76</v>
      </c>
      <c r="BW71" s="26" t="s">
        <v>134</v>
      </c>
      <c r="BX71" s="26" t="s">
        <v>130</v>
      </c>
      <c r="CL71" s="26" t="s">
        <v>19</v>
      </c>
    </row>
    <row r="72" spans="1:91" s="3" customFormat="1" ht="16.5" customHeight="1">
      <c r="A72" s="72" t="s">
        <v>78</v>
      </c>
      <c r="B72" s="46"/>
      <c r="C72" s="9"/>
      <c r="D72" s="9"/>
      <c r="E72" s="9"/>
      <c r="F72" s="297" t="s">
        <v>102</v>
      </c>
      <c r="G72" s="297"/>
      <c r="H72" s="297"/>
      <c r="I72" s="297"/>
      <c r="J72" s="297"/>
      <c r="K72" s="9"/>
      <c r="L72" s="297" t="s">
        <v>135</v>
      </c>
      <c r="M72" s="297"/>
      <c r="N72" s="297"/>
      <c r="O72" s="297"/>
      <c r="P72" s="297"/>
      <c r="Q72" s="297"/>
      <c r="R72" s="297"/>
      <c r="S72" s="297"/>
      <c r="T72" s="297"/>
      <c r="U72" s="297"/>
      <c r="V72" s="297"/>
      <c r="W72" s="297"/>
      <c r="X72" s="297"/>
      <c r="Y72" s="297"/>
      <c r="Z72" s="297"/>
      <c r="AA72" s="297"/>
      <c r="AB72" s="297"/>
      <c r="AC72" s="297"/>
      <c r="AD72" s="297"/>
      <c r="AE72" s="297"/>
      <c r="AF72" s="297"/>
      <c r="AG72" s="302">
        <f>'3. - Stavební elektroinst...'!J34</f>
        <v>0</v>
      </c>
      <c r="AH72" s="303"/>
      <c r="AI72" s="303"/>
      <c r="AJ72" s="303"/>
      <c r="AK72" s="303"/>
      <c r="AL72" s="303"/>
      <c r="AM72" s="303"/>
      <c r="AN72" s="302">
        <f t="shared" si="0"/>
        <v>0</v>
      </c>
      <c r="AO72" s="303"/>
      <c r="AP72" s="303"/>
      <c r="AQ72" s="82" t="s">
        <v>96</v>
      </c>
      <c r="AR72" s="46"/>
      <c r="AS72" s="83">
        <v>0</v>
      </c>
      <c r="AT72" s="84">
        <f t="shared" si="1"/>
        <v>0</v>
      </c>
      <c r="AU72" s="85">
        <f>'3. - Stavební elektroinst...'!P92</f>
        <v>0</v>
      </c>
      <c r="AV72" s="84">
        <f>'3. - Stavební elektroinst...'!J37</f>
        <v>0</v>
      </c>
      <c r="AW72" s="84">
        <f>'3. - Stavební elektroinst...'!J38</f>
        <v>0</v>
      </c>
      <c r="AX72" s="84">
        <f>'3. - Stavební elektroinst...'!J39</f>
        <v>0</v>
      </c>
      <c r="AY72" s="84">
        <f>'3. - Stavební elektroinst...'!J40</f>
        <v>0</v>
      </c>
      <c r="AZ72" s="84">
        <f>'3. - Stavební elektroinst...'!F37</f>
        <v>0</v>
      </c>
      <c r="BA72" s="84">
        <f>'3. - Stavební elektroinst...'!F38</f>
        <v>0</v>
      </c>
      <c r="BB72" s="84">
        <f>'3. - Stavební elektroinst...'!F39</f>
        <v>0</v>
      </c>
      <c r="BC72" s="84">
        <f>'3. - Stavební elektroinst...'!F40</f>
        <v>0</v>
      </c>
      <c r="BD72" s="86">
        <f>'3. - Stavební elektroinst...'!F41</f>
        <v>0</v>
      </c>
      <c r="BT72" s="26" t="s">
        <v>111</v>
      </c>
      <c r="BV72" s="26" t="s">
        <v>76</v>
      </c>
      <c r="BW72" s="26" t="s">
        <v>136</v>
      </c>
      <c r="BX72" s="26" t="s">
        <v>130</v>
      </c>
      <c r="CL72" s="26" t="s">
        <v>19</v>
      </c>
    </row>
    <row r="73" spans="1:91" s="3" customFormat="1" ht="16.5" customHeight="1">
      <c r="A73" s="72" t="s">
        <v>78</v>
      </c>
      <c r="B73" s="46"/>
      <c r="C73" s="9"/>
      <c r="D73" s="9"/>
      <c r="E73" s="9"/>
      <c r="F73" s="297" t="s">
        <v>137</v>
      </c>
      <c r="G73" s="297"/>
      <c r="H73" s="297"/>
      <c r="I73" s="297"/>
      <c r="J73" s="297"/>
      <c r="K73" s="9"/>
      <c r="L73" s="297" t="s">
        <v>138</v>
      </c>
      <c r="M73" s="297"/>
      <c r="N73" s="297"/>
      <c r="O73" s="297"/>
      <c r="P73" s="297"/>
      <c r="Q73" s="297"/>
      <c r="R73" s="297"/>
      <c r="S73" s="297"/>
      <c r="T73" s="297"/>
      <c r="U73" s="297"/>
      <c r="V73" s="297"/>
      <c r="W73" s="297"/>
      <c r="X73" s="297"/>
      <c r="Y73" s="297"/>
      <c r="Z73" s="297"/>
      <c r="AA73" s="297"/>
      <c r="AB73" s="297"/>
      <c r="AC73" s="297"/>
      <c r="AD73" s="297"/>
      <c r="AE73" s="297"/>
      <c r="AF73" s="297"/>
      <c r="AG73" s="302">
        <f>'4. - Uzemnění a hromosvod'!J34</f>
        <v>0</v>
      </c>
      <c r="AH73" s="303"/>
      <c r="AI73" s="303"/>
      <c r="AJ73" s="303"/>
      <c r="AK73" s="303"/>
      <c r="AL73" s="303"/>
      <c r="AM73" s="303"/>
      <c r="AN73" s="302">
        <f t="shared" si="0"/>
        <v>0</v>
      </c>
      <c r="AO73" s="303"/>
      <c r="AP73" s="303"/>
      <c r="AQ73" s="82" t="s">
        <v>96</v>
      </c>
      <c r="AR73" s="46"/>
      <c r="AS73" s="83">
        <v>0</v>
      </c>
      <c r="AT73" s="84">
        <f t="shared" si="1"/>
        <v>0</v>
      </c>
      <c r="AU73" s="85">
        <f>'4. - Uzemnění a hromosvod'!P92</f>
        <v>0</v>
      </c>
      <c r="AV73" s="84">
        <f>'4. - Uzemnění a hromosvod'!J37</f>
        <v>0</v>
      </c>
      <c r="AW73" s="84">
        <f>'4. - Uzemnění a hromosvod'!J38</f>
        <v>0</v>
      </c>
      <c r="AX73" s="84">
        <f>'4. - Uzemnění a hromosvod'!J39</f>
        <v>0</v>
      </c>
      <c r="AY73" s="84">
        <f>'4. - Uzemnění a hromosvod'!J40</f>
        <v>0</v>
      </c>
      <c r="AZ73" s="84">
        <f>'4. - Uzemnění a hromosvod'!F37</f>
        <v>0</v>
      </c>
      <c r="BA73" s="84">
        <f>'4. - Uzemnění a hromosvod'!F38</f>
        <v>0</v>
      </c>
      <c r="BB73" s="84">
        <f>'4. - Uzemnění a hromosvod'!F39</f>
        <v>0</v>
      </c>
      <c r="BC73" s="84">
        <f>'4. - Uzemnění a hromosvod'!F40</f>
        <v>0</v>
      </c>
      <c r="BD73" s="86">
        <f>'4. - Uzemnění a hromosvod'!F41</f>
        <v>0</v>
      </c>
      <c r="BT73" s="26" t="s">
        <v>111</v>
      </c>
      <c r="BV73" s="26" t="s">
        <v>76</v>
      </c>
      <c r="BW73" s="26" t="s">
        <v>139</v>
      </c>
      <c r="BX73" s="26" t="s">
        <v>130</v>
      </c>
      <c r="CL73" s="26" t="s">
        <v>19</v>
      </c>
    </row>
    <row r="74" spans="1:91" s="6" customFormat="1" ht="16.5" customHeight="1">
      <c r="A74" s="72" t="s">
        <v>78</v>
      </c>
      <c r="B74" s="73"/>
      <c r="C74" s="74"/>
      <c r="D74" s="296" t="s">
        <v>140</v>
      </c>
      <c r="E74" s="296"/>
      <c r="F74" s="296"/>
      <c r="G74" s="296"/>
      <c r="H74" s="296"/>
      <c r="I74" s="75"/>
      <c r="J74" s="296" t="s">
        <v>141</v>
      </c>
      <c r="K74" s="296"/>
      <c r="L74" s="296"/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9">
        <f>'SO 05 - Rozváděcí řad 2'!J30</f>
        <v>0</v>
      </c>
      <c r="AH74" s="300"/>
      <c r="AI74" s="300"/>
      <c r="AJ74" s="300"/>
      <c r="AK74" s="300"/>
      <c r="AL74" s="300"/>
      <c r="AM74" s="300"/>
      <c r="AN74" s="299">
        <f t="shared" si="0"/>
        <v>0</v>
      </c>
      <c r="AO74" s="300"/>
      <c r="AP74" s="300"/>
      <c r="AQ74" s="76" t="s">
        <v>81</v>
      </c>
      <c r="AR74" s="73"/>
      <c r="AS74" s="77">
        <v>0</v>
      </c>
      <c r="AT74" s="78">
        <f t="shared" si="1"/>
        <v>0</v>
      </c>
      <c r="AU74" s="79">
        <f>'SO 05 - Rozváděcí řad 2'!P85</f>
        <v>0</v>
      </c>
      <c r="AV74" s="78">
        <f>'SO 05 - Rozváděcí řad 2'!J33</f>
        <v>0</v>
      </c>
      <c r="AW74" s="78">
        <f>'SO 05 - Rozváděcí řad 2'!J34</f>
        <v>0</v>
      </c>
      <c r="AX74" s="78">
        <f>'SO 05 - Rozváděcí řad 2'!J35</f>
        <v>0</v>
      </c>
      <c r="AY74" s="78">
        <f>'SO 05 - Rozváděcí řad 2'!J36</f>
        <v>0</v>
      </c>
      <c r="AZ74" s="78">
        <f>'SO 05 - Rozváděcí řad 2'!F33</f>
        <v>0</v>
      </c>
      <c r="BA74" s="78">
        <f>'SO 05 - Rozváděcí řad 2'!F34</f>
        <v>0</v>
      </c>
      <c r="BB74" s="78">
        <f>'SO 05 - Rozváděcí řad 2'!F35</f>
        <v>0</v>
      </c>
      <c r="BC74" s="78">
        <f>'SO 05 - Rozváděcí řad 2'!F36</f>
        <v>0</v>
      </c>
      <c r="BD74" s="80">
        <f>'SO 05 - Rozváděcí řad 2'!F37</f>
        <v>0</v>
      </c>
      <c r="BT74" s="81" t="s">
        <v>82</v>
      </c>
      <c r="BV74" s="81" t="s">
        <v>76</v>
      </c>
      <c r="BW74" s="81" t="s">
        <v>142</v>
      </c>
      <c r="BX74" s="81" t="s">
        <v>5</v>
      </c>
      <c r="CL74" s="81" t="s">
        <v>89</v>
      </c>
      <c r="CM74" s="81" t="s">
        <v>85</v>
      </c>
    </row>
    <row r="75" spans="1:91" s="6" customFormat="1" ht="16.5" customHeight="1">
      <c r="A75" s="72" t="s">
        <v>78</v>
      </c>
      <c r="B75" s="73"/>
      <c r="C75" s="74"/>
      <c r="D75" s="296" t="s">
        <v>143</v>
      </c>
      <c r="E75" s="296"/>
      <c r="F75" s="296"/>
      <c r="G75" s="296"/>
      <c r="H75" s="296"/>
      <c r="I75" s="75"/>
      <c r="J75" s="296" t="s">
        <v>144</v>
      </c>
      <c r="K75" s="296"/>
      <c r="L75" s="296"/>
      <c r="M75" s="296"/>
      <c r="N75" s="296"/>
      <c r="O75" s="296"/>
      <c r="P75" s="296"/>
      <c r="Q75" s="296"/>
      <c r="R75" s="296"/>
      <c r="S75" s="296"/>
      <c r="T75" s="296"/>
      <c r="U75" s="296"/>
      <c r="V75" s="296"/>
      <c r="W75" s="296"/>
      <c r="X75" s="296"/>
      <c r="Y75" s="296"/>
      <c r="Z75" s="296"/>
      <c r="AA75" s="296"/>
      <c r="AB75" s="296"/>
      <c r="AC75" s="296"/>
      <c r="AD75" s="296"/>
      <c r="AE75" s="296"/>
      <c r="AF75" s="296"/>
      <c r="AG75" s="299">
        <f>'SO 06 - Rozváděcí řad 3'!J30</f>
        <v>0</v>
      </c>
      <c r="AH75" s="300"/>
      <c r="AI75" s="300"/>
      <c r="AJ75" s="300"/>
      <c r="AK75" s="300"/>
      <c r="AL75" s="300"/>
      <c r="AM75" s="300"/>
      <c r="AN75" s="299">
        <f t="shared" si="0"/>
        <v>0</v>
      </c>
      <c r="AO75" s="300"/>
      <c r="AP75" s="300"/>
      <c r="AQ75" s="76" t="s">
        <v>81</v>
      </c>
      <c r="AR75" s="73"/>
      <c r="AS75" s="77">
        <v>0</v>
      </c>
      <c r="AT75" s="78">
        <f t="shared" si="1"/>
        <v>0</v>
      </c>
      <c r="AU75" s="79">
        <f>'SO 06 - Rozváděcí řad 3'!P85</f>
        <v>0</v>
      </c>
      <c r="AV75" s="78">
        <f>'SO 06 - Rozváděcí řad 3'!J33</f>
        <v>0</v>
      </c>
      <c r="AW75" s="78">
        <f>'SO 06 - Rozváděcí řad 3'!J34</f>
        <v>0</v>
      </c>
      <c r="AX75" s="78">
        <f>'SO 06 - Rozváděcí řad 3'!J35</f>
        <v>0</v>
      </c>
      <c r="AY75" s="78">
        <f>'SO 06 - Rozváděcí řad 3'!J36</f>
        <v>0</v>
      </c>
      <c r="AZ75" s="78">
        <f>'SO 06 - Rozváděcí řad 3'!F33</f>
        <v>0</v>
      </c>
      <c r="BA75" s="78">
        <f>'SO 06 - Rozváděcí řad 3'!F34</f>
        <v>0</v>
      </c>
      <c r="BB75" s="78">
        <f>'SO 06 - Rozváděcí řad 3'!F35</f>
        <v>0</v>
      </c>
      <c r="BC75" s="78">
        <f>'SO 06 - Rozváděcí řad 3'!F36</f>
        <v>0</v>
      </c>
      <c r="BD75" s="80">
        <f>'SO 06 - Rozváděcí řad 3'!F37</f>
        <v>0</v>
      </c>
      <c r="BT75" s="81" t="s">
        <v>82</v>
      </c>
      <c r="BV75" s="81" t="s">
        <v>76</v>
      </c>
      <c r="BW75" s="81" t="s">
        <v>145</v>
      </c>
      <c r="BX75" s="81" t="s">
        <v>5</v>
      </c>
      <c r="CL75" s="81" t="s">
        <v>89</v>
      </c>
      <c r="CM75" s="81" t="s">
        <v>85</v>
      </c>
    </row>
    <row r="76" spans="1:91" s="6" customFormat="1" ht="16.5" customHeight="1">
      <c r="A76" s="72" t="s">
        <v>78</v>
      </c>
      <c r="B76" s="73"/>
      <c r="C76" s="74"/>
      <c r="D76" s="296" t="s">
        <v>146</v>
      </c>
      <c r="E76" s="296"/>
      <c r="F76" s="296"/>
      <c r="G76" s="296"/>
      <c r="H76" s="296"/>
      <c r="I76" s="75"/>
      <c r="J76" s="296" t="s">
        <v>147</v>
      </c>
      <c r="K76" s="296"/>
      <c r="L76" s="296"/>
      <c r="M76" s="296"/>
      <c r="N76" s="296"/>
      <c r="O76" s="296"/>
      <c r="P76" s="296"/>
      <c r="Q76" s="296"/>
      <c r="R76" s="296"/>
      <c r="S76" s="296"/>
      <c r="T76" s="296"/>
      <c r="U76" s="296"/>
      <c r="V76" s="296"/>
      <c r="W76" s="296"/>
      <c r="X76" s="296"/>
      <c r="Y76" s="296"/>
      <c r="Z76" s="296"/>
      <c r="AA76" s="296"/>
      <c r="AB76" s="296"/>
      <c r="AC76" s="296"/>
      <c r="AD76" s="296"/>
      <c r="AE76" s="296"/>
      <c r="AF76" s="296"/>
      <c r="AG76" s="299">
        <f>'VON - Vedlejší a ostatní ...'!J30</f>
        <v>0</v>
      </c>
      <c r="AH76" s="300"/>
      <c r="AI76" s="300"/>
      <c r="AJ76" s="300"/>
      <c r="AK76" s="300"/>
      <c r="AL76" s="300"/>
      <c r="AM76" s="300"/>
      <c r="AN76" s="299">
        <f t="shared" si="0"/>
        <v>0</v>
      </c>
      <c r="AO76" s="300"/>
      <c r="AP76" s="300"/>
      <c r="AQ76" s="76" t="s">
        <v>146</v>
      </c>
      <c r="AR76" s="73"/>
      <c r="AS76" s="87">
        <v>0</v>
      </c>
      <c r="AT76" s="88">
        <f t="shared" si="1"/>
        <v>0</v>
      </c>
      <c r="AU76" s="89">
        <f>'VON - Vedlejší a ostatní ...'!P85</f>
        <v>0</v>
      </c>
      <c r="AV76" s="88">
        <f>'VON - Vedlejší a ostatní ...'!J33</f>
        <v>0</v>
      </c>
      <c r="AW76" s="88">
        <f>'VON - Vedlejší a ostatní ...'!J34</f>
        <v>0</v>
      </c>
      <c r="AX76" s="88">
        <f>'VON - Vedlejší a ostatní ...'!J35</f>
        <v>0</v>
      </c>
      <c r="AY76" s="88">
        <f>'VON - Vedlejší a ostatní ...'!J36</f>
        <v>0</v>
      </c>
      <c r="AZ76" s="88">
        <f>'VON - Vedlejší a ostatní ...'!F33</f>
        <v>0</v>
      </c>
      <c r="BA76" s="88">
        <f>'VON - Vedlejší a ostatní ...'!F34</f>
        <v>0</v>
      </c>
      <c r="BB76" s="88">
        <f>'VON - Vedlejší a ostatní ...'!F35</f>
        <v>0</v>
      </c>
      <c r="BC76" s="88">
        <f>'VON - Vedlejší a ostatní ...'!F36</f>
        <v>0</v>
      </c>
      <c r="BD76" s="90">
        <f>'VON - Vedlejší a ostatní ...'!F37</f>
        <v>0</v>
      </c>
      <c r="BT76" s="81" t="s">
        <v>82</v>
      </c>
      <c r="BV76" s="81" t="s">
        <v>76</v>
      </c>
      <c r="BW76" s="81" t="s">
        <v>148</v>
      </c>
      <c r="BX76" s="81" t="s">
        <v>5</v>
      </c>
      <c r="CL76" s="81" t="s">
        <v>19</v>
      </c>
      <c r="CM76" s="81" t="s">
        <v>85</v>
      </c>
    </row>
    <row r="77" spans="1:91" s="1" customFormat="1" ht="30" customHeight="1">
      <c r="B77" s="33"/>
      <c r="AR77" s="33"/>
    </row>
    <row r="78" spans="1:91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33"/>
    </row>
  </sheetData>
  <sheetProtection algorithmName="SHA-512" hashValue="xTXnEzjGFkhEAAHF4SVcuGFzSef41x2eJTcJasccL1ZUgv2sXM/srZlru5WVr6OzXJDq21HziOk9sxbF4D73QQ==" saltValue="+2feEiWZN4YnyyWk3rXoVLzwoMgvMH1n8E1xkY95p0KHpD7iNitju0W7U69kUXpgPQjF94JKRwvDNS8g+ayRfw==" spinCount="100000" sheet="1" objects="1" scenarios="1" formatColumns="0" formatRows="0"/>
  <mergeCells count="126">
    <mergeCell ref="F72:J72"/>
    <mergeCell ref="L72:AF72"/>
    <mergeCell ref="F73:J73"/>
    <mergeCell ref="L73:AF73"/>
    <mergeCell ref="D74:H74"/>
    <mergeCell ref="J74:AF74"/>
    <mergeCell ref="D75:H75"/>
    <mergeCell ref="J75:AF75"/>
    <mergeCell ref="J76:AF76"/>
    <mergeCell ref="D76:H76"/>
    <mergeCell ref="E67:I67"/>
    <mergeCell ref="E68:I68"/>
    <mergeCell ref="K68:AF68"/>
    <mergeCell ref="E69:I69"/>
    <mergeCell ref="K69:AF69"/>
    <mergeCell ref="L70:AF70"/>
    <mergeCell ref="F70:J70"/>
    <mergeCell ref="L71:AF71"/>
    <mergeCell ref="F71:J71"/>
    <mergeCell ref="E62:I62"/>
    <mergeCell ref="F63:J63"/>
    <mergeCell ref="L63:AF63"/>
    <mergeCell ref="F64:J64"/>
    <mergeCell ref="L64:AF64"/>
    <mergeCell ref="E65:I65"/>
    <mergeCell ref="K65:AF65"/>
    <mergeCell ref="E66:I66"/>
    <mergeCell ref="K66:AF66"/>
    <mergeCell ref="AG73:AM73"/>
    <mergeCell ref="AN73:AP73"/>
    <mergeCell ref="AN74:AP74"/>
    <mergeCell ref="AG74:AM74"/>
    <mergeCell ref="AG75:AM75"/>
    <mergeCell ref="AN75:AP75"/>
    <mergeCell ref="AN76:AP76"/>
    <mergeCell ref="AG76:AM76"/>
    <mergeCell ref="K62:AF62"/>
    <mergeCell ref="K67:AF67"/>
    <mergeCell ref="AN68:AP68"/>
    <mergeCell ref="AG68:AM68"/>
    <mergeCell ref="AN69:AP69"/>
    <mergeCell ref="AG69:AM69"/>
    <mergeCell ref="AG70:AM70"/>
    <mergeCell ref="AN70:AP70"/>
    <mergeCell ref="AG71:AM71"/>
    <mergeCell ref="AN71:AP71"/>
    <mergeCell ref="AG72:AM72"/>
    <mergeCell ref="AN72:AP72"/>
    <mergeCell ref="AG63:AM63"/>
    <mergeCell ref="AN63:AP63"/>
    <mergeCell ref="AG64:AM64"/>
    <mergeCell ref="AN64:AP64"/>
    <mergeCell ref="AN65:AP65"/>
    <mergeCell ref="AG65:AM65"/>
    <mergeCell ref="AN66:AP66"/>
    <mergeCell ref="AG66:AM66"/>
    <mergeCell ref="AG67:AM67"/>
    <mergeCell ref="AN67:AP67"/>
    <mergeCell ref="AK33:AO33"/>
    <mergeCell ref="L33:P33"/>
    <mergeCell ref="W33:AE33"/>
    <mergeCell ref="AK35:AO35"/>
    <mergeCell ref="X35:AB35"/>
    <mergeCell ref="AR2:BE2"/>
    <mergeCell ref="AG61:AM61"/>
    <mergeCell ref="AN61:AP61"/>
    <mergeCell ref="AG62:AM62"/>
    <mergeCell ref="AN62:AP6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J61:AF61"/>
    <mergeCell ref="D61:H61"/>
    <mergeCell ref="AN52:AP52"/>
    <mergeCell ref="AG52:AM52"/>
    <mergeCell ref="AN55:AP55"/>
    <mergeCell ref="AG55:AM55"/>
    <mergeCell ref="AN56:AP56"/>
    <mergeCell ref="AG56:AM56"/>
    <mergeCell ref="AN57:AP57"/>
    <mergeCell ref="AG57:AM57"/>
    <mergeCell ref="AN58:AP58"/>
    <mergeCell ref="AG58:AM58"/>
    <mergeCell ref="AG59:AM59"/>
    <mergeCell ref="AN59:AP59"/>
    <mergeCell ref="AG60:AM60"/>
    <mergeCell ref="AN60:AP60"/>
    <mergeCell ref="AG54:AM54"/>
    <mergeCell ref="AN54:AP54"/>
    <mergeCell ref="J56:AF56"/>
    <mergeCell ref="D56:H56"/>
    <mergeCell ref="J57:AF57"/>
    <mergeCell ref="D57:H57"/>
    <mergeCell ref="K58:AF58"/>
    <mergeCell ref="E58:I58"/>
    <mergeCell ref="E59:I59"/>
    <mergeCell ref="K59:AF59"/>
    <mergeCell ref="K60:AF60"/>
    <mergeCell ref="E60:I60"/>
    <mergeCell ref="L45:AO45"/>
    <mergeCell ref="AM47:AN47"/>
    <mergeCell ref="AS49:AT51"/>
    <mergeCell ref="AM49:AP49"/>
    <mergeCell ref="AM50:AP50"/>
    <mergeCell ref="I52:AF52"/>
    <mergeCell ref="C52:G52"/>
    <mergeCell ref="J55:AF55"/>
    <mergeCell ref="D55:H55"/>
  </mergeCells>
  <hyperlinks>
    <hyperlink ref="A55" location="'SO 01 - Přiváděcí řad'!C2" display="/" xr:uid="{00000000-0004-0000-0000-000000000000}"/>
    <hyperlink ref="A56" location="'SO 02 - Rozváděcí řad 1'!C2" display="/" xr:uid="{00000000-0004-0000-0000-000001000000}"/>
    <hyperlink ref="A58" location="'1. - AŠ Zvánovice - stave...'!C2" display="/" xr:uid="{00000000-0004-0000-0000-000002000000}"/>
    <hyperlink ref="A59" location="'2. - Elektroinstalace'!C2" display="/" xr:uid="{00000000-0004-0000-0000-000003000000}"/>
    <hyperlink ref="A60" location="'3. - Rozváděč DT1'!C2" display="/" xr:uid="{00000000-0004-0000-0000-000004000000}"/>
    <hyperlink ref="A63" location="'SO 04.1 - VDJ Černé Voděr...'!C2" display="/" xr:uid="{00000000-0004-0000-0000-000005000000}"/>
    <hyperlink ref="A64" location="'SO 04.1. - Oplocení VDJ'!C2" display="/" xr:uid="{00000000-0004-0000-0000-000006000000}"/>
    <hyperlink ref="A65" location="'SO 04.2 - VDJ Černé Voděr...'!C2" display="/" xr:uid="{00000000-0004-0000-0000-000007000000}"/>
    <hyperlink ref="A66" location="'SO 04.3 - Odpad z VDJ'!C2" display="/" xr:uid="{00000000-0004-0000-0000-000008000000}"/>
    <hyperlink ref="A67" location="'SO 04.4 - Zpevněné plochy...'!C2" display="/" xr:uid="{00000000-0004-0000-0000-000009000000}"/>
    <hyperlink ref="A68" location="'SO 04.5 - Přípojka NN k VDJ'!C2" display="/" xr:uid="{00000000-0004-0000-0000-00000A000000}"/>
    <hyperlink ref="A70" location="'1. - Technologická elektr...'!C2" display="/" xr:uid="{00000000-0004-0000-0000-00000B000000}"/>
    <hyperlink ref="A71" location="'2. - Rozváděč RM1'!C2" display="/" xr:uid="{00000000-0004-0000-0000-00000C000000}"/>
    <hyperlink ref="A72" location="'3. - Stavební elektroinst...'!C2" display="/" xr:uid="{00000000-0004-0000-0000-00000D000000}"/>
    <hyperlink ref="A73" location="'4. - Uzemnění a hromosvod'!C2" display="/" xr:uid="{00000000-0004-0000-0000-00000E000000}"/>
    <hyperlink ref="A74" location="'SO 05 - Rozváděcí řad 2'!C2" display="/" xr:uid="{00000000-0004-0000-0000-00000F000000}"/>
    <hyperlink ref="A75" location="'SO 06 - Rozváděcí řad 3'!C2" display="/" xr:uid="{00000000-0004-0000-0000-000010000000}"/>
    <hyperlink ref="A76" location="'VON - Vedlejší a ostatní ...'!C2" display="/" xr:uid="{00000000-0004-0000-0000-00001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94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83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s="1" customFormat="1" ht="12" customHeight="1">
      <c r="B8" s="33"/>
      <c r="D8" s="28" t="s">
        <v>150</v>
      </c>
      <c r="L8" s="33"/>
    </row>
    <row r="9" spans="2:46" s="1" customFormat="1" ht="16.5" customHeight="1">
      <c r="B9" s="33"/>
      <c r="E9" s="284" t="s">
        <v>151</v>
      </c>
      <c r="F9" s="328"/>
      <c r="G9" s="328"/>
      <c r="H9" s="328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84</v>
      </c>
      <c r="I11" s="28" t="s">
        <v>20</v>
      </c>
      <c r="J11" s="26" t="s">
        <v>152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31. 7. 2025</v>
      </c>
      <c r="L12" s="33"/>
    </row>
    <row r="13" spans="2:46" s="1" customFormat="1" ht="21.75" customHeight="1">
      <c r="B13" s="33"/>
      <c r="D13" s="25" t="s">
        <v>153</v>
      </c>
      <c r="F13" s="92" t="s">
        <v>154</v>
      </c>
      <c r="I13" s="25" t="s">
        <v>155</v>
      </c>
      <c r="J13" s="92" t="s">
        <v>156</v>
      </c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30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9" t="str">
        <f>'Rekapitulace stavby'!E14</f>
        <v>Vyplň údaj</v>
      </c>
      <c r="F18" s="309"/>
      <c r="G18" s="309"/>
      <c r="H18" s="309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32</v>
      </c>
      <c r="I20" s="28" t="s">
        <v>26</v>
      </c>
      <c r="J20" s="26" t="s">
        <v>33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157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38</v>
      </c>
      <c r="L26" s="33"/>
    </row>
    <row r="27" spans="2:12" s="7" customFormat="1" ht="16.5" customHeight="1">
      <c r="B27" s="93"/>
      <c r="E27" s="314" t="s">
        <v>19</v>
      </c>
      <c r="F27" s="314"/>
      <c r="G27" s="314"/>
      <c r="H27" s="314"/>
      <c r="L27" s="93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4" t="s">
        <v>40</v>
      </c>
      <c r="J30" s="64">
        <f>ROUND(J91,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42</v>
      </c>
      <c r="I32" s="36" t="s">
        <v>41</v>
      </c>
      <c r="J32" s="36" t="s">
        <v>43</v>
      </c>
      <c r="L32" s="33"/>
    </row>
    <row r="33" spans="2:12" s="1" customFormat="1" ht="14.45" customHeight="1">
      <c r="B33" s="33"/>
      <c r="D33" s="53" t="s">
        <v>44</v>
      </c>
      <c r="E33" s="28" t="s">
        <v>45</v>
      </c>
      <c r="F33" s="84">
        <f>ROUND((SUM(BE91:BE947)),  2)</f>
        <v>0</v>
      </c>
      <c r="I33" s="95">
        <v>0.21</v>
      </c>
      <c r="J33" s="84">
        <f>ROUND(((SUM(BE91:BE947))*I33),  2)</f>
        <v>0</v>
      </c>
      <c r="L33" s="33"/>
    </row>
    <row r="34" spans="2:12" s="1" customFormat="1" ht="14.45" customHeight="1">
      <c r="B34" s="33"/>
      <c r="E34" s="28" t="s">
        <v>46</v>
      </c>
      <c r="F34" s="84">
        <f>ROUND((SUM(BF91:BF947)),  2)</f>
        <v>0</v>
      </c>
      <c r="I34" s="95">
        <v>0.12</v>
      </c>
      <c r="J34" s="84">
        <f>ROUND(((SUM(BF91:BF947))*I34),  2)</f>
        <v>0</v>
      </c>
      <c r="L34" s="33"/>
    </row>
    <row r="35" spans="2:12" s="1" customFormat="1" ht="14.45" hidden="1" customHeight="1">
      <c r="B35" s="33"/>
      <c r="E35" s="28" t="s">
        <v>47</v>
      </c>
      <c r="F35" s="84">
        <f>ROUND((SUM(BG91:BG947)),  2)</f>
        <v>0</v>
      </c>
      <c r="I35" s="95">
        <v>0.21</v>
      </c>
      <c r="J35" s="84">
        <f>0</f>
        <v>0</v>
      </c>
      <c r="L35" s="33"/>
    </row>
    <row r="36" spans="2:12" s="1" customFormat="1" ht="14.45" hidden="1" customHeight="1">
      <c r="B36" s="33"/>
      <c r="E36" s="28" t="s">
        <v>48</v>
      </c>
      <c r="F36" s="84">
        <f>ROUND((SUM(BH91:BH947)),  2)</f>
        <v>0</v>
      </c>
      <c r="I36" s="95">
        <v>0.12</v>
      </c>
      <c r="J36" s="84">
        <f>0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ROUND((SUM(BI91:BI947)),  2)</f>
        <v>0</v>
      </c>
      <c r="I37" s="95">
        <v>0</v>
      </c>
      <c r="J37" s="84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6"/>
      <c r="D39" s="97" t="s">
        <v>50</v>
      </c>
      <c r="E39" s="55"/>
      <c r="F39" s="55"/>
      <c r="G39" s="98" t="s">
        <v>51</v>
      </c>
      <c r="H39" s="99" t="s">
        <v>52</v>
      </c>
      <c r="I39" s="55"/>
      <c r="J39" s="100">
        <f>SUM(J30:J37)</f>
        <v>0</v>
      </c>
      <c r="K39" s="101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158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26" t="str">
        <f>E7</f>
        <v>Připojení vodovodu Černé Voděrady na SV Region JIH</v>
      </c>
      <c r="F48" s="327"/>
      <c r="G48" s="327"/>
      <c r="H48" s="327"/>
      <c r="L48" s="33"/>
    </row>
    <row r="49" spans="2:47" s="1" customFormat="1" ht="12" customHeight="1">
      <c r="B49" s="33"/>
      <c r="C49" s="28" t="s">
        <v>150</v>
      </c>
      <c r="L49" s="33"/>
    </row>
    <row r="50" spans="2:47" s="1" customFormat="1" ht="16.5" customHeight="1">
      <c r="B50" s="33"/>
      <c r="E50" s="284" t="str">
        <f>E9</f>
        <v>SO 01 - Přiváděcí řad</v>
      </c>
      <c r="F50" s="328"/>
      <c r="G50" s="328"/>
      <c r="H50" s="32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černé Voděrady, Zvánovice, Ondřejov u Prahy</v>
      </c>
      <c r="I52" s="28" t="s">
        <v>23</v>
      </c>
      <c r="J52" s="50" t="str">
        <f>IF(J12="","",J12)</f>
        <v>31. 7. 2025</v>
      </c>
      <c r="L52" s="33"/>
    </row>
    <row r="53" spans="2:47" s="1" customFormat="1" ht="6.95" customHeight="1">
      <c r="B53" s="33"/>
      <c r="L53" s="33"/>
    </row>
    <row r="54" spans="2:47" s="1" customFormat="1" ht="40.15" customHeight="1">
      <c r="B54" s="33"/>
      <c r="C54" s="28" t="s">
        <v>25</v>
      </c>
      <c r="F54" s="26" t="str">
        <f>E15</f>
        <v>Obec Černé Voděrady, nám. Lípy Svobody 47, 281 63</v>
      </c>
      <c r="I54" s="28" t="s">
        <v>32</v>
      </c>
      <c r="J54" s="31" t="str">
        <f>E21</f>
        <v>Vodohospodářský rozvoj a výstavba s.s. Praha 5</v>
      </c>
      <c r="L54" s="33"/>
    </row>
    <row r="55" spans="2:47" s="1" customFormat="1" ht="15.2" customHeight="1">
      <c r="B55" s="33"/>
      <c r="C55" s="28" t="s">
        <v>30</v>
      </c>
      <c r="F55" s="26" t="str">
        <f>IF(E18="","",E18)</f>
        <v>Vyplň údaj</v>
      </c>
      <c r="I55" s="28" t="s">
        <v>36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2" t="s">
        <v>159</v>
      </c>
      <c r="D57" s="96"/>
      <c r="E57" s="96"/>
      <c r="F57" s="96"/>
      <c r="G57" s="96"/>
      <c r="H57" s="96"/>
      <c r="I57" s="96"/>
      <c r="J57" s="103" t="s">
        <v>160</v>
      </c>
      <c r="K57" s="96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104" t="s">
        <v>72</v>
      </c>
      <c r="J59" s="64">
        <f>J91</f>
        <v>0</v>
      </c>
      <c r="L59" s="33"/>
      <c r="AU59" s="18" t="s">
        <v>161</v>
      </c>
    </row>
    <row r="60" spans="2:47" s="8" customFormat="1" ht="24.95" customHeight="1">
      <c r="B60" s="105"/>
      <c r="D60" s="106" t="s">
        <v>162</v>
      </c>
      <c r="E60" s="107"/>
      <c r="F60" s="107"/>
      <c r="G60" s="107"/>
      <c r="H60" s="107"/>
      <c r="I60" s="107"/>
      <c r="J60" s="108">
        <f>J92</f>
        <v>0</v>
      </c>
      <c r="L60" s="105"/>
    </row>
    <row r="61" spans="2:47" s="9" customFormat="1" ht="19.899999999999999" customHeight="1">
      <c r="B61" s="109"/>
      <c r="D61" s="110" t="s">
        <v>163</v>
      </c>
      <c r="E61" s="111"/>
      <c r="F61" s="111"/>
      <c r="G61" s="111"/>
      <c r="H61" s="111"/>
      <c r="I61" s="111"/>
      <c r="J61" s="112">
        <f>J93</f>
        <v>0</v>
      </c>
      <c r="L61" s="109"/>
    </row>
    <row r="62" spans="2:47" s="9" customFormat="1" ht="19.899999999999999" customHeight="1">
      <c r="B62" s="109"/>
      <c r="D62" s="110" t="s">
        <v>164</v>
      </c>
      <c r="E62" s="111"/>
      <c r="F62" s="111"/>
      <c r="G62" s="111"/>
      <c r="H62" s="111"/>
      <c r="I62" s="111"/>
      <c r="J62" s="112">
        <f>J542</f>
        <v>0</v>
      </c>
      <c r="L62" s="109"/>
    </row>
    <row r="63" spans="2:47" s="9" customFormat="1" ht="19.899999999999999" customHeight="1">
      <c r="B63" s="109"/>
      <c r="D63" s="110" t="s">
        <v>165</v>
      </c>
      <c r="E63" s="111"/>
      <c r="F63" s="111"/>
      <c r="G63" s="111"/>
      <c r="H63" s="111"/>
      <c r="I63" s="111"/>
      <c r="J63" s="112">
        <f>J554</f>
        <v>0</v>
      </c>
      <c r="L63" s="109"/>
    </row>
    <row r="64" spans="2:47" s="9" customFormat="1" ht="19.899999999999999" customHeight="1">
      <c r="B64" s="109"/>
      <c r="D64" s="110" t="s">
        <v>166</v>
      </c>
      <c r="E64" s="111"/>
      <c r="F64" s="111"/>
      <c r="G64" s="111"/>
      <c r="H64" s="111"/>
      <c r="I64" s="111"/>
      <c r="J64" s="112">
        <f>J589</f>
        <v>0</v>
      </c>
      <c r="L64" s="109"/>
    </row>
    <row r="65" spans="2:12" s="9" customFormat="1" ht="19.899999999999999" customHeight="1">
      <c r="B65" s="109"/>
      <c r="D65" s="110" t="s">
        <v>167</v>
      </c>
      <c r="E65" s="111"/>
      <c r="F65" s="111"/>
      <c r="G65" s="111"/>
      <c r="H65" s="111"/>
      <c r="I65" s="111"/>
      <c r="J65" s="112">
        <f>J696</f>
        <v>0</v>
      </c>
      <c r="L65" s="109"/>
    </row>
    <row r="66" spans="2:12" s="9" customFormat="1" ht="19.899999999999999" customHeight="1">
      <c r="B66" s="109"/>
      <c r="D66" s="110" t="s">
        <v>168</v>
      </c>
      <c r="E66" s="111"/>
      <c r="F66" s="111"/>
      <c r="G66" s="111"/>
      <c r="H66" s="111"/>
      <c r="I66" s="111"/>
      <c r="J66" s="112">
        <f>J815</f>
        <v>0</v>
      </c>
      <c r="L66" s="109"/>
    </row>
    <row r="67" spans="2:12" s="9" customFormat="1" ht="19.899999999999999" customHeight="1">
      <c r="B67" s="109"/>
      <c r="D67" s="110" t="s">
        <v>169</v>
      </c>
      <c r="E67" s="111"/>
      <c r="F67" s="111"/>
      <c r="G67" s="111"/>
      <c r="H67" s="111"/>
      <c r="I67" s="111"/>
      <c r="J67" s="112">
        <f>J845</f>
        <v>0</v>
      </c>
      <c r="L67" s="109"/>
    </row>
    <row r="68" spans="2:12" s="9" customFormat="1" ht="19.899999999999999" customHeight="1">
      <c r="B68" s="109"/>
      <c r="D68" s="110" t="s">
        <v>170</v>
      </c>
      <c r="E68" s="111"/>
      <c r="F68" s="111"/>
      <c r="G68" s="111"/>
      <c r="H68" s="111"/>
      <c r="I68" s="111"/>
      <c r="J68" s="112">
        <f>J923</f>
        <v>0</v>
      </c>
      <c r="L68" s="109"/>
    </row>
    <row r="69" spans="2:12" s="8" customFormat="1" ht="24.95" customHeight="1">
      <c r="B69" s="105"/>
      <c r="D69" s="106" t="s">
        <v>171</v>
      </c>
      <c r="E69" s="107"/>
      <c r="F69" s="107"/>
      <c r="G69" s="107"/>
      <c r="H69" s="107"/>
      <c r="I69" s="107"/>
      <c r="J69" s="108">
        <f>J928</f>
        <v>0</v>
      </c>
      <c r="L69" s="105"/>
    </row>
    <row r="70" spans="2:12" s="9" customFormat="1" ht="19.899999999999999" customHeight="1">
      <c r="B70" s="109"/>
      <c r="D70" s="110" t="s">
        <v>172</v>
      </c>
      <c r="E70" s="111"/>
      <c r="F70" s="111"/>
      <c r="G70" s="111"/>
      <c r="H70" s="111"/>
      <c r="I70" s="111"/>
      <c r="J70" s="112">
        <f>J929</f>
        <v>0</v>
      </c>
      <c r="L70" s="109"/>
    </row>
    <row r="71" spans="2:12" s="9" customFormat="1" ht="19.899999999999999" customHeight="1">
      <c r="B71" s="109"/>
      <c r="D71" s="110" t="s">
        <v>173</v>
      </c>
      <c r="E71" s="111"/>
      <c r="F71" s="111"/>
      <c r="G71" s="111"/>
      <c r="H71" s="111"/>
      <c r="I71" s="111"/>
      <c r="J71" s="112">
        <f>J938</f>
        <v>0</v>
      </c>
      <c r="L71" s="109"/>
    </row>
    <row r="72" spans="2:12" s="1" customFormat="1" ht="21.75" customHeight="1">
      <c r="B72" s="33"/>
      <c r="L72" s="33"/>
    </row>
    <row r="73" spans="2:12" s="1" customFormat="1" ht="6.95" customHeight="1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33"/>
    </row>
    <row r="77" spans="2:12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3"/>
    </row>
    <row r="78" spans="2:12" s="1" customFormat="1" ht="24.95" customHeight="1">
      <c r="B78" s="33"/>
      <c r="C78" s="22" t="s">
        <v>174</v>
      </c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16</v>
      </c>
      <c r="L80" s="33"/>
    </row>
    <row r="81" spans="2:65" s="1" customFormat="1" ht="16.5" customHeight="1">
      <c r="B81" s="33"/>
      <c r="E81" s="326" t="str">
        <f>E7</f>
        <v>Připojení vodovodu Černé Voděrady na SV Region JIH</v>
      </c>
      <c r="F81" s="327"/>
      <c r="G81" s="327"/>
      <c r="H81" s="327"/>
      <c r="L81" s="33"/>
    </row>
    <row r="82" spans="2:65" s="1" customFormat="1" ht="12" customHeight="1">
      <c r="B82" s="33"/>
      <c r="C82" s="28" t="s">
        <v>150</v>
      </c>
      <c r="L82" s="33"/>
    </row>
    <row r="83" spans="2:65" s="1" customFormat="1" ht="16.5" customHeight="1">
      <c r="B83" s="33"/>
      <c r="E83" s="284" t="str">
        <f>E9</f>
        <v>SO 01 - Přiváděcí řad</v>
      </c>
      <c r="F83" s="328"/>
      <c r="G83" s="328"/>
      <c r="H83" s="328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F12</f>
        <v>K.Ú. černé Voděrady, Zvánovice, Ondřejov u Prahy</v>
      </c>
      <c r="I85" s="28" t="s">
        <v>23</v>
      </c>
      <c r="J85" s="50" t="str">
        <f>IF(J12="","",J12)</f>
        <v>31. 7. 2025</v>
      </c>
      <c r="L85" s="33"/>
    </row>
    <row r="86" spans="2:65" s="1" customFormat="1" ht="6.95" customHeight="1">
      <c r="B86" s="33"/>
      <c r="L86" s="33"/>
    </row>
    <row r="87" spans="2:65" s="1" customFormat="1" ht="40.15" customHeight="1">
      <c r="B87" s="33"/>
      <c r="C87" s="28" t="s">
        <v>25</v>
      </c>
      <c r="F87" s="26" t="str">
        <f>E15</f>
        <v>Obec Černé Voděrady, nám. Lípy Svobody 47, 281 63</v>
      </c>
      <c r="I87" s="28" t="s">
        <v>32</v>
      </c>
      <c r="J87" s="31" t="str">
        <f>E21</f>
        <v>Vodohospodářský rozvoj a výstavba s.s. Praha 5</v>
      </c>
      <c r="L87" s="33"/>
    </row>
    <row r="88" spans="2:65" s="1" customFormat="1" ht="15.2" customHeight="1">
      <c r="B88" s="33"/>
      <c r="C88" s="28" t="s">
        <v>30</v>
      </c>
      <c r="F88" s="26" t="str">
        <f>IF(E18="","",E18)</f>
        <v>Vyplň údaj</v>
      </c>
      <c r="I88" s="28" t="s">
        <v>36</v>
      </c>
      <c r="J88" s="31" t="str">
        <f>E24</f>
        <v xml:space="preserve"> 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3"/>
      <c r="C90" s="114" t="s">
        <v>175</v>
      </c>
      <c r="D90" s="115" t="s">
        <v>59</v>
      </c>
      <c r="E90" s="115" t="s">
        <v>55</v>
      </c>
      <c r="F90" s="115" t="s">
        <v>56</v>
      </c>
      <c r="G90" s="115" t="s">
        <v>176</v>
      </c>
      <c r="H90" s="115" t="s">
        <v>177</v>
      </c>
      <c r="I90" s="115" t="s">
        <v>178</v>
      </c>
      <c r="J90" s="115" t="s">
        <v>160</v>
      </c>
      <c r="K90" s="116" t="s">
        <v>179</v>
      </c>
      <c r="L90" s="113"/>
      <c r="M90" s="57" t="s">
        <v>19</v>
      </c>
      <c r="N90" s="58" t="s">
        <v>44</v>
      </c>
      <c r="O90" s="58" t="s">
        <v>180</v>
      </c>
      <c r="P90" s="58" t="s">
        <v>181</v>
      </c>
      <c r="Q90" s="58" t="s">
        <v>182</v>
      </c>
      <c r="R90" s="58" t="s">
        <v>183</v>
      </c>
      <c r="S90" s="58" t="s">
        <v>184</v>
      </c>
      <c r="T90" s="59" t="s">
        <v>185</v>
      </c>
    </row>
    <row r="91" spans="2:65" s="1" customFormat="1" ht="22.9" customHeight="1">
      <c r="B91" s="33"/>
      <c r="C91" s="62" t="s">
        <v>186</v>
      </c>
      <c r="J91" s="117">
        <f>BK91</f>
        <v>0</v>
      </c>
      <c r="L91" s="33"/>
      <c r="M91" s="60"/>
      <c r="N91" s="51"/>
      <c r="O91" s="51"/>
      <c r="P91" s="118">
        <f>P92+P928</f>
        <v>0</v>
      </c>
      <c r="Q91" s="51"/>
      <c r="R91" s="118">
        <f>R92+R928</f>
        <v>409.74064620000001</v>
      </c>
      <c r="S91" s="51"/>
      <c r="T91" s="119">
        <f>T92+T928</f>
        <v>3767.5841500000006</v>
      </c>
      <c r="AT91" s="18" t="s">
        <v>73</v>
      </c>
      <c r="AU91" s="18" t="s">
        <v>161</v>
      </c>
      <c r="BK91" s="120">
        <f>BK92+BK928</f>
        <v>0</v>
      </c>
    </row>
    <row r="92" spans="2:65" s="11" customFormat="1" ht="25.9" customHeight="1">
      <c r="B92" s="121"/>
      <c r="D92" s="122" t="s">
        <v>73</v>
      </c>
      <c r="E92" s="123" t="s">
        <v>187</v>
      </c>
      <c r="F92" s="123" t="s">
        <v>188</v>
      </c>
      <c r="I92" s="124"/>
      <c r="J92" s="125">
        <f>BK92</f>
        <v>0</v>
      </c>
      <c r="L92" s="121"/>
      <c r="M92" s="126"/>
      <c r="P92" s="127">
        <f>P93+P542+P554+P589+P696+P815+P845+P923</f>
        <v>0</v>
      </c>
      <c r="R92" s="127">
        <f>R93+R542+R554+R589+R696+R815+R845+R923</f>
        <v>408.47150620000002</v>
      </c>
      <c r="T92" s="128">
        <f>T93+T542+T554+T589+T696+T815+T845+T923</f>
        <v>3767.5841500000006</v>
      </c>
      <c r="AR92" s="122" t="s">
        <v>82</v>
      </c>
      <c r="AT92" s="129" t="s">
        <v>73</v>
      </c>
      <c r="AU92" s="129" t="s">
        <v>74</v>
      </c>
      <c r="AY92" s="122" t="s">
        <v>189</v>
      </c>
      <c r="BK92" s="130">
        <f>BK93+BK542+BK554+BK589+BK696+BK815+BK845+BK923</f>
        <v>0</v>
      </c>
    </row>
    <row r="93" spans="2:65" s="11" customFormat="1" ht="22.9" customHeight="1">
      <c r="B93" s="121"/>
      <c r="D93" s="122" t="s">
        <v>73</v>
      </c>
      <c r="E93" s="131" t="s">
        <v>82</v>
      </c>
      <c r="F93" s="131" t="s">
        <v>190</v>
      </c>
      <c r="I93" s="124"/>
      <c r="J93" s="132">
        <f>BK93</f>
        <v>0</v>
      </c>
      <c r="L93" s="121"/>
      <c r="M93" s="126"/>
      <c r="P93" s="127">
        <f>SUM(P94:P541)</f>
        <v>0</v>
      </c>
      <c r="R93" s="127">
        <f>SUM(R94:R541)</f>
        <v>7.5732591000000005</v>
      </c>
      <c r="T93" s="128">
        <f>SUM(T94:T541)</f>
        <v>3767.5841500000006</v>
      </c>
      <c r="AR93" s="122" t="s">
        <v>82</v>
      </c>
      <c r="AT93" s="129" t="s">
        <v>73</v>
      </c>
      <c r="AU93" s="129" t="s">
        <v>82</v>
      </c>
      <c r="AY93" s="122" t="s">
        <v>189</v>
      </c>
      <c r="BK93" s="130">
        <f>SUM(BK94:BK541)</f>
        <v>0</v>
      </c>
    </row>
    <row r="94" spans="2:65" s="1" customFormat="1" ht="49.15" customHeight="1">
      <c r="B94" s="33"/>
      <c r="C94" s="133" t="s">
        <v>82</v>
      </c>
      <c r="D94" s="133" t="s">
        <v>191</v>
      </c>
      <c r="E94" s="134" t="s">
        <v>192</v>
      </c>
      <c r="F94" s="135" t="s">
        <v>193</v>
      </c>
      <c r="G94" s="136" t="s">
        <v>194</v>
      </c>
      <c r="H94" s="137">
        <v>60</v>
      </c>
      <c r="I94" s="138"/>
      <c r="J94" s="139">
        <f>ROUND(I94*H94,2)</f>
        <v>0</v>
      </c>
      <c r="K94" s="135" t="s">
        <v>195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196</v>
      </c>
      <c r="AT94" s="144" t="s">
        <v>191</v>
      </c>
      <c r="AU94" s="144" t="s">
        <v>85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196</v>
      </c>
      <c r="BM94" s="144" t="s">
        <v>197</v>
      </c>
    </row>
    <row r="95" spans="2:65" s="1" customFormat="1" ht="11.25">
      <c r="B95" s="33"/>
      <c r="D95" s="146" t="s">
        <v>198</v>
      </c>
      <c r="F95" s="147" t="s">
        <v>199</v>
      </c>
      <c r="I95" s="148"/>
      <c r="L95" s="33"/>
      <c r="M95" s="149"/>
      <c r="T95" s="54"/>
      <c r="AT95" s="18" t="s">
        <v>198</v>
      </c>
      <c r="AU95" s="18" t="s">
        <v>85</v>
      </c>
    </row>
    <row r="96" spans="2:65" s="1" customFormat="1" ht="33" customHeight="1">
      <c r="B96" s="33"/>
      <c r="C96" s="133" t="s">
        <v>85</v>
      </c>
      <c r="D96" s="133" t="s">
        <v>191</v>
      </c>
      <c r="E96" s="134" t="s">
        <v>200</v>
      </c>
      <c r="F96" s="135" t="s">
        <v>201</v>
      </c>
      <c r="G96" s="136" t="s">
        <v>202</v>
      </c>
      <c r="H96" s="137">
        <v>33</v>
      </c>
      <c r="I96" s="138"/>
      <c r="J96" s="139">
        <f>ROUND(I96*H96,2)</f>
        <v>0</v>
      </c>
      <c r="K96" s="135" t="s">
        <v>195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196</v>
      </c>
      <c r="AT96" s="144" t="s">
        <v>191</v>
      </c>
      <c r="AU96" s="144" t="s">
        <v>85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196</v>
      </c>
      <c r="BM96" s="144" t="s">
        <v>203</v>
      </c>
    </row>
    <row r="97" spans="2:65" s="1" customFormat="1" ht="11.25">
      <c r="B97" s="33"/>
      <c r="D97" s="146" t="s">
        <v>198</v>
      </c>
      <c r="F97" s="147" t="s">
        <v>204</v>
      </c>
      <c r="I97" s="148"/>
      <c r="L97" s="33"/>
      <c r="M97" s="149"/>
      <c r="T97" s="54"/>
      <c r="AT97" s="18" t="s">
        <v>198</v>
      </c>
      <c r="AU97" s="18" t="s">
        <v>85</v>
      </c>
    </row>
    <row r="98" spans="2:65" s="12" customFormat="1" ht="11.25">
      <c r="B98" s="150"/>
      <c r="D98" s="151" t="s">
        <v>205</v>
      </c>
      <c r="E98" s="152" t="s">
        <v>19</v>
      </c>
      <c r="F98" s="153" t="s">
        <v>206</v>
      </c>
      <c r="H98" s="152" t="s">
        <v>19</v>
      </c>
      <c r="I98" s="154"/>
      <c r="L98" s="150"/>
      <c r="M98" s="155"/>
      <c r="T98" s="156"/>
      <c r="AT98" s="152" t="s">
        <v>205</v>
      </c>
      <c r="AU98" s="152" t="s">
        <v>85</v>
      </c>
      <c r="AV98" s="12" t="s">
        <v>82</v>
      </c>
      <c r="AW98" s="12" t="s">
        <v>35</v>
      </c>
      <c r="AX98" s="12" t="s">
        <v>74</v>
      </c>
      <c r="AY98" s="152" t="s">
        <v>189</v>
      </c>
    </row>
    <row r="99" spans="2:65" s="13" customFormat="1" ht="11.25">
      <c r="B99" s="157"/>
      <c r="D99" s="151" t="s">
        <v>205</v>
      </c>
      <c r="E99" s="158" t="s">
        <v>19</v>
      </c>
      <c r="F99" s="159" t="s">
        <v>207</v>
      </c>
      <c r="H99" s="160">
        <v>33</v>
      </c>
      <c r="I99" s="161"/>
      <c r="L99" s="157"/>
      <c r="M99" s="162"/>
      <c r="T99" s="163"/>
      <c r="AT99" s="158" t="s">
        <v>205</v>
      </c>
      <c r="AU99" s="158" t="s">
        <v>85</v>
      </c>
      <c r="AV99" s="13" t="s">
        <v>85</v>
      </c>
      <c r="AW99" s="13" t="s">
        <v>35</v>
      </c>
      <c r="AX99" s="13" t="s">
        <v>82</v>
      </c>
      <c r="AY99" s="158" t="s">
        <v>189</v>
      </c>
    </row>
    <row r="100" spans="2:65" s="1" customFormat="1" ht="33" customHeight="1">
      <c r="B100" s="33"/>
      <c r="C100" s="133" t="s">
        <v>111</v>
      </c>
      <c r="D100" s="133" t="s">
        <v>191</v>
      </c>
      <c r="E100" s="134" t="s">
        <v>208</v>
      </c>
      <c r="F100" s="135" t="s">
        <v>209</v>
      </c>
      <c r="G100" s="136" t="s">
        <v>202</v>
      </c>
      <c r="H100" s="137">
        <v>19</v>
      </c>
      <c r="I100" s="138"/>
      <c r="J100" s="139">
        <f>ROUND(I100*H100,2)</f>
        <v>0</v>
      </c>
      <c r="K100" s="135" t="s">
        <v>195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196</v>
      </c>
      <c r="AT100" s="144" t="s">
        <v>191</v>
      </c>
      <c r="AU100" s="144" t="s">
        <v>85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196</v>
      </c>
      <c r="BM100" s="144" t="s">
        <v>210</v>
      </c>
    </row>
    <row r="101" spans="2:65" s="1" customFormat="1" ht="11.25">
      <c r="B101" s="33"/>
      <c r="D101" s="146" t="s">
        <v>198</v>
      </c>
      <c r="F101" s="147" t="s">
        <v>211</v>
      </c>
      <c r="I101" s="148"/>
      <c r="L101" s="33"/>
      <c r="M101" s="149"/>
      <c r="T101" s="54"/>
      <c r="AT101" s="18" t="s">
        <v>198</v>
      </c>
      <c r="AU101" s="18" t="s">
        <v>85</v>
      </c>
    </row>
    <row r="102" spans="2:65" s="12" customFormat="1" ht="11.25">
      <c r="B102" s="150"/>
      <c r="D102" s="151" t="s">
        <v>205</v>
      </c>
      <c r="E102" s="152" t="s">
        <v>19</v>
      </c>
      <c r="F102" s="153" t="s">
        <v>206</v>
      </c>
      <c r="H102" s="152" t="s">
        <v>19</v>
      </c>
      <c r="I102" s="154"/>
      <c r="L102" s="150"/>
      <c r="M102" s="155"/>
      <c r="T102" s="156"/>
      <c r="AT102" s="152" t="s">
        <v>205</v>
      </c>
      <c r="AU102" s="152" t="s">
        <v>85</v>
      </c>
      <c r="AV102" s="12" t="s">
        <v>82</v>
      </c>
      <c r="AW102" s="12" t="s">
        <v>35</v>
      </c>
      <c r="AX102" s="12" t="s">
        <v>74</v>
      </c>
      <c r="AY102" s="152" t="s">
        <v>189</v>
      </c>
    </row>
    <row r="103" spans="2:65" s="13" customFormat="1" ht="11.25">
      <c r="B103" s="157"/>
      <c r="D103" s="151" t="s">
        <v>205</v>
      </c>
      <c r="E103" s="158" t="s">
        <v>19</v>
      </c>
      <c r="F103" s="159" t="s">
        <v>212</v>
      </c>
      <c r="H103" s="160">
        <v>19</v>
      </c>
      <c r="I103" s="161"/>
      <c r="L103" s="157"/>
      <c r="M103" s="162"/>
      <c r="T103" s="163"/>
      <c r="AT103" s="158" t="s">
        <v>205</v>
      </c>
      <c r="AU103" s="158" t="s">
        <v>85</v>
      </c>
      <c r="AV103" s="13" t="s">
        <v>85</v>
      </c>
      <c r="AW103" s="13" t="s">
        <v>35</v>
      </c>
      <c r="AX103" s="13" t="s">
        <v>82</v>
      </c>
      <c r="AY103" s="158" t="s">
        <v>189</v>
      </c>
    </row>
    <row r="104" spans="2:65" s="1" customFormat="1" ht="33" customHeight="1">
      <c r="B104" s="33"/>
      <c r="C104" s="133" t="s">
        <v>196</v>
      </c>
      <c r="D104" s="133" t="s">
        <v>191</v>
      </c>
      <c r="E104" s="134" t="s">
        <v>213</v>
      </c>
      <c r="F104" s="135" t="s">
        <v>214</v>
      </c>
      <c r="G104" s="136" t="s">
        <v>202</v>
      </c>
      <c r="H104" s="137">
        <v>6</v>
      </c>
      <c r="I104" s="138"/>
      <c r="J104" s="139">
        <f>ROUND(I104*H104,2)</f>
        <v>0</v>
      </c>
      <c r="K104" s="135" t="s">
        <v>195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196</v>
      </c>
      <c r="AT104" s="144" t="s">
        <v>191</v>
      </c>
      <c r="AU104" s="144" t="s">
        <v>85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196</v>
      </c>
      <c r="BM104" s="144" t="s">
        <v>215</v>
      </c>
    </row>
    <row r="105" spans="2:65" s="1" customFormat="1" ht="11.25">
      <c r="B105" s="33"/>
      <c r="D105" s="146" t="s">
        <v>198</v>
      </c>
      <c r="F105" s="147" t="s">
        <v>216</v>
      </c>
      <c r="I105" s="148"/>
      <c r="L105" s="33"/>
      <c r="M105" s="149"/>
      <c r="T105" s="54"/>
      <c r="AT105" s="18" t="s">
        <v>198</v>
      </c>
      <c r="AU105" s="18" t="s">
        <v>85</v>
      </c>
    </row>
    <row r="106" spans="2:65" s="12" customFormat="1" ht="11.25">
      <c r="B106" s="150"/>
      <c r="D106" s="151" t="s">
        <v>205</v>
      </c>
      <c r="E106" s="152" t="s">
        <v>19</v>
      </c>
      <c r="F106" s="153" t="s">
        <v>217</v>
      </c>
      <c r="H106" s="152" t="s">
        <v>19</v>
      </c>
      <c r="I106" s="154"/>
      <c r="L106" s="150"/>
      <c r="M106" s="155"/>
      <c r="T106" s="156"/>
      <c r="AT106" s="152" t="s">
        <v>205</v>
      </c>
      <c r="AU106" s="152" t="s">
        <v>85</v>
      </c>
      <c r="AV106" s="12" t="s">
        <v>82</v>
      </c>
      <c r="AW106" s="12" t="s">
        <v>35</v>
      </c>
      <c r="AX106" s="12" t="s">
        <v>74</v>
      </c>
      <c r="AY106" s="152" t="s">
        <v>189</v>
      </c>
    </row>
    <row r="107" spans="2:65" s="12" customFormat="1" ht="11.25">
      <c r="B107" s="150"/>
      <c r="D107" s="151" t="s">
        <v>205</v>
      </c>
      <c r="E107" s="152" t="s">
        <v>19</v>
      </c>
      <c r="F107" s="153" t="s">
        <v>206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3" customFormat="1" ht="11.25">
      <c r="B108" s="157"/>
      <c r="D108" s="151" t="s">
        <v>205</v>
      </c>
      <c r="E108" s="158" t="s">
        <v>19</v>
      </c>
      <c r="F108" s="159" t="s">
        <v>218</v>
      </c>
      <c r="H108" s="160">
        <v>6</v>
      </c>
      <c r="I108" s="161"/>
      <c r="L108" s="157"/>
      <c r="M108" s="162"/>
      <c r="T108" s="163"/>
      <c r="AT108" s="158" t="s">
        <v>205</v>
      </c>
      <c r="AU108" s="158" t="s">
        <v>85</v>
      </c>
      <c r="AV108" s="13" t="s">
        <v>85</v>
      </c>
      <c r="AW108" s="13" t="s">
        <v>35</v>
      </c>
      <c r="AX108" s="13" t="s">
        <v>82</v>
      </c>
      <c r="AY108" s="158" t="s">
        <v>189</v>
      </c>
    </row>
    <row r="109" spans="2:65" s="1" customFormat="1" ht="37.9" customHeight="1">
      <c r="B109" s="33"/>
      <c r="C109" s="133" t="s">
        <v>219</v>
      </c>
      <c r="D109" s="133" t="s">
        <v>191</v>
      </c>
      <c r="E109" s="134" t="s">
        <v>220</v>
      </c>
      <c r="F109" s="135" t="s">
        <v>221</v>
      </c>
      <c r="G109" s="136" t="s">
        <v>202</v>
      </c>
      <c r="H109" s="137">
        <v>16</v>
      </c>
      <c r="I109" s="138"/>
      <c r="J109" s="139">
        <f>ROUND(I109*H109,2)</f>
        <v>0</v>
      </c>
      <c r="K109" s="135" t="s">
        <v>195</v>
      </c>
      <c r="L109" s="33"/>
      <c r="M109" s="140" t="s">
        <v>19</v>
      </c>
      <c r="N109" s="141" t="s">
        <v>45</v>
      </c>
      <c r="P109" s="142">
        <f>O109*H109</f>
        <v>0</v>
      </c>
      <c r="Q109" s="142">
        <v>0</v>
      </c>
      <c r="R109" s="142">
        <f>Q109*H109</f>
        <v>0</v>
      </c>
      <c r="S109" s="142">
        <v>0</v>
      </c>
      <c r="T109" s="143">
        <f>S109*H109</f>
        <v>0</v>
      </c>
      <c r="AR109" s="144" t="s">
        <v>196</v>
      </c>
      <c r="AT109" s="144" t="s">
        <v>191</v>
      </c>
      <c r="AU109" s="144" t="s">
        <v>85</v>
      </c>
      <c r="AY109" s="18" t="s">
        <v>189</v>
      </c>
      <c r="BE109" s="145">
        <f>IF(N109="základní",J109,0)</f>
        <v>0</v>
      </c>
      <c r="BF109" s="145">
        <f>IF(N109="snížená",J109,0)</f>
        <v>0</v>
      </c>
      <c r="BG109" s="145">
        <f>IF(N109="zákl. přenesená",J109,0)</f>
        <v>0</v>
      </c>
      <c r="BH109" s="145">
        <f>IF(N109="sníž. přenesená",J109,0)</f>
        <v>0</v>
      </c>
      <c r="BI109" s="145">
        <f>IF(N109="nulová",J109,0)</f>
        <v>0</v>
      </c>
      <c r="BJ109" s="18" t="s">
        <v>82</v>
      </c>
      <c r="BK109" s="145">
        <f>ROUND(I109*H109,2)</f>
        <v>0</v>
      </c>
      <c r="BL109" s="18" t="s">
        <v>196</v>
      </c>
      <c r="BM109" s="144" t="s">
        <v>222</v>
      </c>
    </row>
    <row r="110" spans="2:65" s="1" customFormat="1" ht="11.25">
      <c r="B110" s="33"/>
      <c r="D110" s="146" t="s">
        <v>198</v>
      </c>
      <c r="F110" s="147" t="s">
        <v>223</v>
      </c>
      <c r="I110" s="148"/>
      <c r="L110" s="33"/>
      <c r="M110" s="149"/>
      <c r="T110" s="54"/>
      <c r="AT110" s="18" t="s">
        <v>198</v>
      </c>
      <c r="AU110" s="18" t="s">
        <v>85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206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3" customFormat="1" ht="11.25">
      <c r="B112" s="157"/>
      <c r="D112" s="151" t="s">
        <v>205</v>
      </c>
      <c r="E112" s="158" t="s">
        <v>19</v>
      </c>
      <c r="F112" s="159" t="s">
        <v>224</v>
      </c>
      <c r="H112" s="160">
        <v>16</v>
      </c>
      <c r="I112" s="161"/>
      <c r="L112" s="157"/>
      <c r="M112" s="162"/>
      <c r="T112" s="163"/>
      <c r="AT112" s="158" t="s">
        <v>205</v>
      </c>
      <c r="AU112" s="158" t="s">
        <v>85</v>
      </c>
      <c r="AV112" s="13" t="s">
        <v>85</v>
      </c>
      <c r="AW112" s="13" t="s">
        <v>35</v>
      </c>
      <c r="AX112" s="13" t="s">
        <v>82</v>
      </c>
      <c r="AY112" s="158" t="s">
        <v>189</v>
      </c>
    </row>
    <row r="113" spans="2:65" s="1" customFormat="1" ht="37.9" customHeight="1">
      <c r="B113" s="33"/>
      <c r="C113" s="133" t="s">
        <v>218</v>
      </c>
      <c r="D113" s="133" t="s">
        <v>191</v>
      </c>
      <c r="E113" s="134" t="s">
        <v>225</v>
      </c>
      <c r="F113" s="135" t="s">
        <v>226</v>
      </c>
      <c r="G113" s="136" t="s">
        <v>202</v>
      </c>
      <c r="H113" s="137">
        <v>7</v>
      </c>
      <c r="I113" s="138"/>
      <c r="J113" s="139">
        <f>ROUND(I113*H113,2)</f>
        <v>0</v>
      </c>
      <c r="K113" s="135" t="s">
        <v>195</v>
      </c>
      <c r="L113" s="33"/>
      <c r="M113" s="140" t="s">
        <v>19</v>
      </c>
      <c r="N113" s="141" t="s">
        <v>45</v>
      </c>
      <c r="P113" s="142">
        <f>O113*H113</f>
        <v>0</v>
      </c>
      <c r="Q113" s="142">
        <v>0</v>
      </c>
      <c r="R113" s="142">
        <f>Q113*H113</f>
        <v>0</v>
      </c>
      <c r="S113" s="142">
        <v>0</v>
      </c>
      <c r="T113" s="143">
        <f>S113*H113</f>
        <v>0</v>
      </c>
      <c r="AR113" s="144" t="s">
        <v>196</v>
      </c>
      <c r="AT113" s="144" t="s">
        <v>191</v>
      </c>
      <c r="AU113" s="144" t="s">
        <v>85</v>
      </c>
      <c r="AY113" s="18" t="s">
        <v>189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8" t="s">
        <v>82</v>
      </c>
      <c r="BK113" s="145">
        <f>ROUND(I113*H113,2)</f>
        <v>0</v>
      </c>
      <c r="BL113" s="18" t="s">
        <v>196</v>
      </c>
      <c r="BM113" s="144" t="s">
        <v>227</v>
      </c>
    </row>
    <row r="114" spans="2:65" s="1" customFormat="1" ht="11.25">
      <c r="B114" s="33"/>
      <c r="D114" s="146" t="s">
        <v>198</v>
      </c>
      <c r="F114" s="147" t="s">
        <v>228</v>
      </c>
      <c r="I114" s="148"/>
      <c r="L114" s="33"/>
      <c r="M114" s="149"/>
      <c r="T114" s="54"/>
      <c r="AT114" s="18" t="s">
        <v>198</v>
      </c>
      <c r="AU114" s="18" t="s">
        <v>85</v>
      </c>
    </row>
    <row r="115" spans="2:65" s="12" customFormat="1" ht="11.25">
      <c r="B115" s="150"/>
      <c r="D115" s="151" t="s">
        <v>205</v>
      </c>
      <c r="E115" s="152" t="s">
        <v>19</v>
      </c>
      <c r="F115" s="153" t="s">
        <v>206</v>
      </c>
      <c r="H115" s="152" t="s">
        <v>19</v>
      </c>
      <c r="I115" s="154"/>
      <c r="L115" s="150"/>
      <c r="M115" s="155"/>
      <c r="T115" s="156"/>
      <c r="AT115" s="152" t="s">
        <v>205</v>
      </c>
      <c r="AU115" s="152" t="s">
        <v>85</v>
      </c>
      <c r="AV115" s="12" t="s">
        <v>82</v>
      </c>
      <c r="AW115" s="12" t="s">
        <v>35</v>
      </c>
      <c r="AX115" s="12" t="s">
        <v>74</v>
      </c>
      <c r="AY115" s="152" t="s">
        <v>189</v>
      </c>
    </row>
    <row r="116" spans="2:65" s="13" customFormat="1" ht="11.25">
      <c r="B116" s="157"/>
      <c r="D116" s="151" t="s">
        <v>205</v>
      </c>
      <c r="E116" s="158" t="s">
        <v>19</v>
      </c>
      <c r="F116" s="159" t="s">
        <v>229</v>
      </c>
      <c r="H116" s="160">
        <v>7</v>
      </c>
      <c r="I116" s="161"/>
      <c r="L116" s="157"/>
      <c r="M116" s="162"/>
      <c r="T116" s="163"/>
      <c r="AT116" s="158" t="s">
        <v>205</v>
      </c>
      <c r="AU116" s="158" t="s">
        <v>85</v>
      </c>
      <c r="AV116" s="13" t="s">
        <v>85</v>
      </c>
      <c r="AW116" s="13" t="s">
        <v>35</v>
      </c>
      <c r="AX116" s="13" t="s">
        <v>82</v>
      </c>
      <c r="AY116" s="158" t="s">
        <v>189</v>
      </c>
    </row>
    <row r="117" spans="2:65" s="1" customFormat="1" ht="37.9" customHeight="1">
      <c r="B117" s="33"/>
      <c r="C117" s="133" t="s">
        <v>229</v>
      </c>
      <c r="D117" s="133" t="s">
        <v>191</v>
      </c>
      <c r="E117" s="134" t="s">
        <v>230</v>
      </c>
      <c r="F117" s="135" t="s">
        <v>231</v>
      </c>
      <c r="G117" s="136" t="s">
        <v>202</v>
      </c>
      <c r="H117" s="137">
        <v>5</v>
      </c>
      <c r="I117" s="138"/>
      <c r="J117" s="139">
        <f>ROUND(I117*H117,2)</f>
        <v>0</v>
      </c>
      <c r="K117" s="135" t="s">
        <v>195</v>
      </c>
      <c r="L117" s="33"/>
      <c r="M117" s="140" t="s">
        <v>19</v>
      </c>
      <c r="N117" s="141" t="s">
        <v>45</v>
      </c>
      <c r="P117" s="142">
        <f>O117*H117</f>
        <v>0</v>
      </c>
      <c r="Q117" s="142">
        <v>0</v>
      </c>
      <c r="R117" s="142">
        <f>Q117*H117</f>
        <v>0</v>
      </c>
      <c r="S117" s="142">
        <v>0</v>
      </c>
      <c r="T117" s="143">
        <f>S117*H117</f>
        <v>0</v>
      </c>
      <c r="AR117" s="144" t="s">
        <v>196</v>
      </c>
      <c r="AT117" s="144" t="s">
        <v>191</v>
      </c>
      <c r="AU117" s="144" t="s">
        <v>85</v>
      </c>
      <c r="AY117" s="18" t="s">
        <v>189</v>
      </c>
      <c r="BE117" s="145">
        <f>IF(N117="základní",J117,0)</f>
        <v>0</v>
      </c>
      <c r="BF117" s="145">
        <f>IF(N117="snížená",J117,0)</f>
        <v>0</v>
      </c>
      <c r="BG117" s="145">
        <f>IF(N117="zákl. přenesená",J117,0)</f>
        <v>0</v>
      </c>
      <c r="BH117" s="145">
        <f>IF(N117="sníž. přenesená",J117,0)</f>
        <v>0</v>
      </c>
      <c r="BI117" s="145">
        <f>IF(N117="nulová",J117,0)</f>
        <v>0</v>
      </c>
      <c r="BJ117" s="18" t="s">
        <v>82</v>
      </c>
      <c r="BK117" s="145">
        <f>ROUND(I117*H117,2)</f>
        <v>0</v>
      </c>
      <c r="BL117" s="18" t="s">
        <v>196</v>
      </c>
      <c r="BM117" s="144" t="s">
        <v>232</v>
      </c>
    </row>
    <row r="118" spans="2:65" s="1" customFormat="1" ht="11.25">
      <c r="B118" s="33"/>
      <c r="D118" s="146" t="s">
        <v>198</v>
      </c>
      <c r="F118" s="147" t="s">
        <v>233</v>
      </c>
      <c r="I118" s="148"/>
      <c r="L118" s="33"/>
      <c r="M118" s="149"/>
      <c r="T118" s="54"/>
      <c r="AT118" s="18" t="s">
        <v>198</v>
      </c>
      <c r="AU118" s="18" t="s">
        <v>85</v>
      </c>
    </row>
    <row r="119" spans="2:65" s="12" customFormat="1" ht="11.25">
      <c r="B119" s="150"/>
      <c r="D119" s="151" t="s">
        <v>205</v>
      </c>
      <c r="E119" s="152" t="s">
        <v>19</v>
      </c>
      <c r="F119" s="153" t="s">
        <v>206</v>
      </c>
      <c r="H119" s="152" t="s">
        <v>19</v>
      </c>
      <c r="I119" s="154"/>
      <c r="L119" s="150"/>
      <c r="M119" s="155"/>
      <c r="T119" s="156"/>
      <c r="AT119" s="152" t="s">
        <v>205</v>
      </c>
      <c r="AU119" s="152" t="s">
        <v>85</v>
      </c>
      <c r="AV119" s="12" t="s">
        <v>82</v>
      </c>
      <c r="AW119" s="12" t="s">
        <v>35</v>
      </c>
      <c r="AX119" s="12" t="s">
        <v>74</v>
      </c>
      <c r="AY119" s="152" t="s">
        <v>189</v>
      </c>
    </row>
    <row r="120" spans="2:65" s="13" customFormat="1" ht="11.25">
      <c r="B120" s="157"/>
      <c r="D120" s="151" t="s">
        <v>205</v>
      </c>
      <c r="E120" s="158" t="s">
        <v>19</v>
      </c>
      <c r="F120" s="159" t="s">
        <v>219</v>
      </c>
      <c r="H120" s="160">
        <v>5</v>
      </c>
      <c r="I120" s="161"/>
      <c r="L120" s="157"/>
      <c r="M120" s="162"/>
      <c r="T120" s="163"/>
      <c r="AT120" s="158" t="s">
        <v>205</v>
      </c>
      <c r="AU120" s="158" t="s">
        <v>85</v>
      </c>
      <c r="AV120" s="13" t="s">
        <v>85</v>
      </c>
      <c r="AW120" s="13" t="s">
        <v>35</v>
      </c>
      <c r="AX120" s="13" t="s">
        <v>82</v>
      </c>
      <c r="AY120" s="158" t="s">
        <v>189</v>
      </c>
    </row>
    <row r="121" spans="2:65" s="1" customFormat="1" ht="37.9" customHeight="1">
      <c r="B121" s="33"/>
      <c r="C121" s="133" t="s">
        <v>234</v>
      </c>
      <c r="D121" s="133" t="s">
        <v>191</v>
      </c>
      <c r="E121" s="134" t="s">
        <v>235</v>
      </c>
      <c r="F121" s="135" t="s">
        <v>236</v>
      </c>
      <c r="G121" s="136" t="s">
        <v>202</v>
      </c>
      <c r="H121" s="137">
        <v>49</v>
      </c>
      <c r="I121" s="138"/>
      <c r="J121" s="139">
        <f>ROUND(I121*H121,2)</f>
        <v>0</v>
      </c>
      <c r="K121" s="135" t="s">
        <v>195</v>
      </c>
      <c r="L121" s="33"/>
      <c r="M121" s="140" t="s">
        <v>19</v>
      </c>
      <c r="N121" s="141" t="s">
        <v>45</v>
      </c>
      <c r="P121" s="142">
        <f>O121*H121</f>
        <v>0</v>
      </c>
      <c r="Q121" s="142">
        <v>0</v>
      </c>
      <c r="R121" s="142">
        <f>Q121*H121</f>
        <v>0</v>
      </c>
      <c r="S121" s="142">
        <v>0</v>
      </c>
      <c r="T121" s="143">
        <f>S121*H121</f>
        <v>0</v>
      </c>
      <c r="AR121" s="144" t="s">
        <v>196</v>
      </c>
      <c r="AT121" s="144" t="s">
        <v>191</v>
      </c>
      <c r="AU121" s="144" t="s">
        <v>85</v>
      </c>
      <c r="AY121" s="18" t="s">
        <v>189</v>
      </c>
      <c r="BE121" s="145">
        <f>IF(N121="základní",J121,0)</f>
        <v>0</v>
      </c>
      <c r="BF121" s="145">
        <f>IF(N121="snížená",J121,0)</f>
        <v>0</v>
      </c>
      <c r="BG121" s="145">
        <f>IF(N121="zákl. přenesená",J121,0)</f>
        <v>0</v>
      </c>
      <c r="BH121" s="145">
        <f>IF(N121="sníž. přenesená",J121,0)</f>
        <v>0</v>
      </c>
      <c r="BI121" s="145">
        <f>IF(N121="nulová",J121,0)</f>
        <v>0</v>
      </c>
      <c r="BJ121" s="18" t="s">
        <v>82</v>
      </c>
      <c r="BK121" s="145">
        <f>ROUND(I121*H121,2)</f>
        <v>0</v>
      </c>
      <c r="BL121" s="18" t="s">
        <v>196</v>
      </c>
      <c r="BM121" s="144" t="s">
        <v>237</v>
      </c>
    </row>
    <row r="122" spans="2:65" s="1" customFormat="1" ht="11.25">
      <c r="B122" s="33"/>
      <c r="D122" s="146" t="s">
        <v>198</v>
      </c>
      <c r="F122" s="147" t="s">
        <v>238</v>
      </c>
      <c r="I122" s="148"/>
      <c r="L122" s="33"/>
      <c r="M122" s="149"/>
      <c r="T122" s="54"/>
      <c r="AT122" s="18" t="s">
        <v>198</v>
      </c>
      <c r="AU122" s="18" t="s">
        <v>85</v>
      </c>
    </row>
    <row r="123" spans="2:65" s="1" customFormat="1" ht="37.9" customHeight="1">
      <c r="B123" s="33"/>
      <c r="C123" s="133" t="s">
        <v>239</v>
      </c>
      <c r="D123" s="133" t="s">
        <v>191</v>
      </c>
      <c r="E123" s="134" t="s">
        <v>240</v>
      </c>
      <c r="F123" s="135" t="s">
        <v>241</v>
      </c>
      <c r="G123" s="136" t="s">
        <v>202</v>
      </c>
      <c r="H123" s="137">
        <v>26</v>
      </c>
      <c r="I123" s="138"/>
      <c r="J123" s="139">
        <f>ROUND(I123*H123,2)</f>
        <v>0</v>
      </c>
      <c r="K123" s="135" t="s">
        <v>195</v>
      </c>
      <c r="L123" s="33"/>
      <c r="M123" s="140" t="s">
        <v>19</v>
      </c>
      <c r="N123" s="141" t="s">
        <v>45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196</v>
      </c>
      <c r="AT123" s="144" t="s">
        <v>191</v>
      </c>
      <c r="AU123" s="144" t="s">
        <v>85</v>
      </c>
      <c r="AY123" s="18" t="s">
        <v>189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8" t="s">
        <v>82</v>
      </c>
      <c r="BK123" s="145">
        <f>ROUND(I123*H123,2)</f>
        <v>0</v>
      </c>
      <c r="BL123" s="18" t="s">
        <v>196</v>
      </c>
      <c r="BM123" s="144" t="s">
        <v>242</v>
      </c>
    </row>
    <row r="124" spans="2:65" s="1" customFormat="1" ht="11.25">
      <c r="B124" s="33"/>
      <c r="D124" s="146" t="s">
        <v>198</v>
      </c>
      <c r="F124" s="147" t="s">
        <v>243</v>
      </c>
      <c r="I124" s="148"/>
      <c r="L124" s="33"/>
      <c r="M124" s="149"/>
      <c r="T124" s="54"/>
      <c r="AT124" s="18" t="s">
        <v>198</v>
      </c>
      <c r="AU124" s="18" t="s">
        <v>85</v>
      </c>
    </row>
    <row r="125" spans="2:65" s="1" customFormat="1" ht="37.9" customHeight="1">
      <c r="B125" s="33"/>
      <c r="C125" s="133" t="s">
        <v>244</v>
      </c>
      <c r="D125" s="133" t="s">
        <v>191</v>
      </c>
      <c r="E125" s="134" t="s">
        <v>245</v>
      </c>
      <c r="F125" s="135" t="s">
        <v>246</v>
      </c>
      <c r="G125" s="136" t="s">
        <v>202</v>
      </c>
      <c r="H125" s="137">
        <v>11</v>
      </c>
      <c r="I125" s="138"/>
      <c r="J125" s="139">
        <f>ROUND(I125*H125,2)</f>
        <v>0</v>
      </c>
      <c r="K125" s="135" t="s">
        <v>195</v>
      </c>
      <c r="L125" s="33"/>
      <c r="M125" s="140" t="s">
        <v>19</v>
      </c>
      <c r="N125" s="141" t="s">
        <v>45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196</v>
      </c>
      <c r="AT125" s="144" t="s">
        <v>191</v>
      </c>
      <c r="AU125" s="144" t="s">
        <v>85</v>
      </c>
      <c r="AY125" s="18" t="s">
        <v>189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8" t="s">
        <v>82</v>
      </c>
      <c r="BK125" s="145">
        <f>ROUND(I125*H125,2)</f>
        <v>0</v>
      </c>
      <c r="BL125" s="18" t="s">
        <v>196</v>
      </c>
      <c r="BM125" s="144" t="s">
        <v>247</v>
      </c>
    </row>
    <row r="126" spans="2:65" s="1" customFormat="1" ht="11.25">
      <c r="B126" s="33"/>
      <c r="D126" s="146" t="s">
        <v>198</v>
      </c>
      <c r="F126" s="147" t="s">
        <v>248</v>
      </c>
      <c r="I126" s="148"/>
      <c r="L126" s="33"/>
      <c r="M126" s="149"/>
      <c r="T126" s="54"/>
      <c r="AT126" s="18" t="s">
        <v>198</v>
      </c>
      <c r="AU126" s="18" t="s">
        <v>85</v>
      </c>
    </row>
    <row r="127" spans="2:65" s="1" customFormat="1" ht="33" customHeight="1">
      <c r="B127" s="33"/>
      <c r="C127" s="133" t="s">
        <v>249</v>
      </c>
      <c r="D127" s="133" t="s">
        <v>191</v>
      </c>
      <c r="E127" s="134" t="s">
        <v>250</v>
      </c>
      <c r="F127" s="135" t="s">
        <v>251</v>
      </c>
      <c r="G127" s="136" t="s">
        <v>194</v>
      </c>
      <c r="H127" s="137">
        <v>60</v>
      </c>
      <c r="I127" s="138"/>
      <c r="J127" s="139">
        <f>ROUND(I127*H127,2)</f>
        <v>0</v>
      </c>
      <c r="K127" s="135" t="s">
        <v>195</v>
      </c>
      <c r="L127" s="33"/>
      <c r="M127" s="140" t="s">
        <v>19</v>
      </c>
      <c r="N127" s="141" t="s">
        <v>45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196</v>
      </c>
      <c r="AT127" s="144" t="s">
        <v>191</v>
      </c>
      <c r="AU127" s="144" t="s">
        <v>85</v>
      </c>
      <c r="AY127" s="18" t="s">
        <v>189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8" t="s">
        <v>82</v>
      </c>
      <c r="BK127" s="145">
        <f>ROUND(I127*H127,2)</f>
        <v>0</v>
      </c>
      <c r="BL127" s="18" t="s">
        <v>196</v>
      </c>
      <c r="BM127" s="144" t="s">
        <v>252</v>
      </c>
    </row>
    <row r="128" spans="2:65" s="1" customFormat="1" ht="11.25">
      <c r="B128" s="33"/>
      <c r="D128" s="146" t="s">
        <v>198</v>
      </c>
      <c r="F128" s="147" t="s">
        <v>253</v>
      </c>
      <c r="I128" s="148"/>
      <c r="L128" s="33"/>
      <c r="M128" s="149"/>
      <c r="T128" s="54"/>
      <c r="AT128" s="18" t="s">
        <v>198</v>
      </c>
      <c r="AU128" s="18" t="s">
        <v>85</v>
      </c>
    </row>
    <row r="129" spans="2:65" s="1" customFormat="1" ht="24.2" customHeight="1">
      <c r="B129" s="33"/>
      <c r="C129" s="133" t="s">
        <v>8</v>
      </c>
      <c r="D129" s="133" t="s">
        <v>191</v>
      </c>
      <c r="E129" s="134" t="s">
        <v>254</v>
      </c>
      <c r="F129" s="135" t="s">
        <v>255</v>
      </c>
      <c r="G129" s="136" t="s">
        <v>202</v>
      </c>
      <c r="H129" s="137">
        <v>49</v>
      </c>
      <c r="I129" s="138"/>
      <c r="J129" s="139">
        <f>ROUND(I129*H129,2)</f>
        <v>0</v>
      </c>
      <c r="K129" s="135" t="s">
        <v>195</v>
      </c>
      <c r="L129" s="33"/>
      <c r="M129" s="140" t="s">
        <v>19</v>
      </c>
      <c r="N129" s="141" t="s">
        <v>45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196</v>
      </c>
      <c r="AT129" s="144" t="s">
        <v>191</v>
      </c>
      <c r="AU129" s="144" t="s">
        <v>85</v>
      </c>
      <c r="AY129" s="18" t="s">
        <v>189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8" t="s">
        <v>82</v>
      </c>
      <c r="BK129" s="145">
        <f>ROUND(I129*H129,2)</f>
        <v>0</v>
      </c>
      <c r="BL129" s="18" t="s">
        <v>196</v>
      </c>
      <c r="BM129" s="144" t="s">
        <v>256</v>
      </c>
    </row>
    <row r="130" spans="2:65" s="1" customFormat="1" ht="11.25">
      <c r="B130" s="33"/>
      <c r="D130" s="146" t="s">
        <v>198</v>
      </c>
      <c r="F130" s="147" t="s">
        <v>257</v>
      </c>
      <c r="I130" s="148"/>
      <c r="L130" s="33"/>
      <c r="M130" s="149"/>
      <c r="T130" s="54"/>
      <c r="AT130" s="18" t="s">
        <v>198</v>
      </c>
      <c r="AU130" s="18" t="s">
        <v>85</v>
      </c>
    </row>
    <row r="131" spans="2:65" s="13" customFormat="1" ht="11.25">
      <c r="B131" s="157"/>
      <c r="D131" s="151" t="s">
        <v>205</v>
      </c>
      <c r="E131" s="158" t="s">
        <v>19</v>
      </c>
      <c r="F131" s="159" t="s">
        <v>258</v>
      </c>
      <c r="H131" s="160">
        <v>49</v>
      </c>
      <c r="I131" s="161"/>
      <c r="L131" s="157"/>
      <c r="M131" s="162"/>
      <c r="T131" s="163"/>
      <c r="AT131" s="158" t="s">
        <v>205</v>
      </c>
      <c r="AU131" s="158" t="s">
        <v>85</v>
      </c>
      <c r="AV131" s="13" t="s">
        <v>85</v>
      </c>
      <c r="AW131" s="13" t="s">
        <v>35</v>
      </c>
      <c r="AX131" s="13" t="s">
        <v>82</v>
      </c>
      <c r="AY131" s="158" t="s">
        <v>189</v>
      </c>
    </row>
    <row r="132" spans="2:65" s="1" customFormat="1" ht="24.2" customHeight="1">
      <c r="B132" s="33"/>
      <c r="C132" s="133" t="s">
        <v>259</v>
      </c>
      <c r="D132" s="133" t="s">
        <v>191</v>
      </c>
      <c r="E132" s="134" t="s">
        <v>260</v>
      </c>
      <c r="F132" s="135" t="s">
        <v>261</v>
      </c>
      <c r="G132" s="136" t="s">
        <v>202</v>
      </c>
      <c r="H132" s="137">
        <v>26</v>
      </c>
      <c r="I132" s="138"/>
      <c r="J132" s="139">
        <f>ROUND(I132*H132,2)</f>
        <v>0</v>
      </c>
      <c r="K132" s="135" t="s">
        <v>195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196</v>
      </c>
      <c r="AT132" s="144" t="s">
        <v>191</v>
      </c>
      <c r="AU132" s="144" t="s">
        <v>85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196</v>
      </c>
      <c r="BM132" s="144" t="s">
        <v>262</v>
      </c>
    </row>
    <row r="133" spans="2:65" s="1" customFormat="1" ht="11.25">
      <c r="B133" s="33"/>
      <c r="D133" s="146" t="s">
        <v>198</v>
      </c>
      <c r="F133" s="147" t="s">
        <v>263</v>
      </c>
      <c r="I133" s="148"/>
      <c r="L133" s="33"/>
      <c r="M133" s="149"/>
      <c r="T133" s="54"/>
      <c r="AT133" s="18" t="s">
        <v>198</v>
      </c>
      <c r="AU133" s="18" t="s">
        <v>85</v>
      </c>
    </row>
    <row r="134" spans="2:65" s="13" customFormat="1" ht="11.25">
      <c r="B134" s="157"/>
      <c r="D134" s="151" t="s">
        <v>205</v>
      </c>
      <c r="E134" s="158" t="s">
        <v>19</v>
      </c>
      <c r="F134" s="159" t="s">
        <v>264</v>
      </c>
      <c r="H134" s="160">
        <v>26</v>
      </c>
      <c r="I134" s="161"/>
      <c r="L134" s="157"/>
      <c r="M134" s="162"/>
      <c r="T134" s="163"/>
      <c r="AT134" s="158" t="s">
        <v>205</v>
      </c>
      <c r="AU134" s="158" t="s">
        <v>85</v>
      </c>
      <c r="AV134" s="13" t="s">
        <v>85</v>
      </c>
      <c r="AW134" s="13" t="s">
        <v>35</v>
      </c>
      <c r="AX134" s="13" t="s">
        <v>82</v>
      </c>
      <c r="AY134" s="158" t="s">
        <v>189</v>
      </c>
    </row>
    <row r="135" spans="2:65" s="1" customFormat="1" ht="24.2" customHeight="1">
      <c r="B135" s="33"/>
      <c r="C135" s="133" t="s">
        <v>265</v>
      </c>
      <c r="D135" s="133" t="s">
        <v>191</v>
      </c>
      <c r="E135" s="134" t="s">
        <v>266</v>
      </c>
      <c r="F135" s="135" t="s">
        <v>267</v>
      </c>
      <c r="G135" s="136" t="s">
        <v>202</v>
      </c>
      <c r="H135" s="137">
        <v>11</v>
      </c>
      <c r="I135" s="138"/>
      <c r="J135" s="139">
        <f>ROUND(I135*H135,2)</f>
        <v>0</v>
      </c>
      <c r="K135" s="135" t="s">
        <v>195</v>
      </c>
      <c r="L135" s="33"/>
      <c r="M135" s="140" t="s">
        <v>19</v>
      </c>
      <c r="N135" s="141" t="s">
        <v>45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196</v>
      </c>
      <c r="AT135" s="144" t="s">
        <v>191</v>
      </c>
      <c r="AU135" s="144" t="s">
        <v>85</v>
      </c>
      <c r="AY135" s="18" t="s">
        <v>189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8" t="s">
        <v>82</v>
      </c>
      <c r="BK135" s="145">
        <f>ROUND(I135*H135,2)</f>
        <v>0</v>
      </c>
      <c r="BL135" s="18" t="s">
        <v>196</v>
      </c>
      <c r="BM135" s="144" t="s">
        <v>268</v>
      </c>
    </row>
    <row r="136" spans="2:65" s="1" customFormat="1" ht="11.25">
      <c r="B136" s="33"/>
      <c r="D136" s="146" t="s">
        <v>198</v>
      </c>
      <c r="F136" s="147" t="s">
        <v>269</v>
      </c>
      <c r="I136" s="148"/>
      <c r="L136" s="33"/>
      <c r="M136" s="149"/>
      <c r="T136" s="54"/>
      <c r="AT136" s="18" t="s">
        <v>198</v>
      </c>
      <c r="AU136" s="18" t="s">
        <v>85</v>
      </c>
    </row>
    <row r="137" spans="2:65" s="13" customFormat="1" ht="11.25">
      <c r="B137" s="157"/>
      <c r="D137" s="151" t="s">
        <v>205</v>
      </c>
      <c r="E137" s="158" t="s">
        <v>19</v>
      </c>
      <c r="F137" s="159" t="s">
        <v>270</v>
      </c>
      <c r="H137" s="160">
        <v>11</v>
      </c>
      <c r="I137" s="161"/>
      <c r="L137" s="157"/>
      <c r="M137" s="162"/>
      <c r="T137" s="163"/>
      <c r="AT137" s="158" t="s">
        <v>205</v>
      </c>
      <c r="AU137" s="158" t="s">
        <v>85</v>
      </c>
      <c r="AV137" s="13" t="s">
        <v>85</v>
      </c>
      <c r="AW137" s="13" t="s">
        <v>35</v>
      </c>
      <c r="AX137" s="13" t="s">
        <v>82</v>
      </c>
      <c r="AY137" s="158" t="s">
        <v>189</v>
      </c>
    </row>
    <row r="138" spans="2:65" s="1" customFormat="1" ht="62.65" customHeight="1">
      <c r="B138" s="33"/>
      <c r="C138" s="133" t="s">
        <v>271</v>
      </c>
      <c r="D138" s="133" t="s">
        <v>191</v>
      </c>
      <c r="E138" s="134" t="s">
        <v>272</v>
      </c>
      <c r="F138" s="135" t="s">
        <v>273</v>
      </c>
      <c r="G138" s="136" t="s">
        <v>194</v>
      </c>
      <c r="H138" s="137">
        <v>28</v>
      </c>
      <c r="I138" s="138"/>
      <c r="J138" s="139">
        <f>ROUND(I138*H138,2)</f>
        <v>0</v>
      </c>
      <c r="K138" s="135" t="s">
        <v>195</v>
      </c>
      <c r="L138" s="33"/>
      <c r="M138" s="140" t="s">
        <v>19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0.26</v>
      </c>
      <c r="T138" s="143">
        <f>S138*H138</f>
        <v>7.28</v>
      </c>
      <c r="AR138" s="144" t="s">
        <v>196</v>
      </c>
      <c r="AT138" s="144" t="s">
        <v>191</v>
      </c>
      <c r="AU138" s="144" t="s">
        <v>85</v>
      </c>
      <c r="AY138" s="18" t="s">
        <v>189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8" t="s">
        <v>82</v>
      </c>
      <c r="BK138" s="145">
        <f>ROUND(I138*H138,2)</f>
        <v>0</v>
      </c>
      <c r="BL138" s="18" t="s">
        <v>196</v>
      </c>
      <c r="BM138" s="144" t="s">
        <v>274</v>
      </c>
    </row>
    <row r="139" spans="2:65" s="1" customFormat="1" ht="11.25">
      <c r="B139" s="33"/>
      <c r="D139" s="146" t="s">
        <v>198</v>
      </c>
      <c r="F139" s="147" t="s">
        <v>275</v>
      </c>
      <c r="I139" s="148"/>
      <c r="L139" s="33"/>
      <c r="M139" s="149"/>
      <c r="T139" s="54"/>
      <c r="AT139" s="18" t="s">
        <v>198</v>
      </c>
      <c r="AU139" s="18" t="s">
        <v>85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276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2" customFormat="1" ht="11.25">
      <c r="B141" s="150"/>
      <c r="D141" s="151" t="s">
        <v>205</v>
      </c>
      <c r="E141" s="152" t="s">
        <v>19</v>
      </c>
      <c r="F141" s="153" t="s">
        <v>277</v>
      </c>
      <c r="H141" s="152" t="s">
        <v>19</v>
      </c>
      <c r="I141" s="154"/>
      <c r="L141" s="150"/>
      <c r="M141" s="155"/>
      <c r="T141" s="156"/>
      <c r="AT141" s="152" t="s">
        <v>205</v>
      </c>
      <c r="AU141" s="152" t="s">
        <v>85</v>
      </c>
      <c r="AV141" s="12" t="s">
        <v>82</v>
      </c>
      <c r="AW141" s="12" t="s">
        <v>35</v>
      </c>
      <c r="AX141" s="12" t="s">
        <v>74</v>
      </c>
      <c r="AY141" s="152" t="s">
        <v>189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278</v>
      </c>
      <c r="H142" s="160">
        <v>28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82</v>
      </c>
      <c r="AY142" s="158" t="s">
        <v>189</v>
      </c>
    </row>
    <row r="143" spans="2:65" s="1" customFormat="1" ht="76.349999999999994" customHeight="1">
      <c r="B143" s="33"/>
      <c r="C143" s="133" t="s">
        <v>224</v>
      </c>
      <c r="D143" s="133" t="s">
        <v>191</v>
      </c>
      <c r="E143" s="134" t="s">
        <v>279</v>
      </c>
      <c r="F143" s="135" t="s">
        <v>280</v>
      </c>
      <c r="G143" s="136" t="s">
        <v>194</v>
      </c>
      <c r="H143" s="137">
        <v>886.5</v>
      </c>
      <c r="I143" s="138"/>
      <c r="J143" s="139">
        <f>ROUND(I143*H143,2)</f>
        <v>0</v>
      </c>
      <c r="K143" s="135" t="s">
        <v>195</v>
      </c>
      <c r="L143" s="33"/>
      <c r="M143" s="140" t="s">
        <v>19</v>
      </c>
      <c r="N143" s="141" t="s">
        <v>45</v>
      </c>
      <c r="P143" s="142">
        <f>O143*H143</f>
        <v>0</v>
      </c>
      <c r="Q143" s="142">
        <v>0</v>
      </c>
      <c r="R143" s="142">
        <f>Q143*H143</f>
        <v>0</v>
      </c>
      <c r="S143" s="142">
        <v>0.4</v>
      </c>
      <c r="T143" s="143">
        <f>S143*H143</f>
        <v>354.6</v>
      </c>
      <c r="AR143" s="144" t="s">
        <v>196</v>
      </c>
      <c r="AT143" s="144" t="s">
        <v>191</v>
      </c>
      <c r="AU143" s="144" t="s">
        <v>85</v>
      </c>
      <c r="AY143" s="18" t="s">
        <v>189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8" t="s">
        <v>82</v>
      </c>
      <c r="BK143" s="145">
        <f>ROUND(I143*H143,2)</f>
        <v>0</v>
      </c>
      <c r="BL143" s="18" t="s">
        <v>196</v>
      </c>
      <c r="BM143" s="144" t="s">
        <v>281</v>
      </c>
    </row>
    <row r="144" spans="2:65" s="1" customFormat="1" ht="11.25">
      <c r="B144" s="33"/>
      <c r="D144" s="146" t="s">
        <v>198</v>
      </c>
      <c r="F144" s="147" t="s">
        <v>282</v>
      </c>
      <c r="I144" s="148"/>
      <c r="L144" s="33"/>
      <c r="M144" s="149"/>
      <c r="T144" s="54"/>
      <c r="AT144" s="18" t="s">
        <v>198</v>
      </c>
      <c r="AU144" s="18" t="s">
        <v>85</v>
      </c>
    </row>
    <row r="145" spans="2:65" s="12" customFormat="1" ht="33.75">
      <c r="B145" s="150"/>
      <c r="D145" s="151" t="s">
        <v>205</v>
      </c>
      <c r="E145" s="152" t="s">
        <v>19</v>
      </c>
      <c r="F145" s="153" t="s">
        <v>283</v>
      </c>
      <c r="H145" s="152" t="s">
        <v>19</v>
      </c>
      <c r="I145" s="154"/>
      <c r="L145" s="150"/>
      <c r="M145" s="155"/>
      <c r="T145" s="156"/>
      <c r="AT145" s="152" t="s">
        <v>205</v>
      </c>
      <c r="AU145" s="152" t="s">
        <v>85</v>
      </c>
      <c r="AV145" s="12" t="s">
        <v>82</v>
      </c>
      <c r="AW145" s="12" t="s">
        <v>35</v>
      </c>
      <c r="AX145" s="12" t="s">
        <v>74</v>
      </c>
      <c r="AY145" s="152" t="s">
        <v>189</v>
      </c>
    </row>
    <row r="146" spans="2:65" s="13" customFormat="1" ht="11.25">
      <c r="B146" s="157"/>
      <c r="D146" s="151" t="s">
        <v>205</v>
      </c>
      <c r="E146" s="158" t="s">
        <v>19</v>
      </c>
      <c r="F146" s="159" t="s">
        <v>284</v>
      </c>
      <c r="H146" s="160">
        <v>886.5</v>
      </c>
      <c r="I146" s="161"/>
      <c r="L146" s="157"/>
      <c r="M146" s="162"/>
      <c r="T146" s="163"/>
      <c r="AT146" s="158" t="s">
        <v>205</v>
      </c>
      <c r="AU146" s="158" t="s">
        <v>85</v>
      </c>
      <c r="AV146" s="13" t="s">
        <v>85</v>
      </c>
      <c r="AW146" s="13" t="s">
        <v>35</v>
      </c>
      <c r="AX146" s="13" t="s">
        <v>82</v>
      </c>
      <c r="AY146" s="158" t="s">
        <v>189</v>
      </c>
    </row>
    <row r="147" spans="2:65" s="1" customFormat="1" ht="66.75" customHeight="1">
      <c r="B147" s="33"/>
      <c r="C147" s="133" t="s">
        <v>285</v>
      </c>
      <c r="D147" s="133" t="s">
        <v>191</v>
      </c>
      <c r="E147" s="134" t="s">
        <v>286</v>
      </c>
      <c r="F147" s="135" t="s">
        <v>287</v>
      </c>
      <c r="G147" s="136" t="s">
        <v>194</v>
      </c>
      <c r="H147" s="137">
        <v>769.8</v>
      </c>
      <c r="I147" s="138"/>
      <c r="J147" s="139">
        <f>ROUND(I147*H147,2)</f>
        <v>0</v>
      </c>
      <c r="K147" s="135" t="s">
        <v>195</v>
      </c>
      <c r="L147" s="33"/>
      <c r="M147" s="140" t="s">
        <v>19</v>
      </c>
      <c r="N147" s="141" t="s">
        <v>45</v>
      </c>
      <c r="P147" s="142">
        <f>O147*H147</f>
        <v>0</v>
      </c>
      <c r="Q147" s="142">
        <v>0</v>
      </c>
      <c r="R147" s="142">
        <f>Q147*H147</f>
        <v>0</v>
      </c>
      <c r="S147" s="142">
        <v>0.26</v>
      </c>
      <c r="T147" s="143">
        <f>S147*H147</f>
        <v>200.148</v>
      </c>
      <c r="AR147" s="144" t="s">
        <v>196</v>
      </c>
      <c r="AT147" s="144" t="s">
        <v>191</v>
      </c>
      <c r="AU147" s="144" t="s">
        <v>85</v>
      </c>
      <c r="AY147" s="18" t="s">
        <v>189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8" t="s">
        <v>82</v>
      </c>
      <c r="BK147" s="145">
        <f>ROUND(I147*H147,2)</f>
        <v>0</v>
      </c>
      <c r="BL147" s="18" t="s">
        <v>196</v>
      </c>
      <c r="BM147" s="144" t="s">
        <v>288</v>
      </c>
    </row>
    <row r="148" spans="2:65" s="1" customFormat="1" ht="11.25">
      <c r="B148" s="33"/>
      <c r="D148" s="146" t="s">
        <v>198</v>
      </c>
      <c r="F148" s="147" t="s">
        <v>289</v>
      </c>
      <c r="I148" s="148"/>
      <c r="L148" s="33"/>
      <c r="M148" s="149"/>
      <c r="T148" s="54"/>
      <c r="AT148" s="18" t="s">
        <v>198</v>
      </c>
      <c r="AU148" s="18" t="s">
        <v>85</v>
      </c>
    </row>
    <row r="149" spans="2:65" s="12" customFormat="1" ht="11.25">
      <c r="B149" s="150"/>
      <c r="D149" s="151" t="s">
        <v>205</v>
      </c>
      <c r="E149" s="152" t="s">
        <v>19</v>
      </c>
      <c r="F149" s="153" t="s">
        <v>290</v>
      </c>
      <c r="H149" s="152" t="s">
        <v>19</v>
      </c>
      <c r="I149" s="154"/>
      <c r="L149" s="150"/>
      <c r="M149" s="155"/>
      <c r="T149" s="156"/>
      <c r="AT149" s="152" t="s">
        <v>205</v>
      </c>
      <c r="AU149" s="152" t="s">
        <v>85</v>
      </c>
      <c r="AV149" s="12" t="s">
        <v>82</v>
      </c>
      <c r="AW149" s="12" t="s">
        <v>35</v>
      </c>
      <c r="AX149" s="12" t="s">
        <v>74</v>
      </c>
      <c r="AY149" s="152" t="s">
        <v>189</v>
      </c>
    </row>
    <row r="150" spans="2:65" s="13" customFormat="1" ht="11.25">
      <c r="B150" s="157"/>
      <c r="D150" s="151" t="s">
        <v>205</v>
      </c>
      <c r="E150" s="158" t="s">
        <v>19</v>
      </c>
      <c r="F150" s="159" t="s">
        <v>291</v>
      </c>
      <c r="H150" s="160">
        <v>769.8</v>
      </c>
      <c r="I150" s="161"/>
      <c r="L150" s="157"/>
      <c r="M150" s="162"/>
      <c r="T150" s="163"/>
      <c r="AT150" s="158" t="s">
        <v>205</v>
      </c>
      <c r="AU150" s="158" t="s">
        <v>85</v>
      </c>
      <c r="AV150" s="13" t="s">
        <v>85</v>
      </c>
      <c r="AW150" s="13" t="s">
        <v>35</v>
      </c>
      <c r="AX150" s="13" t="s">
        <v>82</v>
      </c>
      <c r="AY150" s="158" t="s">
        <v>189</v>
      </c>
    </row>
    <row r="151" spans="2:65" s="1" customFormat="1" ht="66.75" customHeight="1">
      <c r="B151" s="33"/>
      <c r="C151" s="133" t="s">
        <v>292</v>
      </c>
      <c r="D151" s="133" t="s">
        <v>191</v>
      </c>
      <c r="E151" s="134" t="s">
        <v>293</v>
      </c>
      <c r="F151" s="135" t="s">
        <v>294</v>
      </c>
      <c r="G151" s="136" t="s">
        <v>194</v>
      </c>
      <c r="H151" s="137">
        <v>2231</v>
      </c>
      <c r="I151" s="138"/>
      <c r="J151" s="139">
        <f>ROUND(I151*H151,2)</f>
        <v>0</v>
      </c>
      <c r="K151" s="135" t="s">
        <v>195</v>
      </c>
      <c r="L151" s="33"/>
      <c r="M151" s="140" t="s">
        <v>19</v>
      </c>
      <c r="N151" s="141" t="s">
        <v>45</v>
      </c>
      <c r="P151" s="142">
        <f>O151*H151</f>
        <v>0</v>
      </c>
      <c r="Q151" s="142">
        <v>0</v>
      </c>
      <c r="R151" s="142">
        <f>Q151*H151</f>
        <v>0</v>
      </c>
      <c r="S151" s="142">
        <v>0.44</v>
      </c>
      <c r="T151" s="143">
        <f>S151*H151</f>
        <v>981.64</v>
      </c>
      <c r="AR151" s="144" t="s">
        <v>196</v>
      </c>
      <c r="AT151" s="144" t="s">
        <v>191</v>
      </c>
      <c r="AU151" s="144" t="s">
        <v>85</v>
      </c>
      <c r="AY151" s="18" t="s">
        <v>189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8" t="s">
        <v>82</v>
      </c>
      <c r="BK151" s="145">
        <f>ROUND(I151*H151,2)</f>
        <v>0</v>
      </c>
      <c r="BL151" s="18" t="s">
        <v>196</v>
      </c>
      <c r="BM151" s="144" t="s">
        <v>295</v>
      </c>
    </row>
    <row r="152" spans="2:65" s="1" customFormat="1" ht="11.25">
      <c r="B152" s="33"/>
      <c r="D152" s="146" t="s">
        <v>198</v>
      </c>
      <c r="F152" s="147" t="s">
        <v>296</v>
      </c>
      <c r="I152" s="148"/>
      <c r="L152" s="33"/>
      <c r="M152" s="149"/>
      <c r="T152" s="54"/>
      <c r="AT152" s="18" t="s">
        <v>198</v>
      </c>
      <c r="AU152" s="18" t="s">
        <v>85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297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291</v>
      </c>
      <c r="H154" s="160">
        <v>769.8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74</v>
      </c>
      <c r="AY154" s="158" t="s">
        <v>189</v>
      </c>
    </row>
    <row r="155" spans="2:65" s="12" customFormat="1" ht="11.25">
      <c r="B155" s="150"/>
      <c r="D155" s="151" t="s">
        <v>205</v>
      </c>
      <c r="E155" s="152" t="s">
        <v>19</v>
      </c>
      <c r="F155" s="153" t="s">
        <v>298</v>
      </c>
      <c r="H155" s="152" t="s">
        <v>19</v>
      </c>
      <c r="I155" s="154"/>
      <c r="L155" s="150"/>
      <c r="M155" s="155"/>
      <c r="T155" s="156"/>
      <c r="AT155" s="152" t="s">
        <v>205</v>
      </c>
      <c r="AU155" s="152" t="s">
        <v>85</v>
      </c>
      <c r="AV155" s="12" t="s">
        <v>82</v>
      </c>
      <c r="AW155" s="12" t="s">
        <v>35</v>
      </c>
      <c r="AX155" s="12" t="s">
        <v>74</v>
      </c>
      <c r="AY155" s="152" t="s">
        <v>189</v>
      </c>
    </row>
    <row r="156" spans="2:65" s="13" customFormat="1" ht="11.25">
      <c r="B156" s="157"/>
      <c r="D156" s="151" t="s">
        <v>205</v>
      </c>
      <c r="E156" s="158" t="s">
        <v>19</v>
      </c>
      <c r="F156" s="159" t="s">
        <v>299</v>
      </c>
      <c r="H156" s="160">
        <v>20</v>
      </c>
      <c r="I156" s="161"/>
      <c r="L156" s="157"/>
      <c r="M156" s="162"/>
      <c r="T156" s="163"/>
      <c r="AT156" s="158" t="s">
        <v>205</v>
      </c>
      <c r="AU156" s="158" t="s">
        <v>85</v>
      </c>
      <c r="AV156" s="13" t="s">
        <v>85</v>
      </c>
      <c r="AW156" s="13" t="s">
        <v>35</v>
      </c>
      <c r="AX156" s="13" t="s">
        <v>74</v>
      </c>
      <c r="AY156" s="158" t="s">
        <v>189</v>
      </c>
    </row>
    <row r="157" spans="2:65" s="12" customFormat="1" ht="11.25">
      <c r="B157" s="150"/>
      <c r="D157" s="151" t="s">
        <v>205</v>
      </c>
      <c r="E157" s="152" t="s">
        <v>19</v>
      </c>
      <c r="F157" s="153" t="s">
        <v>300</v>
      </c>
      <c r="H157" s="152" t="s">
        <v>19</v>
      </c>
      <c r="I157" s="154"/>
      <c r="L157" s="150"/>
      <c r="M157" s="155"/>
      <c r="T157" s="156"/>
      <c r="AT157" s="152" t="s">
        <v>205</v>
      </c>
      <c r="AU157" s="152" t="s">
        <v>85</v>
      </c>
      <c r="AV157" s="12" t="s">
        <v>82</v>
      </c>
      <c r="AW157" s="12" t="s">
        <v>35</v>
      </c>
      <c r="AX157" s="12" t="s">
        <v>74</v>
      </c>
      <c r="AY157" s="152" t="s">
        <v>189</v>
      </c>
    </row>
    <row r="158" spans="2:65" s="13" customFormat="1" ht="11.25">
      <c r="B158" s="157"/>
      <c r="D158" s="151" t="s">
        <v>205</v>
      </c>
      <c r="E158" s="158" t="s">
        <v>19</v>
      </c>
      <c r="F158" s="159" t="s">
        <v>301</v>
      </c>
      <c r="H158" s="160">
        <v>554.70000000000005</v>
      </c>
      <c r="I158" s="161"/>
      <c r="L158" s="157"/>
      <c r="M158" s="162"/>
      <c r="T158" s="163"/>
      <c r="AT158" s="158" t="s">
        <v>205</v>
      </c>
      <c r="AU158" s="158" t="s">
        <v>85</v>
      </c>
      <c r="AV158" s="13" t="s">
        <v>85</v>
      </c>
      <c r="AW158" s="13" t="s">
        <v>35</v>
      </c>
      <c r="AX158" s="13" t="s">
        <v>74</v>
      </c>
      <c r="AY158" s="158" t="s">
        <v>189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302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3" customFormat="1" ht="11.25">
      <c r="B160" s="157"/>
      <c r="D160" s="151" t="s">
        <v>205</v>
      </c>
      <c r="E160" s="158" t="s">
        <v>19</v>
      </c>
      <c r="F160" s="159" t="s">
        <v>284</v>
      </c>
      <c r="H160" s="160">
        <v>886.5</v>
      </c>
      <c r="I160" s="161"/>
      <c r="L160" s="157"/>
      <c r="M160" s="162"/>
      <c r="T160" s="163"/>
      <c r="AT160" s="158" t="s">
        <v>205</v>
      </c>
      <c r="AU160" s="158" t="s">
        <v>85</v>
      </c>
      <c r="AV160" s="13" t="s">
        <v>85</v>
      </c>
      <c r="AW160" s="13" t="s">
        <v>35</v>
      </c>
      <c r="AX160" s="13" t="s">
        <v>74</v>
      </c>
      <c r="AY160" s="158" t="s">
        <v>189</v>
      </c>
    </row>
    <row r="161" spans="2:65" s="14" customFormat="1" ht="11.25">
      <c r="B161" s="164"/>
      <c r="D161" s="151" t="s">
        <v>205</v>
      </c>
      <c r="E161" s="165" t="s">
        <v>19</v>
      </c>
      <c r="F161" s="166" t="s">
        <v>303</v>
      </c>
      <c r="H161" s="167">
        <v>2231</v>
      </c>
      <c r="I161" s="168"/>
      <c r="L161" s="164"/>
      <c r="M161" s="169"/>
      <c r="T161" s="170"/>
      <c r="AT161" s="165" t="s">
        <v>205</v>
      </c>
      <c r="AU161" s="165" t="s">
        <v>85</v>
      </c>
      <c r="AV161" s="14" t="s">
        <v>196</v>
      </c>
      <c r="AW161" s="14" t="s">
        <v>35</v>
      </c>
      <c r="AX161" s="14" t="s">
        <v>82</v>
      </c>
      <c r="AY161" s="165" t="s">
        <v>189</v>
      </c>
    </row>
    <row r="162" spans="2:65" s="1" customFormat="1" ht="66.75" customHeight="1">
      <c r="B162" s="33"/>
      <c r="C162" s="133" t="s">
        <v>212</v>
      </c>
      <c r="D162" s="133" t="s">
        <v>191</v>
      </c>
      <c r="E162" s="134" t="s">
        <v>304</v>
      </c>
      <c r="F162" s="135" t="s">
        <v>305</v>
      </c>
      <c r="G162" s="136" t="s">
        <v>194</v>
      </c>
      <c r="H162" s="137">
        <v>1998.95</v>
      </c>
      <c r="I162" s="138"/>
      <c r="J162" s="139">
        <f>ROUND(I162*H162,2)</f>
        <v>0</v>
      </c>
      <c r="K162" s="135" t="s">
        <v>195</v>
      </c>
      <c r="L162" s="33"/>
      <c r="M162" s="140" t="s">
        <v>19</v>
      </c>
      <c r="N162" s="141" t="s">
        <v>45</v>
      </c>
      <c r="P162" s="142">
        <f>O162*H162</f>
        <v>0</v>
      </c>
      <c r="Q162" s="142">
        <v>0</v>
      </c>
      <c r="R162" s="142">
        <f>Q162*H162</f>
        <v>0</v>
      </c>
      <c r="S162" s="142">
        <v>0.57999999999999996</v>
      </c>
      <c r="T162" s="143">
        <f>S162*H162</f>
        <v>1159.3909999999998</v>
      </c>
      <c r="AR162" s="144" t="s">
        <v>196</v>
      </c>
      <c r="AT162" s="144" t="s">
        <v>191</v>
      </c>
      <c r="AU162" s="144" t="s">
        <v>85</v>
      </c>
      <c r="AY162" s="18" t="s">
        <v>189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8" t="s">
        <v>82</v>
      </c>
      <c r="BK162" s="145">
        <f>ROUND(I162*H162,2)</f>
        <v>0</v>
      </c>
      <c r="BL162" s="18" t="s">
        <v>196</v>
      </c>
      <c r="BM162" s="144" t="s">
        <v>306</v>
      </c>
    </row>
    <row r="163" spans="2:65" s="1" customFormat="1" ht="11.25">
      <c r="B163" s="33"/>
      <c r="D163" s="146" t="s">
        <v>198</v>
      </c>
      <c r="F163" s="147" t="s">
        <v>307</v>
      </c>
      <c r="I163" s="148"/>
      <c r="L163" s="33"/>
      <c r="M163" s="149"/>
      <c r="T163" s="54"/>
      <c r="AT163" s="18" t="s">
        <v>198</v>
      </c>
      <c r="AU163" s="18" t="s">
        <v>85</v>
      </c>
    </row>
    <row r="164" spans="2:65" s="12" customFormat="1" ht="11.25">
      <c r="B164" s="150"/>
      <c r="D164" s="151" t="s">
        <v>205</v>
      </c>
      <c r="E164" s="152" t="s">
        <v>19</v>
      </c>
      <c r="F164" s="153" t="s">
        <v>308</v>
      </c>
      <c r="H164" s="152" t="s">
        <v>19</v>
      </c>
      <c r="I164" s="154"/>
      <c r="L164" s="150"/>
      <c r="M164" s="155"/>
      <c r="T164" s="156"/>
      <c r="AT164" s="152" t="s">
        <v>205</v>
      </c>
      <c r="AU164" s="152" t="s">
        <v>85</v>
      </c>
      <c r="AV164" s="12" t="s">
        <v>82</v>
      </c>
      <c r="AW164" s="12" t="s">
        <v>35</v>
      </c>
      <c r="AX164" s="12" t="s">
        <v>74</v>
      </c>
      <c r="AY164" s="152" t="s">
        <v>189</v>
      </c>
    </row>
    <row r="165" spans="2:65" s="13" customFormat="1" ht="11.25">
      <c r="B165" s="157"/>
      <c r="D165" s="151" t="s">
        <v>205</v>
      </c>
      <c r="E165" s="158" t="s">
        <v>19</v>
      </c>
      <c r="F165" s="159" t="s">
        <v>309</v>
      </c>
      <c r="H165" s="160">
        <v>725.3</v>
      </c>
      <c r="I165" s="161"/>
      <c r="L165" s="157"/>
      <c r="M165" s="162"/>
      <c r="T165" s="163"/>
      <c r="AT165" s="158" t="s">
        <v>205</v>
      </c>
      <c r="AU165" s="158" t="s">
        <v>85</v>
      </c>
      <c r="AV165" s="13" t="s">
        <v>85</v>
      </c>
      <c r="AW165" s="13" t="s">
        <v>35</v>
      </c>
      <c r="AX165" s="13" t="s">
        <v>74</v>
      </c>
      <c r="AY165" s="158" t="s">
        <v>189</v>
      </c>
    </row>
    <row r="166" spans="2:65" s="12" customFormat="1" ht="11.25">
      <c r="B166" s="150"/>
      <c r="D166" s="151" t="s">
        <v>205</v>
      </c>
      <c r="E166" s="152" t="s">
        <v>19</v>
      </c>
      <c r="F166" s="153" t="s">
        <v>310</v>
      </c>
      <c r="H166" s="152" t="s">
        <v>19</v>
      </c>
      <c r="I166" s="154"/>
      <c r="L166" s="150"/>
      <c r="M166" s="155"/>
      <c r="T166" s="156"/>
      <c r="AT166" s="152" t="s">
        <v>205</v>
      </c>
      <c r="AU166" s="152" t="s">
        <v>85</v>
      </c>
      <c r="AV166" s="12" t="s">
        <v>82</v>
      </c>
      <c r="AW166" s="12" t="s">
        <v>35</v>
      </c>
      <c r="AX166" s="12" t="s">
        <v>74</v>
      </c>
      <c r="AY166" s="152" t="s">
        <v>189</v>
      </c>
    </row>
    <row r="167" spans="2:65" s="13" customFormat="1" ht="11.25">
      <c r="B167" s="157"/>
      <c r="D167" s="151" t="s">
        <v>205</v>
      </c>
      <c r="E167" s="158" t="s">
        <v>19</v>
      </c>
      <c r="F167" s="159" t="s">
        <v>311</v>
      </c>
      <c r="H167" s="160">
        <v>839.65</v>
      </c>
      <c r="I167" s="161"/>
      <c r="L167" s="157"/>
      <c r="M167" s="162"/>
      <c r="T167" s="163"/>
      <c r="AT167" s="158" t="s">
        <v>205</v>
      </c>
      <c r="AU167" s="158" t="s">
        <v>85</v>
      </c>
      <c r="AV167" s="13" t="s">
        <v>85</v>
      </c>
      <c r="AW167" s="13" t="s">
        <v>35</v>
      </c>
      <c r="AX167" s="13" t="s">
        <v>74</v>
      </c>
      <c r="AY167" s="158" t="s">
        <v>189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312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3" customFormat="1" ht="11.25">
      <c r="B169" s="157"/>
      <c r="D169" s="151" t="s">
        <v>205</v>
      </c>
      <c r="E169" s="158" t="s">
        <v>19</v>
      </c>
      <c r="F169" s="159" t="s">
        <v>313</v>
      </c>
      <c r="H169" s="160">
        <v>434</v>
      </c>
      <c r="I169" s="161"/>
      <c r="L169" s="157"/>
      <c r="M169" s="162"/>
      <c r="T169" s="163"/>
      <c r="AT169" s="158" t="s">
        <v>205</v>
      </c>
      <c r="AU169" s="158" t="s">
        <v>85</v>
      </c>
      <c r="AV169" s="13" t="s">
        <v>85</v>
      </c>
      <c r="AW169" s="13" t="s">
        <v>35</v>
      </c>
      <c r="AX169" s="13" t="s">
        <v>74</v>
      </c>
      <c r="AY169" s="158" t="s">
        <v>189</v>
      </c>
    </row>
    <row r="170" spans="2:65" s="14" customFormat="1" ht="11.25">
      <c r="B170" s="164"/>
      <c r="D170" s="151" t="s">
        <v>205</v>
      </c>
      <c r="E170" s="165" t="s">
        <v>19</v>
      </c>
      <c r="F170" s="166" t="s">
        <v>303</v>
      </c>
      <c r="H170" s="167">
        <v>1998.95</v>
      </c>
      <c r="I170" s="168"/>
      <c r="L170" s="164"/>
      <c r="M170" s="169"/>
      <c r="T170" s="170"/>
      <c r="AT170" s="165" t="s">
        <v>205</v>
      </c>
      <c r="AU170" s="165" t="s">
        <v>85</v>
      </c>
      <c r="AV170" s="14" t="s">
        <v>196</v>
      </c>
      <c r="AW170" s="14" t="s">
        <v>35</v>
      </c>
      <c r="AX170" s="14" t="s">
        <v>82</v>
      </c>
      <c r="AY170" s="165" t="s">
        <v>189</v>
      </c>
    </row>
    <row r="171" spans="2:65" s="1" customFormat="1" ht="62.65" customHeight="1">
      <c r="B171" s="33"/>
      <c r="C171" s="133" t="s">
        <v>314</v>
      </c>
      <c r="D171" s="133" t="s">
        <v>191</v>
      </c>
      <c r="E171" s="134" t="s">
        <v>315</v>
      </c>
      <c r="F171" s="135" t="s">
        <v>316</v>
      </c>
      <c r="G171" s="136" t="s">
        <v>194</v>
      </c>
      <c r="H171" s="137">
        <v>554.70000000000005</v>
      </c>
      <c r="I171" s="138"/>
      <c r="J171" s="139">
        <f>ROUND(I171*H171,2)</f>
        <v>0</v>
      </c>
      <c r="K171" s="135" t="s">
        <v>195</v>
      </c>
      <c r="L171" s="33"/>
      <c r="M171" s="140" t="s">
        <v>19</v>
      </c>
      <c r="N171" s="141" t="s">
        <v>45</v>
      </c>
      <c r="P171" s="142">
        <f>O171*H171</f>
        <v>0</v>
      </c>
      <c r="Q171" s="142">
        <v>0</v>
      </c>
      <c r="R171" s="142">
        <f>Q171*H171</f>
        <v>0</v>
      </c>
      <c r="S171" s="142">
        <v>0.32500000000000001</v>
      </c>
      <c r="T171" s="143">
        <f>S171*H171</f>
        <v>180.27750000000003</v>
      </c>
      <c r="AR171" s="144" t="s">
        <v>196</v>
      </c>
      <c r="AT171" s="144" t="s">
        <v>191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196</v>
      </c>
      <c r="BM171" s="144" t="s">
        <v>317</v>
      </c>
    </row>
    <row r="172" spans="2:65" s="1" customFormat="1" ht="11.25">
      <c r="B172" s="33"/>
      <c r="D172" s="146" t="s">
        <v>198</v>
      </c>
      <c r="F172" s="147" t="s">
        <v>318</v>
      </c>
      <c r="I172" s="148"/>
      <c r="L172" s="33"/>
      <c r="M172" s="149"/>
      <c r="T172" s="54"/>
      <c r="AT172" s="18" t="s">
        <v>198</v>
      </c>
      <c r="AU172" s="18" t="s">
        <v>85</v>
      </c>
    </row>
    <row r="173" spans="2:65" s="12" customFormat="1" ht="11.25">
      <c r="B173" s="150"/>
      <c r="D173" s="151" t="s">
        <v>205</v>
      </c>
      <c r="E173" s="152" t="s">
        <v>19</v>
      </c>
      <c r="F173" s="153" t="s">
        <v>300</v>
      </c>
      <c r="H173" s="152" t="s">
        <v>19</v>
      </c>
      <c r="I173" s="154"/>
      <c r="L173" s="150"/>
      <c r="M173" s="155"/>
      <c r="T173" s="156"/>
      <c r="AT173" s="152" t="s">
        <v>205</v>
      </c>
      <c r="AU173" s="152" t="s">
        <v>85</v>
      </c>
      <c r="AV173" s="12" t="s">
        <v>82</v>
      </c>
      <c r="AW173" s="12" t="s">
        <v>35</v>
      </c>
      <c r="AX173" s="12" t="s">
        <v>74</v>
      </c>
      <c r="AY173" s="152" t="s">
        <v>189</v>
      </c>
    </row>
    <row r="174" spans="2:65" s="13" customFormat="1" ht="11.25">
      <c r="B174" s="157"/>
      <c r="D174" s="151" t="s">
        <v>205</v>
      </c>
      <c r="E174" s="158" t="s">
        <v>19</v>
      </c>
      <c r="F174" s="159" t="s">
        <v>301</v>
      </c>
      <c r="H174" s="160">
        <v>554.70000000000005</v>
      </c>
      <c r="I174" s="161"/>
      <c r="L174" s="157"/>
      <c r="M174" s="162"/>
      <c r="T174" s="163"/>
      <c r="AT174" s="158" t="s">
        <v>205</v>
      </c>
      <c r="AU174" s="158" t="s">
        <v>85</v>
      </c>
      <c r="AV174" s="13" t="s">
        <v>85</v>
      </c>
      <c r="AW174" s="13" t="s">
        <v>35</v>
      </c>
      <c r="AX174" s="13" t="s">
        <v>82</v>
      </c>
      <c r="AY174" s="158" t="s">
        <v>189</v>
      </c>
    </row>
    <row r="175" spans="2:65" s="1" customFormat="1" ht="55.5" customHeight="1">
      <c r="B175" s="33"/>
      <c r="C175" s="133" t="s">
        <v>7</v>
      </c>
      <c r="D175" s="133" t="s">
        <v>191</v>
      </c>
      <c r="E175" s="134" t="s">
        <v>319</v>
      </c>
      <c r="F175" s="135" t="s">
        <v>320</v>
      </c>
      <c r="G175" s="136" t="s">
        <v>194</v>
      </c>
      <c r="H175" s="137">
        <v>839.65</v>
      </c>
      <c r="I175" s="138"/>
      <c r="J175" s="139">
        <f>ROUND(I175*H175,2)</f>
        <v>0</v>
      </c>
      <c r="K175" s="135" t="s">
        <v>195</v>
      </c>
      <c r="L175" s="33"/>
      <c r="M175" s="140" t="s">
        <v>19</v>
      </c>
      <c r="N175" s="141" t="s">
        <v>45</v>
      </c>
      <c r="P175" s="142">
        <f>O175*H175</f>
        <v>0</v>
      </c>
      <c r="Q175" s="142">
        <v>0</v>
      </c>
      <c r="R175" s="142">
        <f>Q175*H175</f>
        <v>0</v>
      </c>
      <c r="S175" s="142">
        <v>0.22</v>
      </c>
      <c r="T175" s="143">
        <f>S175*H175</f>
        <v>184.72299999999998</v>
      </c>
      <c r="AR175" s="144" t="s">
        <v>196</v>
      </c>
      <c r="AT175" s="144" t="s">
        <v>191</v>
      </c>
      <c r="AU175" s="144" t="s">
        <v>85</v>
      </c>
      <c r="AY175" s="18" t="s">
        <v>189</v>
      </c>
      <c r="BE175" s="145">
        <f>IF(N175="základní",J175,0)</f>
        <v>0</v>
      </c>
      <c r="BF175" s="145">
        <f>IF(N175="snížená",J175,0)</f>
        <v>0</v>
      </c>
      <c r="BG175" s="145">
        <f>IF(N175="zákl. přenesená",J175,0)</f>
        <v>0</v>
      </c>
      <c r="BH175" s="145">
        <f>IF(N175="sníž. přenesená",J175,0)</f>
        <v>0</v>
      </c>
      <c r="BI175" s="145">
        <f>IF(N175="nulová",J175,0)</f>
        <v>0</v>
      </c>
      <c r="BJ175" s="18" t="s">
        <v>82</v>
      </c>
      <c r="BK175" s="145">
        <f>ROUND(I175*H175,2)</f>
        <v>0</v>
      </c>
      <c r="BL175" s="18" t="s">
        <v>196</v>
      </c>
      <c r="BM175" s="144" t="s">
        <v>321</v>
      </c>
    </row>
    <row r="176" spans="2:65" s="1" customFormat="1" ht="11.25">
      <c r="B176" s="33"/>
      <c r="D176" s="146" t="s">
        <v>198</v>
      </c>
      <c r="F176" s="147" t="s">
        <v>322</v>
      </c>
      <c r="I176" s="148"/>
      <c r="L176" s="33"/>
      <c r="M176" s="149"/>
      <c r="T176" s="54"/>
      <c r="AT176" s="18" t="s">
        <v>198</v>
      </c>
      <c r="AU176" s="18" t="s">
        <v>85</v>
      </c>
    </row>
    <row r="177" spans="2:65" s="12" customFormat="1" ht="11.25">
      <c r="B177" s="150"/>
      <c r="D177" s="151" t="s">
        <v>205</v>
      </c>
      <c r="E177" s="152" t="s">
        <v>19</v>
      </c>
      <c r="F177" s="153" t="s">
        <v>310</v>
      </c>
      <c r="H177" s="152" t="s">
        <v>19</v>
      </c>
      <c r="I177" s="154"/>
      <c r="L177" s="150"/>
      <c r="M177" s="155"/>
      <c r="T177" s="156"/>
      <c r="AT177" s="152" t="s">
        <v>205</v>
      </c>
      <c r="AU177" s="152" t="s">
        <v>85</v>
      </c>
      <c r="AV177" s="12" t="s">
        <v>82</v>
      </c>
      <c r="AW177" s="12" t="s">
        <v>35</v>
      </c>
      <c r="AX177" s="12" t="s">
        <v>74</v>
      </c>
      <c r="AY177" s="152" t="s">
        <v>189</v>
      </c>
    </row>
    <row r="178" spans="2:65" s="13" customFormat="1" ht="11.25">
      <c r="B178" s="157"/>
      <c r="D178" s="151" t="s">
        <v>205</v>
      </c>
      <c r="E178" s="158" t="s">
        <v>19</v>
      </c>
      <c r="F178" s="159" t="s">
        <v>311</v>
      </c>
      <c r="H178" s="160">
        <v>839.65</v>
      </c>
      <c r="I178" s="161"/>
      <c r="L178" s="157"/>
      <c r="M178" s="162"/>
      <c r="T178" s="163"/>
      <c r="AT178" s="158" t="s">
        <v>205</v>
      </c>
      <c r="AU178" s="158" t="s">
        <v>85</v>
      </c>
      <c r="AV178" s="13" t="s">
        <v>85</v>
      </c>
      <c r="AW178" s="13" t="s">
        <v>35</v>
      </c>
      <c r="AX178" s="13" t="s">
        <v>82</v>
      </c>
      <c r="AY178" s="158" t="s">
        <v>189</v>
      </c>
    </row>
    <row r="179" spans="2:65" s="1" customFormat="1" ht="44.25" customHeight="1">
      <c r="B179" s="33"/>
      <c r="C179" s="133" t="s">
        <v>323</v>
      </c>
      <c r="D179" s="133" t="s">
        <v>191</v>
      </c>
      <c r="E179" s="134" t="s">
        <v>324</v>
      </c>
      <c r="F179" s="135" t="s">
        <v>325</v>
      </c>
      <c r="G179" s="136" t="s">
        <v>194</v>
      </c>
      <c r="H179" s="137">
        <v>725.3</v>
      </c>
      <c r="I179" s="138"/>
      <c r="J179" s="139">
        <f>ROUND(I179*H179,2)</f>
        <v>0</v>
      </c>
      <c r="K179" s="135" t="s">
        <v>195</v>
      </c>
      <c r="L179" s="33"/>
      <c r="M179" s="140" t="s">
        <v>19</v>
      </c>
      <c r="N179" s="141" t="s">
        <v>45</v>
      </c>
      <c r="P179" s="142">
        <f>O179*H179</f>
        <v>0</v>
      </c>
      <c r="Q179" s="142">
        <v>1.0000000000000001E-5</v>
      </c>
      <c r="R179" s="142">
        <f>Q179*H179</f>
        <v>7.2529999999999999E-3</v>
      </c>
      <c r="S179" s="142">
        <v>0.115</v>
      </c>
      <c r="T179" s="143">
        <f>S179*H179</f>
        <v>83.409499999999994</v>
      </c>
      <c r="AR179" s="144" t="s">
        <v>196</v>
      </c>
      <c r="AT179" s="144" t="s">
        <v>191</v>
      </c>
      <c r="AU179" s="144" t="s">
        <v>85</v>
      </c>
      <c r="AY179" s="18" t="s">
        <v>189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8" t="s">
        <v>82</v>
      </c>
      <c r="BK179" s="145">
        <f>ROUND(I179*H179,2)</f>
        <v>0</v>
      </c>
      <c r="BL179" s="18" t="s">
        <v>196</v>
      </c>
      <c r="BM179" s="144" t="s">
        <v>326</v>
      </c>
    </row>
    <row r="180" spans="2:65" s="1" customFormat="1" ht="11.25">
      <c r="B180" s="33"/>
      <c r="D180" s="146" t="s">
        <v>198</v>
      </c>
      <c r="F180" s="147" t="s">
        <v>327</v>
      </c>
      <c r="I180" s="148"/>
      <c r="L180" s="33"/>
      <c r="M180" s="149"/>
      <c r="T180" s="54"/>
      <c r="AT180" s="18" t="s">
        <v>198</v>
      </c>
      <c r="AU180" s="18" t="s">
        <v>85</v>
      </c>
    </row>
    <row r="181" spans="2:65" s="12" customFormat="1" ht="11.25">
      <c r="B181" s="150"/>
      <c r="D181" s="151" t="s">
        <v>205</v>
      </c>
      <c r="E181" s="152" t="s">
        <v>19</v>
      </c>
      <c r="F181" s="153" t="s">
        <v>328</v>
      </c>
      <c r="H181" s="152" t="s">
        <v>19</v>
      </c>
      <c r="I181" s="154"/>
      <c r="L181" s="150"/>
      <c r="M181" s="155"/>
      <c r="T181" s="156"/>
      <c r="AT181" s="152" t="s">
        <v>205</v>
      </c>
      <c r="AU181" s="152" t="s">
        <v>85</v>
      </c>
      <c r="AV181" s="12" t="s">
        <v>82</v>
      </c>
      <c r="AW181" s="12" t="s">
        <v>35</v>
      </c>
      <c r="AX181" s="12" t="s">
        <v>74</v>
      </c>
      <c r="AY181" s="152" t="s">
        <v>189</v>
      </c>
    </row>
    <row r="182" spans="2:65" s="13" customFormat="1" ht="11.25">
      <c r="B182" s="157"/>
      <c r="D182" s="151" t="s">
        <v>205</v>
      </c>
      <c r="E182" s="158" t="s">
        <v>19</v>
      </c>
      <c r="F182" s="159" t="s">
        <v>309</v>
      </c>
      <c r="H182" s="160">
        <v>725.3</v>
      </c>
      <c r="I182" s="161"/>
      <c r="L182" s="157"/>
      <c r="M182" s="162"/>
      <c r="T182" s="163"/>
      <c r="AT182" s="158" t="s">
        <v>205</v>
      </c>
      <c r="AU182" s="158" t="s">
        <v>85</v>
      </c>
      <c r="AV182" s="13" t="s">
        <v>85</v>
      </c>
      <c r="AW182" s="13" t="s">
        <v>35</v>
      </c>
      <c r="AX182" s="13" t="s">
        <v>82</v>
      </c>
      <c r="AY182" s="158" t="s">
        <v>189</v>
      </c>
    </row>
    <row r="183" spans="2:65" s="1" customFormat="1" ht="44.25" customHeight="1">
      <c r="B183" s="33"/>
      <c r="C183" s="133" t="s">
        <v>329</v>
      </c>
      <c r="D183" s="133" t="s">
        <v>191</v>
      </c>
      <c r="E183" s="134" t="s">
        <v>330</v>
      </c>
      <c r="F183" s="135" t="s">
        <v>331</v>
      </c>
      <c r="G183" s="136" t="s">
        <v>194</v>
      </c>
      <c r="H183" s="137">
        <v>2683.61</v>
      </c>
      <c r="I183" s="138"/>
      <c r="J183" s="139">
        <f>ROUND(I183*H183,2)</f>
        <v>0</v>
      </c>
      <c r="K183" s="135" t="s">
        <v>195</v>
      </c>
      <c r="L183" s="33"/>
      <c r="M183" s="140" t="s">
        <v>19</v>
      </c>
      <c r="N183" s="141" t="s">
        <v>45</v>
      </c>
      <c r="P183" s="142">
        <f>O183*H183</f>
        <v>0</v>
      </c>
      <c r="Q183" s="142">
        <v>1.0000000000000001E-5</v>
      </c>
      <c r="R183" s="142">
        <f>Q183*H183</f>
        <v>2.6836100000000005E-2</v>
      </c>
      <c r="S183" s="142">
        <v>0.115</v>
      </c>
      <c r="T183" s="143">
        <f>S183*H183</f>
        <v>308.61515000000003</v>
      </c>
      <c r="AR183" s="144" t="s">
        <v>196</v>
      </c>
      <c r="AT183" s="144" t="s">
        <v>191</v>
      </c>
      <c r="AU183" s="144" t="s">
        <v>85</v>
      </c>
      <c r="AY183" s="18" t="s">
        <v>189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8" t="s">
        <v>82</v>
      </c>
      <c r="BK183" s="145">
        <f>ROUND(I183*H183,2)</f>
        <v>0</v>
      </c>
      <c r="BL183" s="18" t="s">
        <v>196</v>
      </c>
      <c r="BM183" s="144" t="s">
        <v>332</v>
      </c>
    </row>
    <row r="184" spans="2:65" s="1" customFormat="1" ht="11.25">
      <c r="B184" s="33"/>
      <c r="D184" s="146" t="s">
        <v>198</v>
      </c>
      <c r="F184" s="147" t="s">
        <v>333</v>
      </c>
      <c r="I184" s="148"/>
      <c r="L184" s="33"/>
      <c r="M184" s="149"/>
      <c r="T184" s="54"/>
      <c r="AT184" s="18" t="s">
        <v>198</v>
      </c>
      <c r="AU184" s="18" t="s">
        <v>85</v>
      </c>
    </row>
    <row r="185" spans="2:65" s="12" customFormat="1" ht="11.25">
      <c r="B185" s="150"/>
      <c r="D185" s="151" t="s">
        <v>205</v>
      </c>
      <c r="E185" s="152" t="s">
        <v>19</v>
      </c>
      <c r="F185" s="153" t="s">
        <v>334</v>
      </c>
      <c r="H185" s="152" t="s">
        <v>19</v>
      </c>
      <c r="I185" s="154"/>
      <c r="L185" s="150"/>
      <c r="M185" s="155"/>
      <c r="T185" s="156"/>
      <c r="AT185" s="152" t="s">
        <v>205</v>
      </c>
      <c r="AU185" s="152" t="s">
        <v>85</v>
      </c>
      <c r="AV185" s="12" t="s">
        <v>82</v>
      </c>
      <c r="AW185" s="12" t="s">
        <v>35</v>
      </c>
      <c r="AX185" s="12" t="s">
        <v>74</v>
      </c>
      <c r="AY185" s="152" t="s">
        <v>189</v>
      </c>
    </row>
    <row r="186" spans="2:65" s="13" customFormat="1" ht="11.25">
      <c r="B186" s="157"/>
      <c r="D186" s="151" t="s">
        <v>205</v>
      </c>
      <c r="E186" s="158" t="s">
        <v>19</v>
      </c>
      <c r="F186" s="159" t="s">
        <v>335</v>
      </c>
      <c r="H186" s="160">
        <v>2683.61</v>
      </c>
      <c r="I186" s="161"/>
      <c r="L186" s="157"/>
      <c r="M186" s="162"/>
      <c r="T186" s="163"/>
      <c r="AT186" s="158" t="s">
        <v>205</v>
      </c>
      <c r="AU186" s="158" t="s">
        <v>85</v>
      </c>
      <c r="AV186" s="13" t="s">
        <v>85</v>
      </c>
      <c r="AW186" s="13" t="s">
        <v>35</v>
      </c>
      <c r="AX186" s="13" t="s">
        <v>82</v>
      </c>
      <c r="AY186" s="158" t="s">
        <v>189</v>
      </c>
    </row>
    <row r="187" spans="2:65" s="1" customFormat="1" ht="49.15" customHeight="1">
      <c r="B187" s="33"/>
      <c r="C187" s="133" t="s">
        <v>336</v>
      </c>
      <c r="D187" s="133" t="s">
        <v>191</v>
      </c>
      <c r="E187" s="134" t="s">
        <v>337</v>
      </c>
      <c r="F187" s="135" t="s">
        <v>338</v>
      </c>
      <c r="G187" s="136" t="s">
        <v>339</v>
      </c>
      <c r="H187" s="137">
        <v>1500</v>
      </c>
      <c r="I187" s="138"/>
      <c r="J187" s="139">
        <f>ROUND(I187*H187,2)</f>
        <v>0</v>
      </c>
      <c r="K187" s="135" t="s">
        <v>195</v>
      </c>
      <c r="L187" s="33"/>
      <c r="M187" s="140" t="s">
        <v>19</v>
      </c>
      <c r="N187" s="141" t="s">
        <v>45</v>
      </c>
      <c r="P187" s="142">
        <f>O187*H187</f>
        <v>0</v>
      </c>
      <c r="Q187" s="142">
        <v>0</v>
      </c>
      <c r="R187" s="142">
        <f>Q187*H187</f>
        <v>0</v>
      </c>
      <c r="S187" s="142">
        <v>0.20499999999999999</v>
      </c>
      <c r="T187" s="143">
        <f>S187*H187</f>
        <v>307.5</v>
      </c>
      <c r="AR187" s="144" t="s">
        <v>196</v>
      </c>
      <c r="AT187" s="144" t="s">
        <v>191</v>
      </c>
      <c r="AU187" s="144" t="s">
        <v>85</v>
      </c>
      <c r="AY187" s="18" t="s">
        <v>189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8" t="s">
        <v>82</v>
      </c>
      <c r="BK187" s="145">
        <f>ROUND(I187*H187,2)</f>
        <v>0</v>
      </c>
      <c r="BL187" s="18" t="s">
        <v>196</v>
      </c>
      <c r="BM187" s="144" t="s">
        <v>340</v>
      </c>
    </row>
    <row r="188" spans="2:65" s="1" customFormat="1" ht="11.25">
      <c r="B188" s="33"/>
      <c r="D188" s="146" t="s">
        <v>198</v>
      </c>
      <c r="F188" s="147" t="s">
        <v>341</v>
      </c>
      <c r="I188" s="148"/>
      <c r="L188" s="33"/>
      <c r="M188" s="149"/>
      <c r="T188" s="54"/>
      <c r="AT188" s="18" t="s">
        <v>198</v>
      </c>
      <c r="AU188" s="18" t="s">
        <v>85</v>
      </c>
    </row>
    <row r="189" spans="2:65" s="12" customFormat="1" ht="11.25">
      <c r="B189" s="150"/>
      <c r="D189" s="151" t="s">
        <v>205</v>
      </c>
      <c r="E189" s="152" t="s">
        <v>19</v>
      </c>
      <c r="F189" s="153" t="s">
        <v>342</v>
      </c>
      <c r="H189" s="152" t="s">
        <v>19</v>
      </c>
      <c r="I189" s="154"/>
      <c r="L189" s="150"/>
      <c r="M189" s="155"/>
      <c r="T189" s="156"/>
      <c r="AT189" s="152" t="s">
        <v>205</v>
      </c>
      <c r="AU189" s="152" t="s">
        <v>85</v>
      </c>
      <c r="AV189" s="12" t="s">
        <v>82</v>
      </c>
      <c r="AW189" s="12" t="s">
        <v>35</v>
      </c>
      <c r="AX189" s="12" t="s">
        <v>74</v>
      </c>
      <c r="AY189" s="152" t="s">
        <v>189</v>
      </c>
    </row>
    <row r="190" spans="2:65" s="12" customFormat="1" ht="22.5">
      <c r="B190" s="150"/>
      <c r="D190" s="151" t="s">
        <v>205</v>
      </c>
      <c r="E190" s="152" t="s">
        <v>19</v>
      </c>
      <c r="F190" s="153" t="s">
        <v>343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3" customFormat="1" ht="11.25">
      <c r="B191" s="157"/>
      <c r="D191" s="151" t="s">
        <v>205</v>
      </c>
      <c r="E191" s="158" t="s">
        <v>19</v>
      </c>
      <c r="F191" s="159" t="s">
        <v>344</v>
      </c>
      <c r="H191" s="160">
        <v>1500</v>
      </c>
      <c r="I191" s="161"/>
      <c r="L191" s="157"/>
      <c r="M191" s="162"/>
      <c r="T191" s="163"/>
      <c r="AT191" s="158" t="s">
        <v>205</v>
      </c>
      <c r="AU191" s="158" t="s">
        <v>85</v>
      </c>
      <c r="AV191" s="13" t="s">
        <v>85</v>
      </c>
      <c r="AW191" s="13" t="s">
        <v>35</v>
      </c>
      <c r="AX191" s="13" t="s">
        <v>82</v>
      </c>
      <c r="AY191" s="158" t="s">
        <v>189</v>
      </c>
    </row>
    <row r="192" spans="2:65" s="1" customFormat="1" ht="24.2" customHeight="1">
      <c r="B192" s="33"/>
      <c r="C192" s="133" t="s">
        <v>345</v>
      </c>
      <c r="D192" s="133" t="s">
        <v>191</v>
      </c>
      <c r="E192" s="134" t="s">
        <v>346</v>
      </c>
      <c r="F192" s="135" t="s">
        <v>347</v>
      </c>
      <c r="G192" s="136" t="s">
        <v>348</v>
      </c>
      <c r="H192" s="137">
        <v>300</v>
      </c>
      <c r="I192" s="138"/>
      <c r="J192" s="139">
        <f>ROUND(I192*H192,2)</f>
        <v>0</v>
      </c>
      <c r="K192" s="135" t="s">
        <v>195</v>
      </c>
      <c r="L192" s="33"/>
      <c r="M192" s="140" t="s">
        <v>19</v>
      </c>
      <c r="N192" s="141" t="s">
        <v>45</v>
      </c>
      <c r="P192" s="142">
        <f>O192*H192</f>
        <v>0</v>
      </c>
      <c r="Q192" s="142">
        <v>3.0000000000000001E-5</v>
      </c>
      <c r="R192" s="142">
        <f>Q192*H192</f>
        <v>9.0000000000000011E-3</v>
      </c>
      <c r="S192" s="142">
        <v>0</v>
      </c>
      <c r="T192" s="143">
        <f>S192*H192</f>
        <v>0</v>
      </c>
      <c r="AR192" s="144" t="s">
        <v>196</v>
      </c>
      <c r="AT192" s="144" t="s">
        <v>191</v>
      </c>
      <c r="AU192" s="144" t="s">
        <v>85</v>
      </c>
      <c r="AY192" s="18" t="s">
        <v>189</v>
      </c>
      <c r="BE192" s="145">
        <f>IF(N192="základní",J192,0)</f>
        <v>0</v>
      </c>
      <c r="BF192" s="145">
        <f>IF(N192="snížená",J192,0)</f>
        <v>0</v>
      </c>
      <c r="BG192" s="145">
        <f>IF(N192="zákl. přenesená",J192,0)</f>
        <v>0</v>
      </c>
      <c r="BH192" s="145">
        <f>IF(N192="sníž. přenesená",J192,0)</f>
        <v>0</v>
      </c>
      <c r="BI192" s="145">
        <f>IF(N192="nulová",J192,0)</f>
        <v>0</v>
      </c>
      <c r="BJ192" s="18" t="s">
        <v>82</v>
      </c>
      <c r="BK192" s="145">
        <f>ROUND(I192*H192,2)</f>
        <v>0</v>
      </c>
      <c r="BL192" s="18" t="s">
        <v>196</v>
      </c>
      <c r="BM192" s="144" t="s">
        <v>349</v>
      </c>
    </row>
    <row r="193" spans="2:65" s="1" customFormat="1" ht="11.25">
      <c r="B193" s="33"/>
      <c r="D193" s="146" t="s">
        <v>198</v>
      </c>
      <c r="F193" s="147" t="s">
        <v>350</v>
      </c>
      <c r="I193" s="148"/>
      <c r="L193" s="33"/>
      <c r="M193" s="149"/>
      <c r="T193" s="54"/>
      <c r="AT193" s="18" t="s">
        <v>198</v>
      </c>
      <c r="AU193" s="18" t="s">
        <v>85</v>
      </c>
    </row>
    <row r="194" spans="2:65" s="12" customFormat="1" ht="11.25">
      <c r="B194" s="150"/>
      <c r="D194" s="151" t="s">
        <v>205</v>
      </c>
      <c r="E194" s="152" t="s">
        <v>19</v>
      </c>
      <c r="F194" s="153" t="s">
        <v>351</v>
      </c>
      <c r="H194" s="152" t="s">
        <v>19</v>
      </c>
      <c r="I194" s="154"/>
      <c r="L194" s="150"/>
      <c r="M194" s="155"/>
      <c r="T194" s="156"/>
      <c r="AT194" s="152" t="s">
        <v>205</v>
      </c>
      <c r="AU194" s="152" t="s">
        <v>85</v>
      </c>
      <c r="AV194" s="12" t="s">
        <v>82</v>
      </c>
      <c r="AW194" s="12" t="s">
        <v>35</v>
      </c>
      <c r="AX194" s="12" t="s">
        <v>74</v>
      </c>
      <c r="AY194" s="152" t="s">
        <v>189</v>
      </c>
    </row>
    <row r="195" spans="2:65" s="13" customFormat="1" ht="11.25">
      <c r="B195" s="157"/>
      <c r="D195" s="151" t="s">
        <v>205</v>
      </c>
      <c r="E195" s="158" t="s">
        <v>19</v>
      </c>
      <c r="F195" s="159" t="s">
        <v>352</v>
      </c>
      <c r="H195" s="160">
        <v>240</v>
      </c>
      <c r="I195" s="161"/>
      <c r="L195" s="157"/>
      <c r="M195" s="162"/>
      <c r="T195" s="163"/>
      <c r="AT195" s="158" t="s">
        <v>205</v>
      </c>
      <c r="AU195" s="158" t="s">
        <v>85</v>
      </c>
      <c r="AV195" s="13" t="s">
        <v>85</v>
      </c>
      <c r="AW195" s="13" t="s">
        <v>35</v>
      </c>
      <c r="AX195" s="13" t="s">
        <v>74</v>
      </c>
      <c r="AY195" s="158" t="s">
        <v>189</v>
      </c>
    </row>
    <row r="196" spans="2:65" s="12" customFormat="1" ht="11.25">
      <c r="B196" s="150"/>
      <c r="D196" s="151" t="s">
        <v>205</v>
      </c>
      <c r="E196" s="152" t="s">
        <v>19</v>
      </c>
      <c r="F196" s="153" t="s">
        <v>353</v>
      </c>
      <c r="H196" s="152" t="s">
        <v>19</v>
      </c>
      <c r="I196" s="154"/>
      <c r="L196" s="150"/>
      <c r="M196" s="155"/>
      <c r="T196" s="156"/>
      <c r="AT196" s="152" t="s">
        <v>205</v>
      </c>
      <c r="AU196" s="152" t="s">
        <v>85</v>
      </c>
      <c r="AV196" s="12" t="s">
        <v>82</v>
      </c>
      <c r="AW196" s="12" t="s">
        <v>35</v>
      </c>
      <c r="AX196" s="12" t="s">
        <v>74</v>
      </c>
      <c r="AY196" s="152" t="s">
        <v>189</v>
      </c>
    </row>
    <row r="197" spans="2:65" s="13" customFormat="1" ht="11.25">
      <c r="B197" s="157"/>
      <c r="D197" s="151" t="s">
        <v>205</v>
      </c>
      <c r="E197" s="158" t="s">
        <v>19</v>
      </c>
      <c r="F197" s="159" t="s">
        <v>354</v>
      </c>
      <c r="H197" s="160">
        <v>60</v>
      </c>
      <c r="I197" s="161"/>
      <c r="L197" s="157"/>
      <c r="M197" s="162"/>
      <c r="T197" s="163"/>
      <c r="AT197" s="158" t="s">
        <v>205</v>
      </c>
      <c r="AU197" s="158" t="s">
        <v>85</v>
      </c>
      <c r="AV197" s="13" t="s">
        <v>85</v>
      </c>
      <c r="AW197" s="13" t="s">
        <v>35</v>
      </c>
      <c r="AX197" s="13" t="s">
        <v>74</v>
      </c>
      <c r="AY197" s="158" t="s">
        <v>189</v>
      </c>
    </row>
    <row r="198" spans="2:65" s="14" customFormat="1" ht="11.25">
      <c r="B198" s="164"/>
      <c r="D198" s="151" t="s">
        <v>205</v>
      </c>
      <c r="E198" s="165" t="s">
        <v>19</v>
      </c>
      <c r="F198" s="166" t="s">
        <v>303</v>
      </c>
      <c r="H198" s="167">
        <v>300</v>
      </c>
      <c r="I198" s="168"/>
      <c r="L198" s="164"/>
      <c r="M198" s="169"/>
      <c r="T198" s="170"/>
      <c r="AT198" s="165" t="s">
        <v>205</v>
      </c>
      <c r="AU198" s="165" t="s">
        <v>85</v>
      </c>
      <c r="AV198" s="14" t="s">
        <v>196</v>
      </c>
      <c r="AW198" s="14" t="s">
        <v>35</v>
      </c>
      <c r="AX198" s="14" t="s">
        <v>82</v>
      </c>
      <c r="AY198" s="165" t="s">
        <v>189</v>
      </c>
    </row>
    <row r="199" spans="2:65" s="1" customFormat="1" ht="37.9" customHeight="1">
      <c r="B199" s="33"/>
      <c r="C199" s="133" t="s">
        <v>355</v>
      </c>
      <c r="D199" s="133" t="s">
        <v>191</v>
      </c>
      <c r="E199" s="134" t="s">
        <v>356</v>
      </c>
      <c r="F199" s="135" t="s">
        <v>357</v>
      </c>
      <c r="G199" s="136" t="s">
        <v>358</v>
      </c>
      <c r="H199" s="137">
        <v>34</v>
      </c>
      <c r="I199" s="138"/>
      <c r="J199" s="139">
        <f>ROUND(I199*H199,2)</f>
        <v>0</v>
      </c>
      <c r="K199" s="135" t="s">
        <v>195</v>
      </c>
      <c r="L199" s="33"/>
      <c r="M199" s="140" t="s">
        <v>19</v>
      </c>
      <c r="N199" s="141" t="s">
        <v>45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196</v>
      </c>
      <c r="AT199" s="144" t="s">
        <v>191</v>
      </c>
      <c r="AU199" s="144" t="s">
        <v>85</v>
      </c>
      <c r="AY199" s="18" t="s">
        <v>189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8" t="s">
        <v>82</v>
      </c>
      <c r="BK199" s="145">
        <f>ROUND(I199*H199,2)</f>
        <v>0</v>
      </c>
      <c r="BL199" s="18" t="s">
        <v>196</v>
      </c>
      <c r="BM199" s="144" t="s">
        <v>359</v>
      </c>
    </row>
    <row r="200" spans="2:65" s="1" customFormat="1" ht="11.25">
      <c r="B200" s="33"/>
      <c r="D200" s="146" t="s">
        <v>198</v>
      </c>
      <c r="F200" s="147" t="s">
        <v>360</v>
      </c>
      <c r="I200" s="148"/>
      <c r="L200" s="33"/>
      <c r="M200" s="149"/>
      <c r="T200" s="54"/>
      <c r="AT200" s="18" t="s">
        <v>198</v>
      </c>
      <c r="AU200" s="18" t="s">
        <v>85</v>
      </c>
    </row>
    <row r="201" spans="2:65" s="1" customFormat="1" ht="90" customHeight="1">
      <c r="B201" s="33"/>
      <c r="C201" s="133" t="s">
        <v>361</v>
      </c>
      <c r="D201" s="133" t="s">
        <v>191</v>
      </c>
      <c r="E201" s="134" t="s">
        <v>362</v>
      </c>
      <c r="F201" s="135" t="s">
        <v>363</v>
      </c>
      <c r="G201" s="136" t="s">
        <v>339</v>
      </c>
      <c r="H201" s="137">
        <v>1</v>
      </c>
      <c r="I201" s="138"/>
      <c r="J201" s="139">
        <f>ROUND(I201*H201,2)</f>
        <v>0</v>
      </c>
      <c r="K201" s="135" t="s">
        <v>195</v>
      </c>
      <c r="L201" s="33"/>
      <c r="M201" s="140" t="s">
        <v>19</v>
      </c>
      <c r="N201" s="141" t="s">
        <v>45</v>
      </c>
      <c r="P201" s="142">
        <f>O201*H201</f>
        <v>0</v>
      </c>
      <c r="Q201" s="142">
        <v>3.6900000000000002E-2</v>
      </c>
      <c r="R201" s="142">
        <f>Q201*H201</f>
        <v>3.6900000000000002E-2</v>
      </c>
      <c r="S201" s="142">
        <v>0</v>
      </c>
      <c r="T201" s="143">
        <f>S201*H201</f>
        <v>0</v>
      </c>
      <c r="AR201" s="144" t="s">
        <v>196</v>
      </c>
      <c r="AT201" s="144" t="s">
        <v>191</v>
      </c>
      <c r="AU201" s="144" t="s">
        <v>85</v>
      </c>
      <c r="AY201" s="18" t="s">
        <v>189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8" t="s">
        <v>82</v>
      </c>
      <c r="BK201" s="145">
        <f>ROUND(I201*H201,2)</f>
        <v>0</v>
      </c>
      <c r="BL201" s="18" t="s">
        <v>196</v>
      </c>
      <c r="BM201" s="144" t="s">
        <v>364</v>
      </c>
    </row>
    <row r="202" spans="2:65" s="1" customFormat="1" ht="11.25">
      <c r="B202" s="33"/>
      <c r="D202" s="146" t="s">
        <v>198</v>
      </c>
      <c r="F202" s="147" t="s">
        <v>365</v>
      </c>
      <c r="I202" s="148"/>
      <c r="L202" s="33"/>
      <c r="M202" s="149"/>
      <c r="T202" s="54"/>
      <c r="AT202" s="18" t="s">
        <v>198</v>
      </c>
      <c r="AU202" s="18" t="s">
        <v>85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366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367</v>
      </c>
      <c r="H204" s="160">
        <v>1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82</v>
      </c>
      <c r="AY204" s="158" t="s">
        <v>189</v>
      </c>
    </row>
    <row r="205" spans="2:65" s="1" customFormat="1" ht="101.25" customHeight="1">
      <c r="B205" s="33"/>
      <c r="C205" s="133" t="s">
        <v>368</v>
      </c>
      <c r="D205" s="133" t="s">
        <v>191</v>
      </c>
      <c r="E205" s="134" t="s">
        <v>369</v>
      </c>
      <c r="F205" s="135" t="s">
        <v>370</v>
      </c>
      <c r="G205" s="136" t="s">
        <v>339</v>
      </c>
      <c r="H205" s="137">
        <v>9</v>
      </c>
      <c r="I205" s="138"/>
      <c r="J205" s="139">
        <f>ROUND(I205*H205,2)</f>
        <v>0</v>
      </c>
      <c r="K205" s="135" t="s">
        <v>195</v>
      </c>
      <c r="L205" s="33"/>
      <c r="M205" s="140" t="s">
        <v>19</v>
      </c>
      <c r="N205" s="141" t="s">
        <v>45</v>
      </c>
      <c r="P205" s="142">
        <f>O205*H205</f>
        <v>0</v>
      </c>
      <c r="Q205" s="142">
        <v>1.269E-2</v>
      </c>
      <c r="R205" s="142">
        <f>Q205*H205</f>
        <v>0.11421000000000001</v>
      </c>
      <c r="S205" s="142">
        <v>0</v>
      </c>
      <c r="T205" s="143">
        <f>S205*H205</f>
        <v>0</v>
      </c>
      <c r="AR205" s="144" t="s">
        <v>196</v>
      </c>
      <c r="AT205" s="144" t="s">
        <v>191</v>
      </c>
      <c r="AU205" s="144" t="s">
        <v>85</v>
      </c>
      <c r="AY205" s="18" t="s">
        <v>189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8" t="s">
        <v>82</v>
      </c>
      <c r="BK205" s="145">
        <f>ROUND(I205*H205,2)</f>
        <v>0</v>
      </c>
      <c r="BL205" s="18" t="s">
        <v>196</v>
      </c>
      <c r="BM205" s="144" t="s">
        <v>371</v>
      </c>
    </row>
    <row r="206" spans="2:65" s="1" customFormat="1" ht="11.25">
      <c r="B206" s="33"/>
      <c r="D206" s="146" t="s">
        <v>198</v>
      </c>
      <c r="F206" s="147" t="s">
        <v>372</v>
      </c>
      <c r="I206" s="148"/>
      <c r="L206" s="33"/>
      <c r="M206" s="149"/>
      <c r="T206" s="54"/>
      <c r="AT206" s="18" t="s">
        <v>198</v>
      </c>
      <c r="AU206" s="18" t="s">
        <v>85</v>
      </c>
    </row>
    <row r="207" spans="2:65" s="12" customFormat="1" ht="11.25">
      <c r="B207" s="150"/>
      <c r="D207" s="151" t="s">
        <v>205</v>
      </c>
      <c r="E207" s="152" t="s">
        <v>19</v>
      </c>
      <c r="F207" s="153" t="s">
        <v>373</v>
      </c>
      <c r="H207" s="152" t="s">
        <v>19</v>
      </c>
      <c r="I207" s="154"/>
      <c r="L207" s="150"/>
      <c r="M207" s="155"/>
      <c r="T207" s="156"/>
      <c r="AT207" s="152" t="s">
        <v>205</v>
      </c>
      <c r="AU207" s="152" t="s">
        <v>85</v>
      </c>
      <c r="AV207" s="12" t="s">
        <v>82</v>
      </c>
      <c r="AW207" s="12" t="s">
        <v>35</v>
      </c>
      <c r="AX207" s="12" t="s">
        <v>74</v>
      </c>
      <c r="AY207" s="152" t="s">
        <v>189</v>
      </c>
    </row>
    <row r="208" spans="2:65" s="13" customFormat="1" ht="11.25">
      <c r="B208" s="157"/>
      <c r="D208" s="151" t="s">
        <v>205</v>
      </c>
      <c r="E208" s="158" t="s">
        <v>19</v>
      </c>
      <c r="F208" s="159" t="s">
        <v>374</v>
      </c>
      <c r="H208" s="160">
        <v>9</v>
      </c>
      <c r="I208" s="161"/>
      <c r="L208" s="157"/>
      <c r="M208" s="162"/>
      <c r="T208" s="163"/>
      <c r="AT208" s="158" t="s">
        <v>205</v>
      </c>
      <c r="AU208" s="158" t="s">
        <v>85</v>
      </c>
      <c r="AV208" s="13" t="s">
        <v>85</v>
      </c>
      <c r="AW208" s="13" t="s">
        <v>35</v>
      </c>
      <c r="AX208" s="13" t="s">
        <v>82</v>
      </c>
      <c r="AY208" s="158" t="s">
        <v>189</v>
      </c>
    </row>
    <row r="209" spans="2:65" s="1" customFormat="1" ht="90" customHeight="1">
      <c r="B209" s="33"/>
      <c r="C209" s="133" t="s">
        <v>375</v>
      </c>
      <c r="D209" s="133" t="s">
        <v>191</v>
      </c>
      <c r="E209" s="134" t="s">
        <v>376</v>
      </c>
      <c r="F209" s="135" t="s">
        <v>377</v>
      </c>
      <c r="G209" s="136" t="s">
        <v>339</v>
      </c>
      <c r="H209" s="137">
        <v>13</v>
      </c>
      <c r="I209" s="138"/>
      <c r="J209" s="139">
        <f>ROUND(I209*H209,2)</f>
        <v>0</v>
      </c>
      <c r="K209" s="135" t="s">
        <v>195</v>
      </c>
      <c r="L209" s="33"/>
      <c r="M209" s="140" t="s">
        <v>19</v>
      </c>
      <c r="N209" s="141" t="s">
        <v>45</v>
      </c>
      <c r="P209" s="142">
        <f>O209*H209</f>
        <v>0</v>
      </c>
      <c r="Q209" s="142">
        <v>0.10775</v>
      </c>
      <c r="R209" s="142">
        <f>Q209*H209</f>
        <v>1.4007499999999999</v>
      </c>
      <c r="S209" s="142">
        <v>0</v>
      </c>
      <c r="T209" s="143">
        <f>S209*H209</f>
        <v>0</v>
      </c>
      <c r="AR209" s="144" t="s">
        <v>196</v>
      </c>
      <c r="AT209" s="144" t="s">
        <v>191</v>
      </c>
      <c r="AU209" s="144" t="s">
        <v>85</v>
      </c>
      <c r="AY209" s="18" t="s">
        <v>189</v>
      </c>
      <c r="BE209" s="145">
        <f>IF(N209="základní",J209,0)</f>
        <v>0</v>
      </c>
      <c r="BF209" s="145">
        <f>IF(N209="snížená",J209,0)</f>
        <v>0</v>
      </c>
      <c r="BG209" s="145">
        <f>IF(N209="zákl. přenesená",J209,0)</f>
        <v>0</v>
      </c>
      <c r="BH209" s="145">
        <f>IF(N209="sníž. přenesená",J209,0)</f>
        <v>0</v>
      </c>
      <c r="BI209" s="145">
        <f>IF(N209="nulová",J209,0)</f>
        <v>0</v>
      </c>
      <c r="BJ209" s="18" t="s">
        <v>82</v>
      </c>
      <c r="BK209" s="145">
        <f>ROUND(I209*H209,2)</f>
        <v>0</v>
      </c>
      <c r="BL209" s="18" t="s">
        <v>196</v>
      </c>
      <c r="BM209" s="144" t="s">
        <v>378</v>
      </c>
    </row>
    <row r="210" spans="2:65" s="1" customFormat="1" ht="11.25">
      <c r="B210" s="33"/>
      <c r="D210" s="146" t="s">
        <v>198</v>
      </c>
      <c r="F210" s="147" t="s">
        <v>379</v>
      </c>
      <c r="I210" s="148"/>
      <c r="L210" s="33"/>
      <c r="M210" s="149"/>
      <c r="T210" s="54"/>
      <c r="AT210" s="18" t="s">
        <v>198</v>
      </c>
      <c r="AU210" s="18" t="s">
        <v>85</v>
      </c>
    </row>
    <row r="211" spans="2:65" s="12" customFormat="1" ht="11.25">
      <c r="B211" s="150"/>
      <c r="D211" s="151" t="s">
        <v>205</v>
      </c>
      <c r="E211" s="152" t="s">
        <v>19</v>
      </c>
      <c r="F211" s="153" t="s">
        <v>380</v>
      </c>
      <c r="H211" s="152" t="s">
        <v>19</v>
      </c>
      <c r="I211" s="154"/>
      <c r="L211" s="150"/>
      <c r="M211" s="155"/>
      <c r="T211" s="156"/>
      <c r="AT211" s="152" t="s">
        <v>205</v>
      </c>
      <c r="AU211" s="152" t="s">
        <v>85</v>
      </c>
      <c r="AV211" s="12" t="s">
        <v>82</v>
      </c>
      <c r="AW211" s="12" t="s">
        <v>35</v>
      </c>
      <c r="AX211" s="12" t="s">
        <v>74</v>
      </c>
      <c r="AY211" s="152" t="s">
        <v>189</v>
      </c>
    </row>
    <row r="212" spans="2:65" s="13" customFormat="1" ht="11.25">
      <c r="B212" s="157"/>
      <c r="D212" s="151" t="s">
        <v>205</v>
      </c>
      <c r="E212" s="158" t="s">
        <v>19</v>
      </c>
      <c r="F212" s="159" t="s">
        <v>381</v>
      </c>
      <c r="H212" s="160">
        <v>13</v>
      </c>
      <c r="I212" s="161"/>
      <c r="L212" s="157"/>
      <c r="M212" s="162"/>
      <c r="T212" s="163"/>
      <c r="AT212" s="158" t="s">
        <v>205</v>
      </c>
      <c r="AU212" s="158" t="s">
        <v>85</v>
      </c>
      <c r="AV212" s="13" t="s">
        <v>85</v>
      </c>
      <c r="AW212" s="13" t="s">
        <v>35</v>
      </c>
      <c r="AX212" s="13" t="s">
        <v>82</v>
      </c>
      <c r="AY212" s="158" t="s">
        <v>189</v>
      </c>
    </row>
    <row r="213" spans="2:65" s="1" customFormat="1" ht="24.2" customHeight="1">
      <c r="B213" s="33"/>
      <c r="C213" s="133" t="s">
        <v>382</v>
      </c>
      <c r="D213" s="133" t="s">
        <v>191</v>
      </c>
      <c r="E213" s="134" t="s">
        <v>383</v>
      </c>
      <c r="F213" s="135" t="s">
        <v>384</v>
      </c>
      <c r="G213" s="136" t="s">
        <v>194</v>
      </c>
      <c r="H213" s="137">
        <v>1258.18</v>
      </c>
      <c r="I213" s="138"/>
      <c r="J213" s="139">
        <f>ROUND(I213*H213,2)</f>
        <v>0</v>
      </c>
      <c r="K213" s="135" t="s">
        <v>195</v>
      </c>
      <c r="L213" s="33"/>
      <c r="M213" s="140" t="s">
        <v>19</v>
      </c>
      <c r="N213" s="141" t="s">
        <v>45</v>
      </c>
      <c r="P213" s="142">
        <f>O213*H213</f>
        <v>0</v>
      </c>
      <c r="Q213" s="142">
        <v>0</v>
      </c>
      <c r="R213" s="142">
        <f>Q213*H213</f>
        <v>0</v>
      </c>
      <c r="S213" s="142">
        <v>0</v>
      </c>
      <c r="T213" s="143">
        <f>S213*H213</f>
        <v>0</v>
      </c>
      <c r="AR213" s="144" t="s">
        <v>196</v>
      </c>
      <c r="AT213" s="144" t="s">
        <v>191</v>
      </c>
      <c r="AU213" s="144" t="s">
        <v>85</v>
      </c>
      <c r="AY213" s="18" t="s">
        <v>189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8" t="s">
        <v>82</v>
      </c>
      <c r="BK213" s="145">
        <f>ROUND(I213*H213,2)</f>
        <v>0</v>
      </c>
      <c r="BL213" s="18" t="s">
        <v>196</v>
      </c>
      <c r="BM213" s="144" t="s">
        <v>385</v>
      </c>
    </row>
    <row r="214" spans="2:65" s="1" customFormat="1" ht="11.25">
      <c r="B214" s="33"/>
      <c r="D214" s="146" t="s">
        <v>198</v>
      </c>
      <c r="F214" s="147" t="s">
        <v>386</v>
      </c>
      <c r="I214" s="148"/>
      <c r="L214" s="33"/>
      <c r="M214" s="149"/>
      <c r="T214" s="54"/>
      <c r="AT214" s="18" t="s">
        <v>198</v>
      </c>
      <c r="AU214" s="18" t="s">
        <v>85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387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2" customFormat="1" ht="22.5">
      <c r="B216" s="150"/>
      <c r="D216" s="151" t="s">
        <v>205</v>
      </c>
      <c r="E216" s="152" t="s">
        <v>19</v>
      </c>
      <c r="F216" s="153" t="s">
        <v>388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2" customFormat="1" ht="11.25">
      <c r="B217" s="150"/>
      <c r="D217" s="151" t="s">
        <v>205</v>
      </c>
      <c r="E217" s="152" t="s">
        <v>19</v>
      </c>
      <c r="F217" s="153" t="s">
        <v>389</v>
      </c>
      <c r="H217" s="152" t="s">
        <v>19</v>
      </c>
      <c r="I217" s="154"/>
      <c r="L217" s="150"/>
      <c r="M217" s="155"/>
      <c r="T217" s="156"/>
      <c r="AT217" s="152" t="s">
        <v>205</v>
      </c>
      <c r="AU217" s="152" t="s">
        <v>85</v>
      </c>
      <c r="AV217" s="12" t="s">
        <v>82</v>
      </c>
      <c r="AW217" s="12" t="s">
        <v>35</v>
      </c>
      <c r="AX217" s="12" t="s">
        <v>74</v>
      </c>
      <c r="AY217" s="152" t="s">
        <v>189</v>
      </c>
    </row>
    <row r="218" spans="2:65" s="12" customFormat="1" ht="22.5">
      <c r="B218" s="150"/>
      <c r="D218" s="151" t="s">
        <v>205</v>
      </c>
      <c r="E218" s="152" t="s">
        <v>19</v>
      </c>
      <c r="F218" s="153" t="s">
        <v>390</v>
      </c>
      <c r="H218" s="152" t="s">
        <v>19</v>
      </c>
      <c r="I218" s="154"/>
      <c r="L218" s="150"/>
      <c r="M218" s="155"/>
      <c r="T218" s="156"/>
      <c r="AT218" s="152" t="s">
        <v>205</v>
      </c>
      <c r="AU218" s="152" t="s">
        <v>85</v>
      </c>
      <c r="AV218" s="12" t="s">
        <v>82</v>
      </c>
      <c r="AW218" s="12" t="s">
        <v>35</v>
      </c>
      <c r="AX218" s="12" t="s">
        <v>74</v>
      </c>
      <c r="AY218" s="152" t="s">
        <v>189</v>
      </c>
    </row>
    <row r="219" spans="2:65" s="13" customFormat="1" ht="11.25">
      <c r="B219" s="157"/>
      <c r="D219" s="151" t="s">
        <v>205</v>
      </c>
      <c r="E219" s="158" t="s">
        <v>19</v>
      </c>
      <c r="F219" s="159" t="s">
        <v>391</v>
      </c>
      <c r="H219" s="160">
        <v>704.4</v>
      </c>
      <c r="I219" s="161"/>
      <c r="L219" s="157"/>
      <c r="M219" s="162"/>
      <c r="T219" s="163"/>
      <c r="AT219" s="158" t="s">
        <v>205</v>
      </c>
      <c r="AU219" s="158" t="s">
        <v>85</v>
      </c>
      <c r="AV219" s="13" t="s">
        <v>85</v>
      </c>
      <c r="AW219" s="13" t="s">
        <v>35</v>
      </c>
      <c r="AX219" s="13" t="s">
        <v>74</v>
      </c>
      <c r="AY219" s="158" t="s">
        <v>189</v>
      </c>
    </row>
    <row r="220" spans="2:65" s="12" customFormat="1" ht="11.25">
      <c r="B220" s="150"/>
      <c r="D220" s="151" t="s">
        <v>205</v>
      </c>
      <c r="E220" s="152" t="s">
        <v>19</v>
      </c>
      <c r="F220" s="153" t="s">
        <v>392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393</v>
      </c>
      <c r="H221" s="160">
        <v>150.78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74</v>
      </c>
      <c r="AY221" s="158" t="s">
        <v>189</v>
      </c>
    </row>
    <row r="222" spans="2:65" s="12" customFormat="1" ht="11.25">
      <c r="B222" s="150"/>
      <c r="D222" s="151" t="s">
        <v>205</v>
      </c>
      <c r="E222" s="152" t="s">
        <v>19</v>
      </c>
      <c r="F222" s="153" t="s">
        <v>394</v>
      </c>
      <c r="H222" s="152" t="s">
        <v>19</v>
      </c>
      <c r="I222" s="154"/>
      <c r="L222" s="150"/>
      <c r="M222" s="155"/>
      <c r="T222" s="156"/>
      <c r="AT222" s="152" t="s">
        <v>205</v>
      </c>
      <c r="AU222" s="152" t="s">
        <v>85</v>
      </c>
      <c r="AV222" s="12" t="s">
        <v>82</v>
      </c>
      <c r="AW222" s="12" t="s">
        <v>35</v>
      </c>
      <c r="AX222" s="12" t="s">
        <v>74</v>
      </c>
      <c r="AY222" s="152" t="s">
        <v>189</v>
      </c>
    </row>
    <row r="223" spans="2:65" s="12" customFormat="1" ht="11.25">
      <c r="B223" s="150"/>
      <c r="D223" s="151" t="s">
        <v>205</v>
      </c>
      <c r="E223" s="152" t="s">
        <v>19</v>
      </c>
      <c r="F223" s="153" t="s">
        <v>395</v>
      </c>
      <c r="H223" s="152" t="s">
        <v>19</v>
      </c>
      <c r="I223" s="154"/>
      <c r="L223" s="150"/>
      <c r="M223" s="155"/>
      <c r="T223" s="156"/>
      <c r="AT223" s="152" t="s">
        <v>205</v>
      </c>
      <c r="AU223" s="152" t="s">
        <v>85</v>
      </c>
      <c r="AV223" s="12" t="s">
        <v>82</v>
      </c>
      <c r="AW223" s="12" t="s">
        <v>35</v>
      </c>
      <c r="AX223" s="12" t="s">
        <v>74</v>
      </c>
      <c r="AY223" s="152" t="s">
        <v>189</v>
      </c>
    </row>
    <row r="224" spans="2:65" s="12" customFormat="1" ht="11.25">
      <c r="B224" s="150"/>
      <c r="D224" s="151" t="s">
        <v>205</v>
      </c>
      <c r="E224" s="152" t="s">
        <v>19</v>
      </c>
      <c r="F224" s="153" t="s">
        <v>396</v>
      </c>
      <c r="H224" s="152" t="s">
        <v>19</v>
      </c>
      <c r="I224" s="154"/>
      <c r="L224" s="150"/>
      <c r="M224" s="155"/>
      <c r="T224" s="156"/>
      <c r="AT224" s="152" t="s">
        <v>205</v>
      </c>
      <c r="AU224" s="152" t="s">
        <v>85</v>
      </c>
      <c r="AV224" s="12" t="s">
        <v>82</v>
      </c>
      <c r="AW224" s="12" t="s">
        <v>35</v>
      </c>
      <c r="AX224" s="12" t="s">
        <v>74</v>
      </c>
      <c r="AY224" s="152" t="s">
        <v>189</v>
      </c>
    </row>
    <row r="225" spans="2:65" s="13" customFormat="1" ht="11.25">
      <c r="B225" s="157"/>
      <c r="D225" s="151" t="s">
        <v>205</v>
      </c>
      <c r="E225" s="158" t="s">
        <v>19</v>
      </c>
      <c r="F225" s="159" t="s">
        <v>397</v>
      </c>
      <c r="H225" s="160">
        <v>24</v>
      </c>
      <c r="I225" s="161"/>
      <c r="L225" s="157"/>
      <c r="M225" s="162"/>
      <c r="T225" s="163"/>
      <c r="AT225" s="158" t="s">
        <v>205</v>
      </c>
      <c r="AU225" s="158" t="s">
        <v>85</v>
      </c>
      <c r="AV225" s="13" t="s">
        <v>85</v>
      </c>
      <c r="AW225" s="13" t="s">
        <v>35</v>
      </c>
      <c r="AX225" s="13" t="s">
        <v>74</v>
      </c>
      <c r="AY225" s="158" t="s">
        <v>189</v>
      </c>
    </row>
    <row r="226" spans="2:65" s="12" customFormat="1" ht="11.25">
      <c r="B226" s="150"/>
      <c r="D226" s="151" t="s">
        <v>205</v>
      </c>
      <c r="E226" s="152" t="s">
        <v>19</v>
      </c>
      <c r="F226" s="153" t="s">
        <v>398</v>
      </c>
      <c r="H226" s="152" t="s">
        <v>19</v>
      </c>
      <c r="I226" s="154"/>
      <c r="L226" s="150"/>
      <c r="M226" s="155"/>
      <c r="T226" s="156"/>
      <c r="AT226" s="152" t="s">
        <v>205</v>
      </c>
      <c r="AU226" s="152" t="s">
        <v>85</v>
      </c>
      <c r="AV226" s="12" t="s">
        <v>82</v>
      </c>
      <c r="AW226" s="12" t="s">
        <v>35</v>
      </c>
      <c r="AX226" s="12" t="s">
        <v>74</v>
      </c>
      <c r="AY226" s="152" t="s">
        <v>189</v>
      </c>
    </row>
    <row r="227" spans="2:65" s="13" customFormat="1" ht="11.25">
      <c r="B227" s="157"/>
      <c r="D227" s="151" t="s">
        <v>205</v>
      </c>
      <c r="E227" s="158" t="s">
        <v>19</v>
      </c>
      <c r="F227" s="159" t="s">
        <v>399</v>
      </c>
      <c r="H227" s="160">
        <v>18</v>
      </c>
      <c r="I227" s="161"/>
      <c r="L227" s="157"/>
      <c r="M227" s="162"/>
      <c r="T227" s="163"/>
      <c r="AT227" s="158" t="s">
        <v>205</v>
      </c>
      <c r="AU227" s="158" t="s">
        <v>85</v>
      </c>
      <c r="AV227" s="13" t="s">
        <v>85</v>
      </c>
      <c r="AW227" s="13" t="s">
        <v>35</v>
      </c>
      <c r="AX227" s="13" t="s">
        <v>74</v>
      </c>
      <c r="AY227" s="158" t="s">
        <v>189</v>
      </c>
    </row>
    <row r="228" spans="2:65" s="12" customFormat="1" ht="11.25">
      <c r="B228" s="150"/>
      <c r="D228" s="151" t="s">
        <v>205</v>
      </c>
      <c r="E228" s="152" t="s">
        <v>19</v>
      </c>
      <c r="F228" s="153" t="s">
        <v>400</v>
      </c>
      <c r="H228" s="152" t="s">
        <v>19</v>
      </c>
      <c r="I228" s="154"/>
      <c r="L228" s="150"/>
      <c r="M228" s="155"/>
      <c r="T228" s="156"/>
      <c r="AT228" s="152" t="s">
        <v>205</v>
      </c>
      <c r="AU228" s="152" t="s">
        <v>85</v>
      </c>
      <c r="AV228" s="12" t="s">
        <v>82</v>
      </c>
      <c r="AW228" s="12" t="s">
        <v>35</v>
      </c>
      <c r="AX228" s="12" t="s">
        <v>74</v>
      </c>
      <c r="AY228" s="152" t="s">
        <v>189</v>
      </c>
    </row>
    <row r="229" spans="2:65" s="13" customFormat="1" ht="11.25">
      <c r="B229" s="157"/>
      <c r="D229" s="151" t="s">
        <v>205</v>
      </c>
      <c r="E229" s="158" t="s">
        <v>19</v>
      </c>
      <c r="F229" s="159" t="s">
        <v>401</v>
      </c>
      <c r="H229" s="160">
        <v>361</v>
      </c>
      <c r="I229" s="161"/>
      <c r="L229" s="157"/>
      <c r="M229" s="162"/>
      <c r="T229" s="163"/>
      <c r="AT229" s="158" t="s">
        <v>205</v>
      </c>
      <c r="AU229" s="158" t="s">
        <v>85</v>
      </c>
      <c r="AV229" s="13" t="s">
        <v>85</v>
      </c>
      <c r="AW229" s="13" t="s">
        <v>35</v>
      </c>
      <c r="AX229" s="13" t="s">
        <v>74</v>
      </c>
      <c r="AY229" s="158" t="s">
        <v>189</v>
      </c>
    </row>
    <row r="230" spans="2:65" s="14" customFormat="1" ht="11.25">
      <c r="B230" s="164"/>
      <c r="D230" s="151" t="s">
        <v>205</v>
      </c>
      <c r="E230" s="165" t="s">
        <v>19</v>
      </c>
      <c r="F230" s="166" t="s">
        <v>303</v>
      </c>
      <c r="H230" s="167">
        <v>1258.18</v>
      </c>
      <c r="I230" s="168"/>
      <c r="L230" s="164"/>
      <c r="M230" s="169"/>
      <c r="T230" s="170"/>
      <c r="AT230" s="165" t="s">
        <v>205</v>
      </c>
      <c r="AU230" s="165" t="s">
        <v>85</v>
      </c>
      <c r="AV230" s="14" t="s">
        <v>196</v>
      </c>
      <c r="AW230" s="14" t="s">
        <v>35</v>
      </c>
      <c r="AX230" s="14" t="s">
        <v>82</v>
      </c>
      <c r="AY230" s="165" t="s">
        <v>189</v>
      </c>
    </row>
    <row r="231" spans="2:65" s="1" customFormat="1" ht="44.25" customHeight="1">
      <c r="B231" s="33"/>
      <c r="C231" s="133" t="s">
        <v>402</v>
      </c>
      <c r="D231" s="133" t="s">
        <v>191</v>
      </c>
      <c r="E231" s="134" t="s">
        <v>403</v>
      </c>
      <c r="F231" s="135" t="s">
        <v>404</v>
      </c>
      <c r="G231" s="136" t="s">
        <v>405</v>
      </c>
      <c r="H231" s="137">
        <v>7.14</v>
      </c>
      <c r="I231" s="138"/>
      <c r="J231" s="139">
        <f>ROUND(I231*H231,2)</f>
        <v>0</v>
      </c>
      <c r="K231" s="135" t="s">
        <v>195</v>
      </c>
      <c r="L231" s="33"/>
      <c r="M231" s="140" t="s">
        <v>19</v>
      </c>
      <c r="N231" s="141" t="s">
        <v>45</v>
      </c>
      <c r="P231" s="142">
        <f>O231*H231</f>
        <v>0</v>
      </c>
      <c r="Q231" s="142">
        <v>0</v>
      </c>
      <c r="R231" s="142">
        <f>Q231*H231</f>
        <v>0</v>
      </c>
      <c r="S231" s="142">
        <v>0</v>
      </c>
      <c r="T231" s="143">
        <f>S231*H231</f>
        <v>0</v>
      </c>
      <c r="AR231" s="144" t="s">
        <v>196</v>
      </c>
      <c r="AT231" s="144" t="s">
        <v>191</v>
      </c>
      <c r="AU231" s="144" t="s">
        <v>85</v>
      </c>
      <c r="AY231" s="18" t="s">
        <v>189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8" t="s">
        <v>82</v>
      </c>
      <c r="BK231" s="145">
        <f>ROUND(I231*H231,2)</f>
        <v>0</v>
      </c>
      <c r="BL231" s="18" t="s">
        <v>196</v>
      </c>
      <c r="BM231" s="144" t="s">
        <v>406</v>
      </c>
    </row>
    <row r="232" spans="2:65" s="1" customFormat="1" ht="11.25">
      <c r="B232" s="33"/>
      <c r="D232" s="146" t="s">
        <v>198</v>
      </c>
      <c r="F232" s="147" t="s">
        <v>407</v>
      </c>
      <c r="I232" s="148"/>
      <c r="L232" s="33"/>
      <c r="M232" s="149"/>
      <c r="T232" s="54"/>
      <c r="AT232" s="18" t="s">
        <v>198</v>
      </c>
      <c r="AU232" s="18" t="s">
        <v>85</v>
      </c>
    </row>
    <row r="233" spans="2:65" s="12" customFormat="1" ht="11.25">
      <c r="B233" s="150"/>
      <c r="D233" s="151" t="s">
        <v>205</v>
      </c>
      <c r="E233" s="152" t="s">
        <v>19</v>
      </c>
      <c r="F233" s="153" t="s">
        <v>408</v>
      </c>
      <c r="H233" s="152" t="s">
        <v>19</v>
      </c>
      <c r="I233" s="154"/>
      <c r="L233" s="150"/>
      <c r="M233" s="155"/>
      <c r="T233" s="156"/>
      <c r="AT233" s="152" t="s">
        <v>205</v>
      </c>
      <c r="AU233" s="152" t="s">
        <v>85</v>
      </c>
      <c r="AV233" s="12" t="s">
        <v>82</v>
      </c>
      <c r="AW233" s="12" t="s">
        <v>35</v>
      </c>
      <c r="AX233" s="12" t="s">
        <v>74</v>
      </c>
      <c r="AY233" s="152" t="s">
        <v>189</v>
      </c>
    </row>
    <row r="234" spans="2:65" s="12" customFormat="1" ht="11.25">
      <c r="B234" s="150"/>
      <c r="D234" s="151" t="s">
        <v>205</v>
      </c>
      <c r="E234" s="152" t="s">
        <v>19</v>
      </c>
      <c r="F234" s="153" t="s">
        <v>409</v>
      </c>
      <c r="H234" s="152" t="s">
        <v>19</v>
      </c>
      <c r="I234" s="154"/>
      <c r="L234" s="150"/>
      <c r="M234" s="155"/>
      <c r="T234" s="156"/>
      <c r="AT234" s="152" t="s">
        <v>205</v>
      </c>
      <c r="AU234" s="152" t="s">
        <v>85</v>
      </c>
      <c r="AV234" s="12" t="s">
        <v>82</v>
      </c>
      <c r="AW234" s="12" t="s">
        <v>35</v>
      </c>
      <c r="AX234" s="12" t="s">
        <v>74</v>
      </c>
      <c r="AY234" s="152" t="s">
        <v>189</v>
      </c>
    </row>
    <row r="235" spans="2:65" s="13" customFormat="1" ht="11.25">
      <c r="B235" s="157"/>
      <c r="D235" s="151" t="s">
        <v>205</v>
      </c>
      <c r="E235" s="158" t="s">
        <v>19</v>
      </c>
      <c r="F235" s="159" t="s">
        <v>410</v>
      </c>
      <c r="H235" s="160">
        <v>40.799999999999997</v>
      </c>
      <c r="I235" s="161"/>
      <c r="L235" s="157"/>
      <c r="M235" s="162"/>
      <c r="T235" s="163"/>
      <c r="AT235" s="158" t="s">
        <v>205</v>
      </c>
      <c r="AU235" s="158" t="s">
        <v>85</v>
      </c>
      <c r="AV235" s="13" t="s">
        <v>85</v>
      </c>
      <c r="AW235" s="13" t="s">
        <v>35</v>
      </c>
      <c r="AX235" s="13" t="s">
        <v>74</v>
      </c>
      <c r="AY235" s="158" t="s">
        <v>189</v>
      </c>
    </row>
    <row r="236" spans="2:65" s="13" customFormat="1" ht="11.25">
      <c r="B236" s="157"/>
      <c r="D236" s="151" t="s">
        <v>205</v>
      </c>
      <c r="E236" s="158" t="s">
        <v>19</v>
      </c>
      <c r="F236" s="159" t="s">
        <v>411</v>
      </c>
      <c r="H236" s="160">
        <v>30.6</v>
      </c>
      <c r="I236" s="161"/>
      <c r="L236" s="157"/>
      <c r="M236" s="162"/>
      <c r="T236" s="163"/>
      <c r="AT236" s="158" t="s">
        <v>205</v>
      </c>
      <c r="AU236" s="158" t="s">
        <v>85</v>
      </c>
      <c r="AV236" s="13" t="s">
        <v>85</v>
      </c>
      <c r="AW236" s="13" t="s">
        <v>35</v>
      </c>
      <c r="AX236" s="13" t="s">
        <v>74</v>
      </c>
      <c r="AY236" s="158" t="s">
        <v>189</v>
      </c>
    </row>
    <row r="237" spans="2:65" s="15" customFormat="1" ht="11.25">
      <c r="B237" s="171"/>
      <c r="D237" s="151" t="s">
        <v>205</v>
      </c>
      <c r="E237" s="172" t="s">
        <v>19</v>
      </c>
      <c r="F237" s="173" t="s">
        <v>412</v>
      </c>
      <c r="H237" s="174">
        <v>71.400000000000006</v>
      </c>
      <c r="I237" s="175"/>
      <c r="L237" s="171"/>
      <c r="M237" s="176"/>
      <c r="T237" s="177"/>
      <c r="AT237" s="172" t="s">
        <v>205</v>
      </c>
      <c r="AU237" s="172" t="s">
        <v>85</v>
      </c>
      <c r="AV237" s="15" t="s">
        <v>111</v>
      </c>
      <c r="AW237" s="15" t="s">
        <v>35</v>
      </c>
      <c r="AX237" s="15" t="s">
        <v>74</v>
      </c>
      <c r="AY237" s="172" t="s">
        <v>189</v>
      </c>
    </row>
    <row r="238" spans="2:65" s="12" customFormat="1" ht="11.25">
      <c r="B238" s="150"/>
      <c r="D238" s="151" t="s">
        <v>205</v>
      </c>
      <c r="E238" s="152" t="s">
        <v>19</v>
      </c>
      <c r="F238" s="153" t="s">
        <v>413</v>
      </c>
      <c r="H238" s="152" t="s">
        <v>19</v>
      </c>
      <c r="I238" s="154"/>
      <c r="L238" s="150"/>
      <c r="M238" s="155"/>
      <c r="T238" s="156"/>
      <c r="AT238" s="152" t="s">
        <v>205</v>
      </c>
      <c r="AU238" s="152" t="s">
        <v>85</v>
      </c>
      <c r="AV238" s="12" t="s">
        <v>82</v>
      </c>
      <c r="AW238" s="12" t="s">
        <v>35</v>
      </c>
      <c r="AX238" s="12" t="s">
        <v>74</v>
      </c>
      <c r="AY238" s="152" t="s">
        <v>189</v>
      </c>
    </row>
    <row r="239" spans="2:65" s="13" customFormat="1" ht="11.25">
      <c r="B239" s="157"/>
      <c r="D239" s="151" t="s">
        <v>205</v>
      </c>
      <c r="E239" s="158" t="s">
        <v>19</v>
      </c>
      <c r="F239" s="159" t="s">
        <v>414</v>
      </c>
      <c r="H239" s="160">
        <v>7.14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35</v>
      </c>
      <c r="AX239" s="13" t="s">
        <v>82</v>
      </c>
      <c r="AY239" s="158" t="s">
        <v>189</v>
      </c>
    </row>
    <row r="240" spans="2:65" s="1" customFormat="1" ht="44.25" customHeight="1">
      <c r="B240" s="33"/>
      <c r="C240" s="133" t="s">
        <v>415</v>
      </c>
      <c r="D240" s="133" t="s">
        <v>191</v>
      </c>
      <c r="E240" s="134" t="s">
        <v>416</v>
      </c>
      <c r="F240" s="135" t="s">
        <v>417</v>
      </c>
      <c r="G240" s="136" t="s">
        <v>405</v>
      </c>
      <c r="H240" s="137">
        <v>10.71</v>
      </c>
      <c r="I240" s="138"/>
      <c r="J240" s="139">
        <f>ROUND(I240*H240,2)</f>
        <v>0</v>
      </c>
      <c r="K240" s="135" t="s">
        <v>195</v>
      </c>
      <c r="L240" s="33"/>
      <c r="M240" s="140" t="s">
        <v>19</v>
      </c>
      <c r="N240" s="141" t="s">
        <v>45</v>
      </c>
      <c r="P240" s="142">
        <f>O240*H240</f>
        <v>0</v>
      </c>
      <c r="Q240" s="142">
        <v>0</v>
      </c>
      <c r="R240" s="142">
        <f>Q240*H240</f>
        <v>0</v>
      </c>
      <c r="S240" s="142">
        <v>0</v>
      </c>
      <c r="T240" s="143">
        <f>S240*H240</f>
        <v>0</v>
      </c>
      <c r="AR240" s="144" t="s">
        <v>196</v>
      </c>
      <c r="AT240" s="144" t="s">
        <v>191</v>
      </c>
      <c r="AU240" s="144" t="s">
        <v>85</v>
      </c>
      <c r="AY240" s="18" t="s">
        <v>189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8" t="s">
        <v>82</v>
      </c>
      <c r="BK240" s="145">
        <f>ROUND(I240*H240,2)</f>
        <v>0</v>
      </c>
      <c r="BL240" s="18" t="s">
        <v>196</v>
      </c>
      <c r="BM240" s="144" t="s">
        <v>418</v>
      </c>
    </row>
    <row r="241" spans="2:65" s="1" customFormat="1" ht="11.25">
      <c r="B241" s="33"/>
      <c r="D241" s="146" t="s">
        <v>198</v>
      </c>
      <c r="F241" s="147" t="s">
        <v>419</v>
      </c>
      <c r="I241" s="148"/>
      <c r="L241" s="33"/>
      <c r="M241" s="149"/>
      <c r="T241" s="54"/>
      <c r="AT241" s="18" t="s">
        <v>198</v>
      </c>
      <c r="AU241" s="18" t="s">
        <v>85</v>
      </c>
    </row>
    <row r="242" spans="2:65" s="12" customFormat="1" ht="11.25">
      <c r="B242" s="150"/>
      <c r="D242" s="151" t="s">
        <v>205</v>
      </c>
      <c r="E242" s="152" t="s">
        <v>19</v>
      </c>
      <c r="F242" s="153" t="s">
        <v>420</v>
      </c>
      <c r="H242" s="152" t="s">
        <v>19</v>
      </c>
      <c r="I242" s="154"/>
      <c r="L242" s="150"/>
      <c r="M242" s="155"/>
      <c r="T242" s="156"/>
      <c r="AT242" s="152" t="s">
        <v>205</v>
      </c>
      <c r="AU242" s="152" t="s">
        <v>85</v>
      </c>
      <c r="AV242" s="12" t="s">
        <v>82</v>
      </c>
      <c r="AW242" s="12" t="s">
        <v>35</v>
      </c>
      <c r="AX242" s="12" t="s">
        <v>74</v>
      </c>
      <c r="AY242" s="152" t="s">
        <v>189</v>
      </c>
    </row>
    <row r="243" spans="2:65" s="13" customFormat="1" ht="11.25">
      <c r="B243" s="157"/>
      <c r="D243" s="151" t="s">
        <v>205</v>
      </c>
      <c r="E243" s="158" t="s">
        <v>19</v>
      </c>
      <c r="F243" s="159" t="s">
        <v>421</v>
      </c>
      <c r="H243" s="160">
        <v>10.71</v>
      </c>
      <c r="I243" s="161"/>
      <c r="L243" s="157"/>
      <c r="M243" s="162"/>
      <c r="T243" s="163"/>
      <c r="AT243" s="158" t="s">
        <v>205</v>
      </c>
      <c r="AU243" s="158" t="s">
        <v>85</v>
      </c>
      <c r="AV243" s="13" t="s">
        <v>85</v>
      </c>
      <c r="AW243" s="13" t="s">
        <v>35</v>
      </c>
      <c r="AX243" s="13" t="s">
        <v>82</v>
      </c>
      <c r="AY243" s="158" t="s">
        <v>189</v>
      </c>
    </row>
    <row r="244" spans="2:65" s="1" customFormat="1" ht="44.25" customHeight="1">
      <c r="B244" s="33"/>
      <c r="C244" s="133" t="s">
        <v>207</v>
      </c>
      <c r="D244" s="133" t="s">
        <v>191</v>
      </c>
      <c r="E244" s="134" t="s">
        <v>422</v>
      </c>
      <c r="F244" s="135" t="s">
        <v>423</v>
      </c>
      <c r="G244" s="136" t="s">
        <v>405</v>
      </c>
      <c r="H244" s="137">
        <v>42.84</v>
      </c>
      <c r="I244" s="138"/>
      <c r="J244" s="139">
        <f>ROUND(I244*H244,2)</f>
        <v>0</v>
      </c>
      <c r="K244" s="135" t="s">
        <v>195</v>
      </c>
      <c r="L244" s="33"/>
      <c r="M244" s="140" t="s">
        <v>19</v>
      </c>
      <c r="N244" s="141" t="s">
        <v>45</v>
      </c>
      <c r="P244" s="142">
        <f>O244*H244</f>
        <v>0</v>
      </c>
      <c r="Q244" s="142">
        <v>0</v>
      </c>
      <c r="R244" s="142">
        <f>Q244*H244</f>
        <v>0</v>
      </c>
      <c r="S244" s="142">
        <v>0</v>
      </c>
      <c r="T244" s="143">
        <f>S244*H244</f>
        <v>0</v>
      </c>
      <c r="AR244" s="144" t="s">
        <v>196</v>
      </c>
      <c r="AT244" s="144" t="s">
        <v>191</v>
      </c>
      <c r="AU244" s="144" t="s">
        <v>85</v>
      </c>
      <c r="AY244" s="18" t="s">
        <v>189</v>
      </c>
      <c r="BE244" s="145">
        <f>IF(N244="základní",J244,0)</f>
        <v>0</v>
      </c>
      <c r="BF244" s="145">
        <f>IF(N244="snížená",J244,0)</f>
        <v>0</v>
      </c>
      <c r="BG244" s="145">
        <f>IF(N244="zákl. přenesená",J244,0)</f>
        <v>0</v>
      </c>
      <c r="BH244" s="145">
        <f>IF(N244="sníž. přenesená",J244,0)</f>
        <v>0</v>
      </c>
      <c r="BI244" s="145">
        <f>IF(N244="nulová",J244,0)</f>
        <v>0</v>
      </c>
      <c r="BJ244" s="18" t="s">
        <v>82</v>
      </c>
      <c r="BK244" s="145">
        <f>ROUND(I244*H244,2)</f>
        <v>0</v>
      </c>
      <c r="BL244" s="18" t="s">
        <v>196</v>
      </c>
      <c r="BM244" s="144" t="s">
        <v>424</v>
      </c>
    </row>
    <row r="245" spans="2:65" s="1" customFormat="1" ht="11.25">
      <c r="B245" s="33"/>
      <c r="D245" s="146" t="s">
        <v>198</v>
      </c>
      <c r="F245" s="147" t="s">
        <v>425</v>
      </c>
      <c r="I245" s="148"/>
      <c r="L245" s="33"/>
      <c r="M245" s="149"/>
      <c r="T245" s="54"/>
      <c r="AT245" s="18" t="s">
        <v>198</v>
      </c>
      <c r="AU245" s="18" t="s">
        <v>85</v>
      </c>
    </row>
    <row r="246" spans="2:65" s="12" customFormat="1" ht="11.25">
      <c r="B246" s="150"/>
      <c r="D246" s="151" t="s">
        <v>205</v>
      </c>
      <c r="E246" s="152" t="s">
        <v>19</v>
      </c>
      <c r="F246" s="153" t="s">
        <v>426</v>
      </c>
      <c r="H246" s="152" t="s">
        <v>19</v>
      </c>
      <c r="I246" s="154"/>
      <c r="L246" s="150"/>
      <c r="M246" s="155"/>
      <c r="T246" s="156"/>
      <c r="AT246" s="152" t="s">
        <v>205</v>
      </c>
      <c r="AU246" s="152" t="s">
        <v>85</v>
      </c>
      <c r="AV246" s="12" t="s">
        <v>82</v>
      </c>
      <c r="AW246" s="12" t="s">
        <v>35</v>
      </c>
      <c r="AX246" s="12" t="s">
        <v>74</v>
      </c>
      <c r="AY246" s="152" t="s">
        <v>189</v>
      </c>
    </row>
    <row r="247" spans="2:65" s="13" customFormat="1" ht="11.25">
      <c r="B247" s="157"/>
      <c r="D247" s="151" t="s">
        <v>205</v>
      </c>
      <c r="E247" s="158" t="s">
        <v>19</v>
      </c>
      <c r="F247" s="159" t="s">
        <v>427</v>
      </c>
      <c r="H247" s="160">
        <v>42.84</v>
      </c>
      <c r="I247" s="161"/>
      <c r="L247" s="157"/>
      <c r="M247" s="162"/>
      <c r="T247" s="163"/>
      <c r="AT247" s="158" t="s">
        <v>205</v>
      </c>
      <c r="AU247" s="158" t="s">
        <v>85</v>
      </c>
      <c r="AV247" s="13" t="s">
        <v>85</v>
      </c>
      <c r="AW247" s="13" t="s">
        <v>35</v>
      </c>
      <c r="AX247" s="13" t="s">
        <v>82</v>
      </c>
      <c r="AY247" s="158" t="s">
        <v>189</v>
      </c>
    </row>
    <row r="248" spans="2:65" s="1" customFormat="1" ht="44.25" customHeight="1">
      <c r="B248" s="33"/>
      <c r="C248" s="133" t="s">
        <v>428</v>
      </c>
      <c r="D248" s="133" t="s">
        <v>191</v>
      </c>
      <c r="E248" s="134" t="s">
        <v>429</v>
      </c>
      <c r="F248" s="135" t="s">
        <v>430</v>
      </c>
      <c r="G248" s="136" t="s">
        <v>405</v>
      </c>
      <c r="H248" s="137">
        <v>7.14</v>
      </c>
      <c r="I248" s="138"/>
      <c r="J248" s="139">
        <f>ROUND(I248*H248,2)</f>
        <v>0</v>
      </c>
      <c r="K248" s="135" t="s">
        <v>195</v>
      </c>
      <c r="L248" s="33"/>
      <c r="M248" s="140" t="s">
        <v>19</v>
      </c>
      <c r="N248" s="141" t="s">
        <v>45</v>
      </c>
      <c r="P248" s="142">
        <f>O248*H248</f>
        <v>0</v>
      </c>
      <c r="Q248" s="142">
        <v>0</v>
      </c>
      <c r="R248" s="142">
        <f>Q248*H248</f>
        <v>0</v>
      </c>
      <c r="S248" s="142">
        <v>0</v>
      </c>
      <c r="T248" s="143">
        <f>S248*H248</f>
        <v>0</v>
      </c>
      <c r="AR248" s="144" t="s">
        <v>196</v>
      </c>
      <c r="AT248" s="144" t="s">
        <v>191</v>
      </c>
      <c r="AU248" s="144" t="s">
        <v>85</v>
      </c>
      <c r="AY248" s="18" t="s">
        <v>189</v>
      </c>
      <c r="BE248" s="145">
        <f>IF(N248="základní",J248,0)</f>
        <v>0</v>
      </c>
      <c r="BF248" s="145">
        <f>IF(N248="snížená",J248,0)</f>
        <v>0</v>
      </c>
      <c r="BG248" s="145">
        <f>IF(N248="zákl. přenesená",J248,0)</f>
        <v>0</v>
      </c>
      <c r="BH248" s="145">
        <f>IF(N248="sníž. přenesená",J248,0)</f>
        <v>0</v>
      </c>
      <c r="BI248" s="145">
        <f>IF(N248="nulová",J248,0)</f>
        <v>0</v>
      </c>
      <c r="BJ248" s="18" t="s">
        <v>82</v>
      </c>
      <c r="BK248" s="145">
        <f>ROUND(I248*H248,2)</f>
        <v>0</v>
      </c>
      <c r="BL248" s="18" t="s">
        <v>196</v>
      </c>
      <c r="BM248" s="144" t="s">
        <v>431</v>
      </c>
    </row>
    <row r="249" spans="2:65" s="1" customFormat="1" ht="11.25">
      <c r="B249" s="33"/>
      <c r="D249" s="146" t="s">
        <v>198</v>
      </c>
      <c r="F249" s="147" t="s">
        <v>432</v>
      </c>
      <c r="I249" s="148"/>
      <c r="L249" s="33"/>
      <c r="M249" s="149"/>
      <c r="T249" s="54"/>
      <c r="AT249" s="18" t="s">
        <v>198</v>
      </c>
      <c r="AU249" s="18" t="s">
        <v>85</v>
      </c>
    </row>
    <row r="250" spans="2:65" s="12" customFormat="1" ht="11.25">
      <c r="B250" s="150"/>
      <c r="D250" s="151" t="s">
        <v>205</v>
      </c>
      <c r="E250" s="152" t="s">
        <v>19</v>
      </c>
      <c r="F250" s="153" t="s">
        <v>433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414</v>
      </c>
      <c r="H251" s="160">
        <v>7.14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82</v>
      </c>
      <c r="AY251" s="158" t="s">
        <v>189</v>
      </c>
    </row>
    <row r="252" spans="2:65" s="1" customFormat="1" ht="44.25" customHeight="1">
      <c r="B252" s="33"/>
      <c r="C252" s="133" t="s">
        <v>434</v>
      </c>
      <c r="D252" s="133" t="s">
        <v>191</v>
      </c>
      <c r="E252" s="134" t="s">
        <v>435</v>
      </c>
      <c r="F252" s="135" t="s">
        <v>436</v>
      </c>
      <c r="G252" s="136" t="s">
        <v>405</v>
      </c>
      <c r="H252" s="137">
        <v>3.57</v>
      </c>
      <c r="I252" s="138"/>
      <c r="J252" s="139">
        <f>ROUND(I252*H252,2)</f>
        <v>0</v>
      </c>
      <c r="K252" s="135" t="s">
        <v>195</v>
      </c>
      <c r="L252" s="33"/>
      <c r="M252" s="140" t="s">
        <v>19</v>
      </c>
      <c r="N252" s="141" t="s">
        <v>45</v>
      </c>
      <c r="P252" s="142">
        <f>O252*H252</f>
        <v>0</v>
      </c>
      <c r="Q252" s="142">
        <v>0</v>
      </c>
      <c r="R252" s="142">
        <f>Q252*H252</f>
        <v>0</v>
      </c>
      <c r="S252" s="142">
        <v>0</v>
      </c>
      <c r="T252" s="143">
        <f>S252*H252</f>
        <v>0</v>
      </c>
      <c r="AR252" s="144" t="s">
        <v>196</v>
      </c>
      <c r="AT252" s="144" t="s">
        <v>191</v>
      </c>
      <c r="AU252" s="144" t="s">
        <v>85</v>
      </c>
      <c r="AY252" s="18" t="s">
        <v>189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8" t="s">
        <v>82</v>
      </c>
      <c r="BK252" s="145">
        <f>ROUND(I252*H252,2)</f>
        <v>0</v>
      </c>
      <c r="BL252" s="18" t="s">
        <v>196</v>
      </c>
      <c r="BM252" s="144" t="s">
        <v>437</v>
      </c>
    </row>
    <row r="253" spans="2:65" s="1" customFormat="1" ht="11.25">
      <c r="B253" s="33"/>
      <c r="D253" s="146" t="s">
        <v>198</v>
      </c>
      <c r="F253" s="147" t="s">
        <v>438</v>
      </c>
      <c r="I253" s="148"/>
      <c r="L253" s="33"/>
      <c r="M253" s="149"/>
      <c r="T253" s="54"/>
      <c r="AT253" s="18" t="s">
        <v>198</v>
      </c>
      <c r="AU253" s="18" t="s">
        <v>85</v>
      </c>
    </row>
    <row r="254" spans="2:65" s="12" customFormat="1" ht="11.25">
      <c r="B254" s="150"/>
      <c r="D254" s="151" t="s">
        <v>205</v>
      </c>
      <c r="E254" s="152" t="s">
        <v>19</v>
      </c>
      <c r="F254" s="153" t="s">
        <v>439</v>
      </c>
      <c r="H254" s="152" t="s">
        <v>19</v>
      </c>
      <c r="I254" s="154"/>
      <c r="L254" s="150"/>
      <c r="M254" s="155"/>
      <c r="T254" s="156"/>
      <c r="AT254" s="152" t="s">
        <v>205</v>
      </c>
      <c r="AU254" s="152" t="s">
        <v>85</v>
      </c>
      <c r="AV254" s="12" t="s">
        <v>82</v>
      </c>
      <c r="AW254" s="12" t="s">
        <v>35</v>
      </c>
      <c r="AX254" s="12" t="s">
        <v>74</v>
      </c>
      <c r="AY254" s="152" t="s">
        <v>189</v>
      </c>
    </row>
    <row r="255" spans="2:65" s="13" customFormat="1" ht="11.25">
      <c r="B255" s="157"/>
      <c r="D255" s="151" t="s">
        <v>205</v>
      </c>
      <c r="E255" s="158" t="s">
        <v>19</v>
      </c>
      <c r="F255" s="159" t="s">
        <v>440</v>
      </c>
      <c r="H255" s="160">
        <v>3.57</v>
      </c>
      <c r="I255" s="161"/>
      <c r="L255" s="157"/>
      <c r="M255" s="162"/>
      <c r="T255" s="163"/>
      <c r="AT255" s="158" t="s">
        <v>205</v>
      </c>
      <c r="AU255" s="158" t="s">
        <v>85</v>
      </c>
      <c r="AV255" s="13" t="s">
        <v>85</v>
      </c>
      <c r="AW255" s="13" t="s">
        <v>35</v>
      </c>
      <c r="AX255" s="13" t="s">
        <v>82</v>
      </c>
      <c r="AY255" s="158" t="s">
        <v>189</v>
      </c>
    </row>
    <row r="256" spans="2:65" s="1" customFormat="1" ht="55.5" customHeight="1">
      <c r="B256" s="33"/>
      <c r="C256" s="133" t="s">
        <v>441</v>
      </c>
      <c r="D256" s="133" t="s">
        <v>191</v>
      </c>
      <c r="E256" s="134" t="s">
        <v>442</v>
      </c>
      <c r="F256" s="135" t="s">
        <v>443</v>
      </c>
      <c r="G256" s="136" t="s">
        <v>405</v>
      </c>
      <c r="H256" s="137">
        <v>309.59500000000003</v>
      </c>
      <c r="I256" s="138"/>
      <c r="J256" s="139">
        <f>ROUND(I256*H256,2)</f>
        <v>0</v>
      </c>
      <c r="K256" s="135" t="s">
        <v>195</v>
      </c>
      <c r="L256" s="33"/>
      <c r="M256" s="140" t="s">
        <v>19</v>
      </c>
      <c r="N256" s="141" t="s">
        <v>45</v>
      </c>
      <c r="P256" s="142">
        <f>O256*H256</f>
        <v>0</v>
      </c>
      <c r="Q256" s="142">
        <v>0</v>
      </c>
      <c r="R256" s="142">
        <f>Q256*H256</f>
        <v>0</v>
      </c>
      <c r="S256" s="142">
        <v>0</v>
      </c>
      <c r="T256" s="143">
        <f>S256*H256</f>
        <v>0</v>
      </c>
      <c r="AR256" s="144" t="s">
        <v>196</v>
      </c>
      <c r="AT256" s="144" t="s">
        <v>191</v>
      </c>
      <c r="AU256" s="144" t="s">
        <v>85</v>
      </c>
      <c r="AY256" s="18" t="s">
        <v>189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8" t="s">
        <v>82</v>
      </c>
      <c r="BK256" s="145">
        <f>ROUND(I256*H256,2)</f>
        <v>0</v>
      </c>
      <c r="BL256" s="18" t="s">
        <v>196</v>
      </c>
      <c r="BM256" s="144" t="s">
        <v>444</v>
      </c>
    </row>
    <row r="257" spans="2:51" s="1" customFormat="1" ht="11.25">
      <c r="B257" s="33"/>
      <c r="D257" s="146" t="s">
        <v>198</v>
      </c>
      <c r="F257" s="147" t="s">
        <v>445</v>
      </c>
      <c r="I257" s="148"/>
      <c r="L257" s="33"/>
      <c r="M257" s="149"/>
      <c r="T257" s="54"/>
      <c r="AT257" s="18" t="s">
        <v>198</v>
      </c>
      <c r="AU257" s="18" t="s">
        <v>85</v>
      </c>
    </row>
    <row r="258" spans="2:51" s="12" customFormat="1" ht="11.25">
      <c r="B258" s="150"/>
      <c r="D258" s="151" t="s">
        <v>205</v>
      </c>
      <c r="E258" s="152" t="s">
        <v>19</v>
      </c>
      <c r="F258" s="153" t="s">
        <v>446</v>
      </c>
      <c r="H258" s="152" t="s">
        <v>19</v>
      </c>
      <c r="I258" s="154"/>
      <c r="L258" s="150"/>
      <c r="M258" s="155"/>
      <c r="T258" s="156"/>
      <c r="AT258" s="152" t="s">
        <v>205</v>
      </c>
      <c r="AU258" s="152" t="s">
        <v>85</v>
      </c>
      <c r="AV258" s="12" t="s">
        <v>82</v>
      </c>
      <c r="AW258" s="12" t="s">
        <v>35</v>
      </c>
      <c r="AX258" s="12" t="s">
        <v>74</v>
      </c>
      <c r="AY258" s="152" t="s">
        <v>189</v>
      </c>
    </row>
    <row r="259" spans="2:51" s="12" customFormat="1" ht="11.25">
      <c r="B259" s="150"/>
      <c r="D259" s="151" t="s">
        <v>205</v>
      </c>
      <c r="E259" s="152" t="s">
        <v>19</v>
      </c>
      <c r="F259" s="153" t="s">
        <v>447</v>
      </c>
      <c r="H259" s="152" t="s">
        <v>19</v>
      </c>
      <c r="I259" s="154"/>
      <c r="L259" s="150"/>
      <c r="M259" s="155"/>
      <c r="T259" s="156"/>
      <c r="AT259" s="152" t="s">
        <v>205</v>
      </c>
      <c r="AU259" s="152" t="s">
        <v>85</v>
      </c>
      <c r="AV259" s="12" t="s">
        <v>82</v>
      </c>
      <c r="AW259" s="12" t="s">
        <v>35</v>
      </c>
      <c r="AX259" s="12" t="s">
        <v>74</v>
      </c>
      <c r="AY259" s="152" t="s">
        <v>189</v>
      </c>
    </row>
    <row r="260" spans="2:51" s="13" customFormat="1" ht="11.25">
      <c r="B260" s="157"/>
      <c r="D260" s="151" t="s">
        <v>205</v>
      </c>
      <c r="E260" s="158" t="s">
        <v>19</v>
      </c>
      <c r="F260" s="159" t="s">
        <v>448</v>
      </c>
      <c r="H260" s="160">
        <v>2416</v>
      </c>
      <c r="I260" s="161"/>
      <c r="L260" s="157"/>
      <c r="M260" s="162"/>
      <c r="T260" s="163"/>
      <c r="AT260" s="158" t="s">
        <v>205</v>
      </c>
      <c r="AU260" s="158" t="s">
        <v>85</v>
      </c>
      <c r="AV260" s="13" t="s">
        <v>85</v>
      </c>
      <c r="AW260" s="13" t="s">
        <v>35</v>
      </c>
      <c r="AX260" s="13" t="s">
        <v>74</v>
      </c>
      <c r="AY260" s="158" t="s">
        <v>189</v>
      </c>
    </row>
    <row r="261" spans="2:51" s="12" customFormat="1" ht="11.25">
      <c r="B261" s="150"/>
      <c r="D261" s="151" t="s">
        <v>205</v>
      </c>
      <c r="E261" s="152" t="s">
        <v>19</v>
      </c>
      <c r="F261" s="153" t="s">
        <v>449</v>
      </c>
      <c r="H261" s="152" t="s">
        <v>19</v>
      </c>
      <c r="I261" s="154"/>
      <c r="L261" s="150"/>
      <c r="M261" s="155"/>
      <c r="T261" s="156"/>
      <c r="AT261" s="152" t="s">
        <v>205</v>
      </c>
      <c r="AU261" s="152" t="s">
        <v>85</v>
      </c>
      <c r="AV261" s="12" t="s">
        <v>82</v>
      </c>
      <c r="AW261" s="12" t="s">
        <v>35</v>
      </c>
      <c r="AX261" s="12" t="s">
        <v>74</v>
      </c>
      <c r="AY261" s="152" t="s">
        <v>189</v>
      </c>
    </row>
    <row r="262" spans="2:51" s="13" customFormat="1" ht="11.25">
      <c r="B262" s="157"/>
      <c r="D262" s="151" t="s">
        <v>205</v>
      </c>
      <c r="E262" s="158" t="s">
        <v>19</v>
      </c>
      <c r="F262" s="159" t="s">
        <v>450</v>
      </c>
      <c r="H262" s="160">
        <v>-20</v>
      </c>
      <c r="I262" s="161"/>
      <c r="L262" s="157"/>
      <c r="M262" s="162"/>
      <c r="T262" s="163"/>
      <c r="AT262" s="158" t="s">
        <v>205</v>
      </c>
      <c r="AU262" s="158" t="s">
        <v>85</v>
      </c>
      <c r="AV262" s="13" t="s">
        <v>85</v>
      </c>
      <c r="AW262" s="13" t="s">
        <v>35</v>
      </c>
      <c r="AX262" s="13" t="s">
        <v>74</v>
      </c>
      <c r="AY262" s="158" t="s">
        <v>189</v>
      </c>
    </row>
    <row r="263" spans="2:51" s="12" customFormat="1" ht="11.25">
      <c r="B263" s="150"/>
      <c r="D263" s="151" t="s">
        <v>205</v>
      </c>
      <c r="E263" s="152" t="s">
        <v>19</v>
      </c>
      <c r="F263" s="153" t="s">
        <v>451</v>
      </c>
      <c r="H263" s="152" t="s">
        <v>19</v>
      </c>
      <c r="I263" s="154"/>
      <c r="L263" s="150"/>
      <c r="M263" s="155"/>
      <c r="T263" s="156"/>
      <c r="AT263" s="152" t="s">
        <v>205</v>
      </c>
      <c r="AU263" s="152" t="s">
        <v>85</v>
      </c>
      <c r="AV263" s="12" t="s">
        <v>82</v>
      </c>
      <c r="AW263" s="12" t="s">
        <v>35</v>
      </c>
      <c r="AX263" s="12" t="s">
        <v>74</v>
      </c>
      <c r="AY263" s="152" t="s">
        <v>189</v>
      </c>
    </row>
    <row r="264" spans="2:51" s="13" customFormat="1" ht="11.25">
      <c r="B264" s="157"/>
      <c r="D264" s="151" t="s">
        <v>205</v>
      </c>
      <c r="E264" s="158" t="s">
        <v>19</v>
      </c>
      <c r="F264" s="159" t="s">
        <v>452</v>
      </c>
      <c r="H264" s="160">
        <v>-12</v>
      </c>
      <c r="I264" s="161"/>
      <c r="L264" s="157"/>
      <c r="M264" s="162"/>
      <c r="T264" s="163"/>
      <c r="AT264" s="158" t="s">
        <v>205</v>
      </c>
      <c r="AU264" s="158" t="s">
        <v>85</v>
      </c>
      <c r="AV264" s="13" t="s">
        <v>85</v>
      </c>
      <c r="AW264" s="13" t="s">
        <v>35</v>
      </c>
      <c r="AX264" s="13" t="s">
        <v>74</v>
      </c>
      <c r="AY264" s="158" t="s">
        <v>189</v>
      </c>
    </row>
    <row r="265" spans="2:51" s="15" customFormat="1" ht="11.25">
      <c r="B265" s="171"/>
      <c r="D265" s="151" t="s">
        <v>205</v>
      </c>
      <c r="E265" s="172" t="s">
        <v>19</v>
      </c>
      <c r="F265" s="173" t="s">
        <v>412</v>
      </c>
      <c r="H265" s="174">
        <v>2384</v>
      </c>
      <c r="I265" s="175"/>
      <c r="L265" s="171"/>
      <c r="M265" s="176"/>
      <c r="T265" s="177"/>
      <c r="AT265" s="172" t="s">
        <v>205</v>
      </c>
      <c r="AU265" s="172" t="s">
        <v>85</v>
      </c>
      <c r="AV265" s="15" t="s">
        <v>111</v>
      </c>
      <c r="AW265" s="15" t="s">
        <v>35</v>
      </c>
      <c r="AX265" s="15" t="s">
        <v>74</v>
      </c>
      <c r="AY265" s="172" t="s">
        <v>189</v>
      </c>
    </row>
    <row r="266" spans="2:51" s="12" customFormat="1" ht="11.25">
      <c r="B266" s="150"/>
      <c r="D266" s="151" t="s">
        <v>205</v>
      </c>
      <c r="E266" s="152" t="s">
        <v>19</v>
      </c>
      <c r="F266" s="153" t="s">
        <v>453</v>
      </c>
      <c r="H266" s="152" t="s">
        <v>19</v>
      </c>
      <c r="I266" s="154"/>
      <c r="L266" s="150"/>
      <c r="M266" s="155"/>
      <c r="T266" s="156"/>
      <c r="AT266" s="152" t="s">
        <v>205</v>
      </c>
      <c r="AU266" s="152" t="s">
        <v>85</v>
      </c>
      <c r="AV266" s="12" t="s">
        <v>82</v>
      </c>
      <c r="AW266" s="12" t="s">
        <v>35</v>
      </c>
      <c r="AX266" s="12" t="s">
        <v>74</v>
      </c>
      <c r="AY266" s="152" t="s">
        <v>189</v>
      </c>
    </row>
    <row r="267" spans="2:51" s="12" customFormat="1" ht="11.25">
      <c r="B267" s="150"/>
      <c r="D267" s="151" t="s">
        <v>205</v>
      </c>
      <c r="E267" s="152" t="s">
        <v>19</v>
      </c>
      <c r="F267" s="153" t="s">
        <v>454</v>
      </c>
      <c r="H267" s="152" t="s">
        <v>19</v>
      </c>
      <c r="I267" s="154"/>
      <c r="L267" s="150"/>
      <c r="M267" s="155"/>
      <c r="T267" s="156"/>
      <c r="AT267" s="152" t="s">
        <v>205</v>
      </c>
      <c r="AU267" s="152" t="s">
        <v>85</v>
      </c>
      <c r="AV267" s="12" t="s">
        <v>82</v>
      </c>
      <c r="AW267" s="12" t="s">
        <v>35</v>
      </c>
      <c r="AX267" s="12" t="s">
        <v>74</v>
      </c>
      <c r="AY267" s="152" t="s">
        <v>189</v>
      </c>
    </row>
    <row r="268" spans="2:51" s="12" customFormat="1" ht="11.25">
      <c r="B268" s="150"/>
      <c r="D268" s="151" t="s">
        <v>205</v>
      </c>
      <c r="E268" s="152" t="s">
        <v>19</v>
      </c>
      <c r="F268" s="153" t="s">
        <v>455</v>
      </c>
      <c r="H268" s="152" t="s">
        <v>19</v>
      </c>
      <c r="I268" s="154"/>
      <c r="L268" s="150"/>
      <c r="M268" s="155"/>
      <c r="T268" s="156"/>
      <c r="AT268" s="152" t="s">
        <v>205</v>
      </c>
      <c r="AU268" s="152" t="s">
        <v>85</v>
      </c>
      <c r="AV268" s="12" t="s">
        <v>82</v>
      </c>
      <c r="AW268" s="12" t="s">
        <v>35</v>
      </c>
      <c r="AX268" s="12" t="s">
        <v>74</v>
      </c>
      <c r="AY268" s="152" t="s">
        <v>189</v>
      </c>
    </row>
    <row r="269" spans="2:51" s="12" customFormat="1" ht="11.25">
      <c r="B269" s="150"/>
      <c r="D269" s="151" t="s">
        <v>205</v>
      </c>
      <c r="E269" s="152" t="s">
        <v>19</v>
      </c>
      <c r="F269" s="153" t="s">
        <v>456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51" s="12" customFormat="1" ht="11.25">
      <c r="B270" s="150"/>
      <c r="D270" s="151" t="s">
        <v>205</v>
      </c>
      <c r="E270" s="152" t="s">
        <v>19</v>
      </c>
      <c r="F270" s="153" t="s">
        <v>457</v>
      </c>
      <c r="H270" s="152" t="s">
        <v>19</v>
      </c>
      <c r="I270" s="154"/>
      <c r="L270" s="150"/>
      <c r="M270" s="155"/>
      <c r="T270" s="156"/>
      <c r="AT270" s="152" t="s">
        <v>205</v>
      </c>
      <c r="AU270" s="152" t="s">
        <v>85</v>
      </c>
      <c r="AV270" s="12" t="s">
        <v>82</v>
      </c>
      <c r="AW270" s="12" t="s">
        <v>35</v>
      </c>
      <c r="AX270" s="12" t="s">
        <v>74</v>
      </c>
      <c r="AY270" s="152" t="s">
        <v>189</v>
      </c>
    </row>
    <row r="271" spans="2:51" s="13" customFormat="1" ht="11.25">
      <c r="B271" s="157"/>
      <c r="D271" s="151" t="s">
        <v>205</v>
      </c>
      <c r="E271" s="158" t="s">
        <v>19</v>
      </c>
      <c r="F271" s="159" t="s">
        <v>458</v>
      </c>
      <c r="H271" s="160">
        <v>892.11900000000003</v>
      </c>
      <c r="I271" s="161"/>
      <c r="L271" s="157"/>
      <c r="M271" s="162"/>
      <c r="T271" s="163"/>
      <c r="AT271" s="158" t="s">
        <v>205</v>
      </c>
      <c r="AU271" s="158" t="s">
        <v>85</v>
      </c>
      <c r="AV271" s="13" t="s">
        <v>85</v>
      </c>
      <c r="AW271" s="13" t="s">
        <v>35</v>
      </c>
      <c r="AX271" s="13" t="s">
        <v>74</v>
      </c>
      <c r="AY271" s="158" t="s">
        <v>189</v>
      </c>
    </row>
    <row r="272" spans="2:51" s="12" customFormat="1" ht="11.25">
      <c r="B272" s="150"/>
      <c r="D272" s="151" t="s">
        <v>205</v>
      </c>
      <c r="E272" s="152" t="s">
        <v>19</v>
      </c>
      <c r="F272" s="153" t="s">
        <v>459</v>
      </c>
      <c r="H272" s="152" t="s">
        <v>19</v>
      </c>
      <c r="I272" s="154"/>
      <c r="L272" s="150"/>
      <c r="M272" s="155"/>
      <c r="T272" s="156"/>
      <c r="AT272" s="152" t="s">
        <v>205</v>
      </c>
      <c r="AU272" s="152" t="s">
        <v>85</v>
      </c>
      <c r="AV272" s="12" t="s">
        <v>82</v>
      </c>
      <c r="AW272" s="12" t="s">
        <v>35</v>
      </c>
      <c r="AX272" s="12" t="s">
        <v>74</v>
      </c>
      <c r="AY272" s="152" t="s">
        <v>189</v>
      </c>
    </row>
    <row r="273" spans="2:51" s="13" customFormat="1" ht="11.25">
      <c r="B273" s="157"/>
      <c r="D273" s="151" t="s">
        <v>205</v>
      </c>
      <c r="E273" s="158" t="s">
        <v>19</v>
      </c>
      <c r="F273" s="159" t="s">
        <v>460</v>
      </c>
      <c r="H273" s="160">
        <v>299.875</v>
      </c>
      <c r="I273" s="161"/>
      <c r="L273" s="157"/>
      <c r="M273" s="162"/>
      <c r="T273" s="163"/>
      <c r="AT273" s="158" t="s">
        <v>205</v>
      </c>
      <c r="AU273" s="158" t="s">
        <v>85</v>
      </c>
      <c r="AV273" s="13" t="s">
        <v>85</v>
      </c>
      <c r="AW273" s="13" t="s">
        <v>35</v>
      </c>
      <c r="AX273" s="13" t="s">
        <v>74</v>
      </c>
      <c r="AY273" s="158" t="s">
        <v>189</v>
      </c>
    </row>
    <row r="274" spans="2:51" s="12" customFormat="1" ht="11.25">
      <c r="B274" s="150"/>
      <c r="D274" s="151" t="s">
        <v>205</v>
      </c>
      <c r="E274" s="152" t="s">
        <v>19</v>
      </c>
      <c r="F274" s="153" t="s">
        <v>461</v>
      </c>
      <c r="H274" s="152" t="s">
        <v>19</v>
      </c>
      <c r="I274" s="154"/>
      <c r="L274" s="150"/>
      <c r="M274" s="155"/>
      <c r="T274" s="156"/>
      <c r="AT274" s="152" t="s">
        <v>205</v>
      </c>
      <c r="AU274" s="152" t="s">
        <v>85</v>
      </c>
      <c r="AV274" s="12" t="s">
        <v>82</v>
      </c>
      <c r="AW274" s="12" t="s">
        <v>35</v>
      </c>
      <c r="AX274" s="12" t="s">
        <v>74</v>
      </c>
      <c r="AY274" s="152" t="s">
        <v>189</v>
      </c>
    </row>
    <row r="275" spans="2:51" s="13" customFormat="1" ht="11.25">
      <c r="B275" s="157"/>
      <c r="D275" s="151" t="s">
        <v>205</v>
      </c>
      <c r="E275" s="158" t="s">
        <v>19</v>
      </c>
      <c r="F275" s="159" t="s">
        <v>462</v>
      </c>
      <c r="H275" s="160">
        <v>227.42699999999999</v>
      </c>
      <c r="I275" s="161"/>
      <c r="L275" s="157"/>
      <c r="M275" s="162"/>
      <c r="T275" s="163"/>
      <c r="AT275" s="158" t="s">
        <v>205</v>
      </c>
      <c r="AU275" s="158" t="s">
        <v>85</v>
      </c>
      <c r="AV275" s="13" t="s">
        <v>85</v>
      </c>
      <c r="AW275" s="13" t="s">
        <v>35</v>
      </c>
      <c r="AX275" s="13" t="s">
        <v>74</v>
      </c>
      <c r="AY275" s="158" t="s">
        <v>189</v>
      </c>
    </row>
    <row r="276" spans="2:51" s="12" customFormat="1" ht="33.75">
      <c r="B276" s="150"/>
      <c r="D276" s="151" t="s">
        <v>205</v>
      </c>
      <c r="E276" s="152" t="s">
        <v>19</v>
      </c>
      <c r="F276" s="153" t="s">
        <v>463</v>
      </c>
      <c r="H276" s="152" t="s">
        <v>19</v>
      </c>
      <c r="I276" s="154"/>
      <c r="L276" s="150"/>
      <c r="M276" s="155"/>
      <c r="T276" s="156"/>
      <c r="AT276" s="152" t="s">
        <v>205</v>
      </c>
      <c r="AU276" s="152" t="s">
        <v>85</v>
      </c>
      <c r="AV276" s="12" t="s">
        <v>82</v>
      </c>
      <c r="AW276" s="12" t="s">
        <v>35</v>
      </c>
      <c r="AX276" s="12" t="s">
        <v>74</v>
      </c>
      <c r="AY276" s="152" t="s">
        <v>189</v>
      </c>
    </row>
    <row r="277" spans="2:51" s="13" customFormat="1" ht="11.25">
      <c r="B277" s="157"/>
      <c r="D277" s="151" t="s">
        <v>205</v>
      </c>
      <c r="E277" s="158" t="s">
        <v>19</v>
      </c>
      <c r="F277" s="159" t="s">
        <v>464</v>
      </c>
      <c r="H277" s="160">
        <v>328.005</v>
      </c>
      <c r="I277" s="161"/>
      <c r="L277" s="157"/>
      <c r="M277" s="162"/>
      <c r="T277" s="163"/>
      <c r="AT277" s="158" t="s">
        <v>205</v>
      </c>
      <c r="AU277" s="158" t="s">
        <v>85</v>
      </c>
      <c r="AV277" s="13" t="s">
        <v>85</v>
      </c>
      <c r="AW277" s="13" t="s">
        <v>35</v>
      </c>
      <c r="AX277" s="13" t="s">
        <v>74</v>
      </c>
      <c r="AY277" s="158" t="s">
        <v>189</v>
      </c>
    </row>
    <row r="278" spans="2:51" s="12" customFormat="1" ht="11.25">
      <c r="B278" s="150"/>
      <c r="D278" s="151" t="s">
        <v>205</v>
      </c>
      <c r="E278" s="152" t="s">
        <v>19</v>
      </c>
      <c r="F278" s="153" t="s">
        <v>400</v>
      </c>
      <c r="H278" s="152" t="s">
        <v>19</v>
      </c>
      <c r="I278" s="154"/>
      <c r="L278" s="150"/>
      <c r="M278" s="155"/>
      <c r="T278" s="156"/>
      <c r="AT278" s="152" t="s">
        <v>205</v>
      </c>
      <c r="AU278" s="152" t="s">
        <v>85</v>
      </c>
      <c r="AV278" s="12" t="s">
        <v>82</v>
      </c>
      <c r="AW278" s="12" t="s">
        <v>35</v>
      </c>
      <c r="AX278" s="12" t="s">
        <v>74</v>
      </c>
      <c r="AY278" s="152" t="s">
        <v>189</v>
      </c>
    </row>
    <row r="279" spans="2:51" s="13" customFormat="1" ht="11.25">
      <c r="B279" s="157"/>
      <c r="D279" s="151" t="s">
        <v>205</v>
      </c>
      <c r="E279" s="158" t="s">
        <v>19</v>
      </c>
      <c r="F279" s="159" t="s">
        <v>465</v>
      </c>
      <c r="H279" s="160">
        <v>52.44</v>
      </c>
      <c r="I279" s="161"/>
      <c r="L279" s="157"/>
      <c r="M279" s="162"/>
      <c r="T279" s="163"/>
      <c r="AT279" s="158" t="s">
        <v>205</v>
      </c>
      <c r="AU279" s="158" t="s">
        <v>85</v>
      </c>
      <c r="AV279" s="13" t="s">
        <v>85</v>
      </c>
      <c r="AW279" s="13" t="s">
        <v>35</v>
      </c>
      <c r="AX279" s="13" t="s">
        <v>74</v>
      </c>
      <c r="AY279" s="158" t="s">
        <v>189</v>
      </c>
    </row>
    <row r="280" spans="2:51" s="12" customFormat="1" ht="11.25">
      <c r="B280" s="150"/>
      <c r="D280" s="151" t="s">
        <v>205</v>
      </c>
      <c r="E280" s="152" t="s">
        <v>19</v>
      </c>
      <c r="F280" s="153" t="s">
        <v>312</v>
      </c>
      <c r="H280" s="152" t="s">
        <v>19</v>
      </c>
      <c r="I280" s="154"/>
      <c r="L280" s="150"/>
      <c r="M280" s="155"/>
      <c r="T280" s="156"/>
      <c r="AT280" s="152" t="s">
        <v>205</v>
      </c>
      <c r="AU280" s="152" t="s">
        <v>85</v>
      </c>
      <c r="AV280" s="12" t="s">
        <v>82</v>
      </c>
      <c r="AW280" s="12" t="s">
        <v>35</v>
      </c>
      <c r="AX280" s="12" t="s">
        <v>74</v>
      </c>
      <c r="AY280" s="152" t="s">
        <v>189</v>
      </c>
    </row>
    <row r="281" spans="2:51" s="13" customFormat="1" ht="11.25">
      <c r="B281" s="157"/>
      <c r="D281" s="151" t="s">
        <v>205</v>
      </c>
      <c r="E281" s="158" t="s">
        <v>19</v>
      </c>
      <c r="F281" s="159" t="s">
        <v>466</v>
      </c>
      <c r="H281" s="160">
        <v>555.52</v>
      </c>
      <c r="I281" s="161"/>
      <c r="L281" s="157"/>
      <c r="M281" s="162"/>
      <c r="T281" s="163"/>
      <c r="AT281" s="158" t="s">
        <v>205</v>
      </c>
      <c r="AU281" s="158" t="s">
        <v>85</v>
      </c>
      <c r="AV281" s="13" t="s">
        <v>85</v>
      </c>
      <c r="AW281" s="13" t="s">
        <v>35</v>
      </c>
      <c r="AX281" s="13" t="s">
        <v>74</v>
      </c>
      <c r="AY281" s="158" t="s">
        <v>189</v>
      </c>
    </row>
    <row r="282" spans="2:51" s="12" customFormat="1" ht="11.25">
      <c r="B282" s="150"/>
      <c r="D282" s="151" t="s">
        <v>205</v>
      </c>
      <c r="E282" s="152" t="s">
        <v>19</v>
      </c>
      <c r="F282" s="153" t="s">
        <v>467</v>
      </c>
      <c r="H282" s="152" t="s">
        <v>19</v>
      </c>
      <c r="I282" s="154"/>
      <c r="L282" s="150"/>
      <c r="M282" s="155"/>
      <c r="T282" s="156"/>
      <c r="AT282" s="152" t="s">
        <v>205</v>
      </c>
      <c r="AU282" s="152" t="s">
        <v>85</v>
      </c>
      <c r="AV282" s="12" t="s">
        <v>82</v>
      </c>
      <c r="AW282" s="12" t="s">
        <v>35</v>
      </c>
      <c r="AX282" s="12" t="s">
        <v>74</v>
      </c>
      <c r="AY282" s="152" t="s">
        <v>189</v>
      </c>
    </row>
    <row r="283" spans="2:51" s="13" customFormat="1" ht="11.25">
      <c r="B283" s="157"/>
      <c r="D283" s="151" t="s">
        <v>205</v>
      </c>
      <c r="E283" s="158" t="s">
        <v>19</v>
      </c>
      <c r="F283" s="159" t="s">
        <v>468</v>
      </c>
      <c r="H283" s="160">
        <v>25.6</v>
      </c>
      <c r="I283" s="161"/>
      <c r="L283" s="157"/>
      <c r="M283" s="162"/>
      <c r="T283" s="163"/>
      <c r="AT283" s="158" t="s">
        <v>205</v>
      </c>
      <c r="AU283" s="158" t="s">
        <v>85</v>
      </c>
      <c r="AV283" s="13" t="s">
        <v>85</v>
      </c>
      <c r="AW283" s="13" t="s">
        <v>35</v>
      </c>
      <c r="AX283" s="13" t="s">
        <v>74</v>
      </c>
      <c r="AY283" s="158" t="s">
        <v>189</v>
      </c>
    </row>
    <row r="284" spans="2:51" s="12" customFormat="1" ht="11.25">
      <c r="B284" s="150"/>
      <c r="D284" s="151" t="s">
        <v>205</v>
      </c>
      <c r="E284" s="152" t="s">
        <v>19</v>
      </c>
      <c r="F284" s="153" t="s">
        <v>469</v>
      </c>
      <c r="H284" s="152" t="s">
        <v>19</v>
      </c>
      <c r="I284" s="154"/>
      <c r="L284" s="150"/>
      <c r="M284" s="155"/>
      <c r="T284" s="156"/>
      <c r="AT284" s="152" t="s">
        <v>205</v>
      </c>
      <c r="AU284" s="152" t="s">
        <v>85</v>
      </c>
      <c r="AV284" s="12" t="s">
        <v>82</v>
      </c>
      <c r="AW284" s="12" t="s">
        <v>35</v>
      </c>
      <c r="AX284" s="12" t="s">
        <v>74</v>
      </c>
      <c r="AY284" s="152" t="s">
        <v>189</v>
      </c>
    </row>
    <row r="285" spans="2:51" s="13" customFormat="1" ht="11.25">
      <c r="B285" s="157"/>
      <c r="D285" s="151" t="s">
        <v>205</v>
      </c>
      <c r="E285" s="158" t="s">
        <v>19</v>
      </c>
      <c r="F285" s="159" t="s">
        <v>470</v>
      </c>
      <c r="H285" s="160">
        <v>323.31599999999997</v>
      </c>
      <c r="I285" s="161"/>
      <c r="L285" s="157"/>
      <c r="M285" s="162"/>
      <c r="T285" s="163"/>
      <c r="AT285" s="158" t="s">
        <v>205</v>
      </c>
      <c r="AU285" s="158" t="s">
        <v>85</v>
      </c>
      <c r="AV285" s="13" t="s">
        <v>85</v>
      </c>
      <c r="AW285" s="13" t="s">
        <v>35</v>
      </c>
      <c r="AX285" s="13" t="s">
        <v>74</v>
      </c>
      <c r="AY285" s="158" t="s">
        <v>189</v>
      </c>
    </row>
    <row r="286" spans="2:51" s="12" customFormat="1" ht="11.25">
      <c r="B286" s="150"/>
      <c r="D286" s="151" t="s">
        <v>205</v>
      </c>
      <c r="E286" s="152" t="s">
        <v>19</v>
      </c>
      <c r="F286" s="153" t="s">
        <v>409</v>
      </c>
      <c r="H286" s="152" t="s">
        <v>19</v>
      </c>
      <c r="I286" s="154"/>
      <c r="L286" s="150"/>
      <c r="M286" s="155"/>
      <c r="T286" s="156"/>
      <c r="AT286" s="152" t="s">
        <v>205</v>
      </c>
      <c r="AU286" s="152" t="s">
        <v>85</v>
      </c>
      <c r="AV286" s="12" t="s">
        <v>82</v>
      </c>
      <c r="AW286" s="12" t="s">
        <v>35</v>
      </c>
      <c r="AX286" s="12" t="s">
        <v>74</v>
      </c>
      <c r="AY286" s="152" t="s">
        <v>189</v>
      </c>
    </row>
    <row r="287" spans="2:51" s="13" customFormat="1" ht="11.25">
      <c r="B287" s="157"/>
      <c r="D287" s="151" t="s">
        <v>205</v>
      </c>
      <c r="E287" s="158" t="s">
        <v>19</v>
      </c>
      <c r="F287" s="159" t="s">
        <v>471</v>
      </c>
      <c r="H287" s="160">
        <v>243.018</v>
      </c>
      <c r="I287" s="161"/>
      <c r="L287" s="157"/>
      <c r="M287" s="162"/>
      <c r="T287" s="163"/>
      <c r="AT287" s="158" t="s">
        <v>205</v>
      </c>
      <c r="AU287" s="158" t="s">
        <v>85</v>
      </c>
      <c r="AV287" s="13" t="s">
        <v>85</v>
      </c>
      <c r="AW287" s="13" t="s">
        <v>35</v>
      </c>
      <c r="AX287" s="13" t="s">
        <v>74</v>
      </c>
      <c r="AY287" s="158" t="s">
        <v>189</v>
      </c>
    </row>
    <row r="288" spans="2:51" s="12" customFormat="1" ht="11.25">
      <c r="B288" s="150"/>
      <c r="D288" s="151" t="s">
        <v>205</v>
      </c>
      <c r="E288" s="152" t="s">
        <v>19</v>
      </c>
      <c r="F288" s="153" t="s">
        <v>472</v>
      </c>
      <c r="H288" s="152" t="s">
        <v>19</v>
      </c>
      <c r="I288" s="154"/>
      <c r="L288" s="150"/>
      <c r="M288" s="155"/>
      <c r="T288" s="156"/>
      <c r="AT288" s="152" t="s">
        <v>205</v>
      </c>
      <c r="AU288" s="152" t="s">
        <v>85</v>
      </c>
      <c r="AV288" s="12" t="s">
        <v>82</v>
      </c>
      <c r="AW288" s="12" t="s">
        <v>35</v>
      </c>
      <c r="AX288" s="12" t="s">
        <v>74</v>
      </c>
      <c r="AY288" s="152" t="s">
        <v>189</v>
      </c>
    </row>
    <row r="289" spans="2:65" s="13" customFormat="1" ht="11.25">
      <c r="B289" s="157"/>
      <c r="D289" s="151" t="s">
        <v>205</v>
      </c>
      <c r="E289" s="158" t="s">
        <v>19</v>
      </c>
      <c r="F289" s="159" t="s">
        <v>473</v>
      </c>
      <c r="H289" s="160">
        <v>148.626</v>
      </c>
      <c r="I289" s="161"/>
      <c r="L289" s="157"/>
      <c r="M289" s="162"/>
      <c r="T289" s="163"/>
      <c r="AT289" s="158" t="s">
        <v>205</v>
      </c>
      <c r="AU289" s="158" t="s">
        <v>85</v>
      </c>
      <c r="AV289" s="13" t="s">
        <v>85</v>
      </c>
      <c r="AW289" s="13" t="s">
        <v>35</v>
      </c>
      <c r="AX289" s="13" t="s">
        <v>74</v>
      </c>
      <c r="AY289" s="158" t="s">
        <v>189</v>
      </c>
    </row>
    <row r="290" spans="2:65" s="15" customFormat="1" ht="11.25">
      <c r="B290" s="171"/>
      <c r="D290" s="151" t="s">
        <v>205</v>
      </c>
      <c r="E290" s="172" t="s">
        <v>19</v>
      </c>
      <c r="F290" s="173" t="s">
        <v>412</v>
      </c>
      <c r="H290" s="174">
        <v>3095.9459999999999</v>
      </c>
      <c r="I290" s="175"/>
      <c r="L290" s="171"/>
      <c r="M290" s="176"/>
      <c r="T290" s="177"/>
      <c r="AT290" s="172" t="s">
        <v>205</v>
      </c>
      <c r="AU290" s="172" t="s">
        <v>85</v>
      </c>
      <c r="AV290" s="15" t="s">
        <v>111</v>
      </c>
      <c r="AW290" s="15" t="s">
        <v>35</v>
      </c>
      <c r="AX290" s="15" t="s">
        <v>74</v>
      </c>
      <c r="AY290" s="172" t="s">
        <v>189</v>
      </c>
    </row>
    <row r="291" spans="2:65" s="12" customFormat="1" ht="11.25">
      <c r="B291" s="150"/>
      <c r="D291" s="151" t="s">
        <v>205</v>
      </c>
      <c r="E291" s="152" t="s">
        <v>19</v>
      </c>
      <c r="F291" s="153" t="s">
        <v>413</v>
      </c>
      <c r="H291" s="152" t="s">
        <v>19</v>
      </c>
      <c r="I291" s="154"/>
      <c r="L291" s="150"/>
      <c r="M291" s="155"/>
      <c r="T291" s="156"/>
      <c r="AT291" s="152" t="s">
        <v>205</v>
      </c>
      <c r="AU291" s="152" t="s">
        <v>85</v>
      </c>
      <c r="AV291" s="12" t="s">
        <v>82</v>
      </c>
      <c r="AW291" s="12" t="s">
        <v>35</v>
      </c>
      <c r="AX291" s="12" t="s">
        <v>74</v>
      </c>
      <c r="AY291" s="152" t="s">
        <v>189</v>
      </c>
    </row>
    <row r="292" spans="2:65" s="13" customFormat="1" ht="11.25">
      <c r="B292" s="157"/>
      <c r="D292" s="151" t="s">
        <v>205</v>
      </c>
      <c r="E292" s="158" t="s">
        <v>19</v>
      </c>
      <c r="F292" s="159" t="s">
        <v>474</v>
      </c>
      <c r="H292" s="160">
        <v>309.59500000000003</v>
      </c>
      <c r="I292" s="161"/>
      <c r="L292" s="157"/>
      <c r="M292" s="162"/>
      <c r="T292" s="163"/>
      <c r="AT292" s="158" t="s">
        <v>205</v>
      </c>
      <c r="AU292" s="158" t="s">
        <v>85</v>
      </c>
      <c r="AV292" s="13" t="s">
        <v>85</v>
      </c>
      <c r="AW292" s="13" t="s">
        <v>35</v>
      </c>
      <c r="AX292" s="13" t="s">
        <v>82</v>
      </c>
      <c r="AY292" s="158" t="s">
        <v>189</v>
      </c>
    </row>
    <row r="293" spans="2:65" s="1" customFormat="1" ht="55.5" customHeight="1">
      <c r="B293" s="33"/>
      <c r="C293" s="133" t="s">
        <v>475</v>
      </c>
      <c r="D293" s="133" t="s">
        <v>191</v>
      </c>
      <c r="E293" s="134" t="s">
        <v>476</v>
      </c>
      <c r="F293" s="135" t="s">
        <v>477</v>
      </c>
      <c r="G293" s="136" t="s">
        <v>405</v>
      </c>
      <c r="H293" s="137">
        <v>464.392</v>
      </c>
      <c r="I293" s="138"/>
      <c r="J293" s="139">
        <f>ROUND(I293*H293,2)</f>
        <v>0</v>
      </c>
      <c r="K293" s="135" t="s">
        <v>195</v>
      </c>
      <c r="L293" s="33"/>
      <c r="M293" s="140" t="s">
        <v>19</v>
      </c>
      <c r="N293" s="141" t="s">
        <v>45</v>
      </c>
      <c r="P293" s="142">
        <f>O293*H293</f>
        <v>0</v>
      </c>
      <c r="Q293" s="142">
        <v>0</v>
      </c>
      <c r="R293" s="142">
        <f>Q293*H293</f>
        <v>0</v>
      </c>
      <c r="S293" s="142">
        <v>0</v>
      </c>
      <c r="T293" s="143">
        <f>S293*H293</f>
        <v>0</v>
      </c>
      <c r="AR293" s="144" t="s">
        <v>196</v>
      </c>
      <c r="AT293" s="144" t="s">
        <v>191</v>
      </c>
      <c r="AU293" s="144" t="s">
        <v>85</v>
      </c>
      <c r="AY293" s="18" t="s">
        <v>189</v>
      </c>
      <c r="BE293" s="145">
        <f>IF(N293="základní",J293,0)</f>
        <v>0</v>
      </c>
      <c r="BF293" s="145">
        <f>IF(N293="snížená",J293,0)</f>
        <v>0</v>
      </c>
      <c r="BG293" s="145">
        <f>IF(N293="zákl. přenesená",J293,0)</f>
        <v>0</v>
      </c>
      <c r="BH293" s="145">
        <f>IF(N293="sníž. přenesená",J293,0)</f>
        <v>0</v>
      </c>
      <c r="BI293" s="145">
        <f>IF(N293="nulová",J293,0)</f>
        <v>0</v>
      </c>
      <c r="BJ293" s="18" t="s">
        <v>82</v>
      </c>
      <c r="BK293" s="145">
        <f>ROUND(I293*H293,2)</f>
        <v>0</v>
      </c>
      <c r="BL293" s="18" t="s">
        <v>196</v>
      </c>
      <c r="BM293" s="144" t="s">
        <v>478</v>
      </c>
    </row>
    <row r="294" spans="2:65" s="1" customFormat="1" ht="11.25">
      <c r="B294" s="33"/>
      <c r="D294" s="146" t="s">
        <v>198</v>
      </c>
      <c r="F294" s="147" t="s">
        <v>479</v>
      </c>
      <c r="I294" s="148"/>
      <c r="L294" s="33"/>
      <c r="M294" s="149"/>
      <c r="T294" s="54"/>
      <c r="AT294" s="18" t="s">
        <v>198</v>
      </c>
      <c r="AU294" s="18" t="s">
        <v>85</v>
      </c>
    </row>
    <row r="295" spans="2:65" s="12" customFormat="1" ht="11.25">
      <c r="B295" s="150"/>
      <c r="D295" s="151" t="s">
        <v>205</v>
      </c>
      <c r="E295" s="152" t="s">
        <v>19</v>
      </c>
      <c r="F295" s="153" t="s">
        <v>420</v>
      </c>
      <c r="H295" s="152" t="s">
        <v>19</v>
      </c>
      <c r="I295" s="154"/>
      <c r="L295" s="150"/>
      <c r="M295" s="155"/>
      <c r="T295" s="156"/>
      <c r="AT295" s="152" t="s">
        <v>205</v>
      </c>
      <c r="AU295" s="152" t="s">
        <v>85</v>
      </c>
      <c r="AV295" s="12" t="s">
        <v>82</v>
      </c>
      <c r="AW295" s="12" t="s">
        <v>35</v>
      </c>
      <c r="AX295" s="12" t="s">
        <v>74</v>
      </c>
      <c r="AY295" s="152" t="s">
        <v>189</v>
      </c>
    </row>
    <row r="296" spans="2:65" s="13" customFormat="1" ht="11.25">
      <c r="B296" s="157"/>
      <c r="D296" s="151" t="s">
        <v>205</v>
      </c>
      <c r="E296" s="158" t="s">
        <v>19</v>
      </c>
      <c r="F296" s="159" t="s">
        <v>480</v>
      </c>
      <c r="H296" s="160">
        <v>464.392</v>
      </c>
      <c r="I296" s="161"/>
      <c r="L296" s="157"/>
      <c r="M296" s="162"/>
      <c r="T296" s="163"/>
      <c r="AT296" s="158" t="s">
        <v>205</v>
      </c>
      <c r="AU296" s="158" t="s">
        <v>85</v>
      </c>
      <c r="AV296" s="13" t="s">
        <v>85</v>
      </c>
      <c r="AW296" s="13" t="s">
        <v>35</v>
      </c>
      <c r="AX296" s="13" t="s">
        <v>82</v>
      </c>
      <c r="AY296" s="158" t="s">
        <v>189</v>
      </c>
    </row>
    <row r="297" spans="2:65" s="1" customFormat="1" ht="55.5" customHeight="1">
      <c r="B297" s="33"/>
      <c r="C297" s="133" t="s">
        <v>481</v>
      </c>
      <c r="D297" s="133" t="s">
        <v>191</v>
      </c>
      <c r="E297" s="134" t="s">
        <v>482</v>
      </c>
      <c r="F297" s="135" t="s">
        <v>483</v>
      </c>
      <c r="G297" s="136" t="s">
        <v>405</v>
      </c>
      <c r="H297" s="137">
        <v>1857.568</v>
      </c>
      <c r="I297" s="138"/>
      <c r="J297" s="139">
        <f>ROUND(I297*H297,2)</f>
        <v>0</v>
      </c>
      <c r="K297" s="135" t="s">
        <v>195</v>
      </c>
      <c r="L297" s="33"/>
      <c r="M297" s="140" t="s">
        <v>19</v>
      </c>
      <c r="N297" s="141" t="s">
        <v>45</v>
      </c>
      <c r="P297" s="142">
        <f>O297*H297</f>
        <v>0</v>
      </c>
      <c r="Q297" s="142">
        <v>0</v>
      </c>
      <c r="R297" s="142">
        <f>Q297*H297</f>
        <v>0</v>
      </c>
      <c r="S297" s="142">
        <v>0</v>
      </c>
      <c r="T297" s="143">
        <f>S297*H297</f>
        <v>0</v>
      </c>
      <c r="AR297" s="144" t="s">
        <v>196</v>
      </c>
      <c r="AT297" s="144" t="s">
        <v>191</v>
      </c>
      <c r="AU297" s="144" t="s">
        <v>85</v>
      </c>
      <c r="AY297" s="18" t="s">
        <v>189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8" t="s">
        <v>82</v>
      </c>
      <c r="BK297" s="145">
        <f>ROUND(I297*H297,2)</f>
        <v>0</v>
      </c>
      <c r="BL297" s="18" t="s">
        <v>196</v>
      </c>
      <c r="BM297" s="144" t="s">
        <v>484</v>
      </c>
    </row>
    <row r="298" spans="2:65" s="1" customFormat="1" ht="11.25">
      <c r="B298" s="33"/>
      <c r="D298" s="146" t="s">
        <v>198</v>
      </c>
      <c r="F298" s="147" t="s">
        <v>485</v>
      </c>
      <c r="I298" s="148"/>
      <c r="L298" s="33"/>
      <c r="M298" s="149"/>
      <c r="T298" s="54"/>
      <c r="AT298" s="18" t="s">
        <v>198</v>
      </c>
      <c r="AU298" s="18" t="s">
        <v>85</v>
      </c>
    </row>
    <row r="299" spans="2:65" s="12" customFormat="1" ht="11.25">
      <c r="B299" s="150"/>
      <c r="D299" s="151" t="s">
        <v>205</v>
      </c>
      <c r="E299" s="152" t="s">
        <v>19</v>
      </c>
      <c r="F299" s="153" t="s">
        <v>486</v>
      </c>
      <c r="H299" s="152" t="s">
        <v>19</v>
      </c>
      <c r="I299" s="154"/>
      <c r="L299" s="150"/>
      <c r="M299" s="155"/>
      <c r="T299" s="156"/>
      <c r="AT299" s="152" t="s">
        <v>205</v>
      </c>
      <c r="AU299" s="152" t="s">
        <v>85</v>
      </c>
      <c r="AV299" s="12" t="s">
        <v>82</v>
      </c>
      <c r="AW299" s="12" t="s">
        <v>35</v>
      </c>
      <c r="AX299" s="12" t="s">
        <v>74</v>
      </c>
      <c r="AY299" s="152" t="s">
        <v>189</v>
      </c>
    </row>
    <row r="300" spans="2:65" s="13" customFormat="1" ht="11.25">
      <c r="B300" s="157"/>
      <c r="D300" s="151" t="s">
        <v>205</v>
      </c>
      <c r="E300" s="158" t="s">
        <v>19</v>
      </c>
      <c r="F300" s="159" t="s">
        <v>487</v>
      </c>
      <c r="H300" s="160">
        <v>1857.568</v>
      </c>
      <c r="I300" s="161"/>
      <c r="L300" s="157"/>
      <c r="M300" s="162"/>
      <c r="T300" s="163"/>
      <c r="AT300" s="158" t="s">
        <v>205</v>
      </c>
      <c r="AU300" s="158" t="s">
        <v>85</v>
      </c>
      <c r="AV300" s="13" t="s">
        <v>85</v>
      </c>
      <c r="AW300" s="13" t="s">
        <v>35</v>
      </c>
      <c r="AX300" s="13" t="s">
        <v>82</v>
      </c>
      <c r="AY300" s="158" t="s">
        <v>189</v>
      </c>
    </row>
    <row r="301" spans="2:65" s="1" customFormat="1" ht="55.5" customHeight="1">
      <c r="B301" s="33"/>
      <c r="C301" s="133" t="s">
        <v>488</v>
      </c>
      <c r="D301" s="133" t="s">
        <v>191</v>
      </c>
      <c r="E301" s="134" t="s">
        <v>489</v>
      </c>
      <c r="F301" s="135" t="s">
        <v>490</v>
      </c>
      <c r="G301" s="136" t="s">
        <v>405</v>
      </c>
      <c r="H301" s="137">
        <v>309.59500000000003</v>
      </c>
      <c r="I301" s="138"/>
      <c r="J301" s="139">
        <f>ROUND(I301*H301,2)</f>
        <v>0</v>
      </c>
      <c r="K301" s="135" t="s">
        <v>195</v>
      </c>
      <c r="L301" s="33"/>
      <c r="M301" s="140" t="s">
        <v>19</v>
      </c>
      <c r="N301" s="141" t="s">
        <v>45</v>
      </c>
      <c r="P301" s="142">
        <f>O301*H301</f>
        <v>0</v>
      </c>
      <c r="Q301" s="142">
        <v>0</v>
      </c>
      <c r="R301" s="142">
        <f>Q301*H301</f>
        <v>0</v>
      </c>
      <c r="S301" s="142">
        <v>0</v>
      </c>
      <c r="T301" s="143">
        <f>S301*H301</f>
        <v>0</v>
      </c>
      <c r="AR301" s="144" t="s">
        <v>196</v>
      </c>
      <c r="AT301" s="144" t="s">
        <v>191</v>
      </c>
      <c r="AU301" s="144" t="s">
        <v>85</v>
      </c>
      <c r="AY301" s="18" t="s">
        <v>189</v>
      </c>
      <c r="BE301" s="145">
        <f>IF(N301="základní",J301,0)</f>
        <v>0</v>
      </c>
      <c r="BF301" s="145">
        <f>IF(N301="snížená",J301,0)</f>
        <v>0</v>
      </c>
      <c r="BG301" s="145">
        <f>IF(N301="zákl. přenesená",J301,0)</f>
        <v>0</v>
      </c>
      <c r="BH301" s="145">
        <f>IF(N301="sníž. přenesená",J301,0)</f>
        <v>0</v>
      </c>
      <c r="BI301" s="145">
        <f>IF(N301="nulová",J301,0)</f>
        <v>0</v>
      </c>
      <c r="BJ301" s="18" t="s">
        <v>82</v>
      </c>
      <c r="BK301" s="145">
        <f>ROUND(I301*H301,2)</f>
        <v>0</v>
      </c>
      <c r="BL301" s="18" t="s">
        <v>196</v>
      </c>
      <c r="BM301" s="144" t="s">
        <v>491</v>
      </c>
    </row>
    <row r="302" spans="2:65" s="1" customFormat="1" ht="11.25">
      <c r="B302" s="33"/>
      <c r="D302" s="146" t="s">
        <v>198</v>
      </c>
      <c r="F302" s="147" t="s">
        <v>492</v>
      </c>
      <c r="I302" s="148"/>
      <c r="L302" s="33"/>
      <c r="M302" s="149"/>
      <c r="T302" s="54"/>
      <c r="AT302" s="18" t="s">
        <v>198</v>
      </c>
      <c r="AU302" s="18" t="s">
        <v>85</v>
      </c>
    </row>
    <row r="303" spans="2:65" s="12" customFormat="1" ht="11.25">
      <c r="B303" s="150"/>
      <c r="D303" s="151" t="s">
        <v>205</v>
      </c>
      <c r="E303" s="152" t="s">
        <v>19</v>
      </c>
      <c r="F303" s="153" t="s">
        <v>433</v>
      </c>
      <c r="H303" s="152" t="s">
        <v>19</v>
      </c>
      <c r="I303" s="154"/>
      <c r="L303" s="150"/>
      <c r="M303" s="155"/>
      <c r="T303" s="156"/>
      <c r="AT303" s="152" t="s">
        <v>205</v>
      </c>
      <c r="AU303" s="152" t="s">
        <v>85</v>
      </c>
      <c r="AV303" s="12" t="s">
        <v>82</v>
      </c>
      <c r="AW303" s="12" t="s">
        <v>35</v>
      </c>
      <c r="AX303" s="12" t="s">
        <v>74</v>
      </c>
      <c r="AY303" s="152" t="s">
        <v>189</v>
      </c>
    </row>
    <row r="304" spans="2:65" s="13" customFormat="1" ht="11.25">
      <c r="B304" s="157"/>
      <c r="D304" s="151" t="s">
        <v>205</v>
      </c>
      <c r="E304" s="158" t="s">
        <v>19</v>
      </c>
      <c r="F304" s="159" t="s">
        <v>493</v>
      </c>
      <c r="H304" s="160">
        <v>309.59500000000003</v>
      </c>
      <c r="I304" s="161"/>
      <c r="L304" s="157"/>
      <c r="M304" s="162"/>
      <c r="T304" s="163"/>
      <c r="AT304" s="158" t="s">
        <v>205</v>
      </c>
      <c r="AU304" s="158" t="s">
        <v>85</v>
      </c>
      <c r="AV304" s="13" t="s">
        <v>85</v>
      </c>
      <c r="AW304" s="13" t="s">
        <v>35</v>
      </c>
      <c r="AX304" s="13" t="s">
        <v>82</v>
      </c>
      <c r="AY304" s="158" t="s">
        <v>189</v>
      </c>
    </row>
    <row r="305" spans="2:65" s="1" customFormat="1" ht="55.5" customHeight="1">
      <c r="B305" s="33"/>
      <c r="C305" s="133" t="s">
        <v>494</v>
      </c>
      <c r="D305" s="133" t="s">
        <v>191</v>
      </c>
      <c r="E305" s="134" t="s">
        <v>495</v>
      </c>
      <c r="F305" s="135" t="s">
        <v>496</v>
      </c>
      <c r="G305" s="136" t="s">
        <v>405</v>
      </c>
      <c r="H305" s="137">
        <v>154.797</v>
      </c>
      <c r="I305" s="138"/>
      <c r="J305" s="139">
        <f>ROUND(I305*H305,2)</f>
        <v>0</v>
      </c>
      <c r="K305" s="135" t="s">
        <v>195</v>
      </c>
      <c r="L305" s="33"/>
      <c r="M305" s="140" t="s">
        <v>19</v>
      </c>
      <c r="N305" s="141" t="s">
        <v>45</v>
      </c>
      <c r="P305" s="142">
        <f>O305*H305</f>
        <v>0</v>
      </c>
      <c r="Q305" s="142">
        <v>0</v>
      </c>
      <c r="R305" s="142">
        <f>Q305*H305</f>
        <v>0</v>
      </c>
      <c r="S305" s="142">
        <v>0</v>
      </c>
      <c r="T305" s="143">
        <f>S305*H305</f>
        <v>0</v>
      </c>
      <c r="AR305" s="144" t="s">
        <v>196</v>
      </c>
      <c r="AT305" s="144" t="s">
        <v>191</v>
      </c>
      <c r="AU305" s="144" t="s">
        <v>85</v>
      </c>
      <c r="AY305" s="18" t="s">
        <v>189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8" t="s">
        <v>82</v>
      </c>
      <c r="BK305" s="145">
        <f>ROUND(I305*H305,2)</f>
        <v>0</v>
      </c>
      <c r="BL305" s="18" t="s">
        <v>196</v>
      </c>
      <c r="BM305" s="144" t="s">
        <v>497</v>
      </c>
    </row>
    <row r="306" spans="2:65" s="1" customFormat="1" ht="11.25">
      <c r="B306" s="33"/>
      <c r="D306" s="146" t="s">
        <v>198</v>
      </c>
      <c r="F306" s="147" t="s">
        <v>498</v>
      </c>
      <c r="I306" s="148"/>
      <c r="L306" s="33"/>
      <c r="M306" s="149"/>
      <c r="T306" s="54"/>
      <c r="AT306" s="18" t="s">
        <v>198</v>
      </c>
      <c r="AU306" s="18" t="s">
        <v>85</v>
      </c>
    </row>
    <row r="307" spans="2:65" s="12" customFormat="1" ht="11.25">
      <c r="B307" s="150"/>
      <c r="D307" s="151" t="s">
        <v>205</v>
      </c>
      <c r="E307" s="152" t="s">
        <v>19</v>
      </c>
      <c r="F307" s="153" t="s">
        <v>439</v>
      </c>
      <c r="H307" s="152" t="s">
        <v>19</v>
      </c>
      <c r="I307" s="154"/>
      <c r="L307" s="150"/>
      <c r="M307" s="155"/>
      <c r="T307" s="156"/>
      <c r="AT307" s="152" t="s">
        <v>205</v>
      </c>
      <c r="AU307" s="152" t="s">
        <v>85</v>
      </c>
      <c r="AV307" s="12" t="s">
        <v>82</v>
      </c>
      <c r="AW307" s="12" t="s">
        <v>35</v>
      </c>
      <c r="AX307" s="12" t="s">
        <v>74</v>
      </c>
      <c r="AY307" s="152" t="s">
        <v>189</v>
      </c>
    </row>
    <row r="308" spans="2:65" s="13" customFormat="1" ht="11.25">
      <c r="B308" s="157"/>
      <c r="D308" s="151" t="s">
        <v>205</v>
      </c>
      <c r="E308" s="158" t="s">
        <v>19</v>
      </c>
      <c r="F308" s="159" t="s">
        <v>499</v>
      </c>
      <c r="H308" s="160">
        <v>154.797</v>
      </c>
      <c r="I308" s="161"/>
      <c r="L308" s="157"/>
      <c r="M308" s="162"/>
      <c r="T308" s="163"/>
      <c r="AT308" s="158" t="s">
        <v>205</v>
      </c>
      <c r="AU308" s="158" t="s">
        <v>85</v>
      </c>
      <c r="AV308" s="13" t="s">
        <v>85</v>
      </c>
      <c r="AW308" s="13" t="s">
        <v>35</v>
      </c>
      <c r="AX308" s="13" t="s">
        <v>82</v>
      </c>
      <c r="AY308" s="158" t="s">
        <v>189</v>
      </c>
    </row>
    <row r="309" spans="2:65" s="1" customFormat="1" ht="37.9" customHeight="1">
      <c r="B309" s="33"/>
      <c r="C309" s="133" t="s">
        <v>500</v>
      </c>
      <c r="D309" s="133" t="s">
        <v>191</v>
      </c>
      <c r="E309" s="134" t="s">
        <v>501</v>
      </c>
      <c r="F309" s="135" t="s">
        <v>502</v>
      </c>
      <c r="G309" s="136" t="s">
        <v>405</v>
      </c>
      <c r="H309" s="137">
        <v>38.64</v>
      </c>
      <c r="I309" s="138"/>
      <c r="J309" s="139">
        <f>ROUND(I309*H309,2)</f>
        <v>0</v>
      </c>
      <c r="K309" s="135" t="s">
        <v>195</v>
      </c>
      <c r="L309" s="33"/>
      <c r="M309" s="140" t="s">
        <v>19</v>
      </c>
      <c r="N309" s="141" t="s">
        <v>45</v>
      </c>
      <c r="P309" s="142">
        <f>O309*H309</f>
        <v>0</v>
      </c>
      <c r="Q309" s="142">
        <v>0</v>
      </c>
      <c r="R309" s="142">
        <f>Q309*H309</f>
        <v>0</v>
      </c>
      <c r="S309" s="142">
        <v>0</v>
      </c>
      <c r="T309" s="143">
        <f>S309*H309</f>
        <v>0</v>
      </c>
      <c r="AR309" s="144" t="s">
        <v>196</v>
      </c>
      <c r="AT309" s="144" t="s">
        <v>191</v>
      </c>
      <c r="AU309" s="144" t="s">
        <v>85</v>
      </c>
      <c r="AY309" s="18" t="s">
        <v>189</v>
      </c>
      <c r="BE309" s="145">
        <f>IF(N309="základní",J309,0)</f>
        <v>0</v>
      </c>
      <c r="BF309" s="145">
        <f>IF(N309="snížená",J309,0)</f>
        <v>0</v>
      </c>
      <c r="BG309" s="145">
        <f>IF(N309="zákl. přenesená",J309,0)</f>
        <v>0</v>
      </c>
      <c r="BH309" s="145">
        <f>IF(N309="sníž. přenesená",J309,0)</f>
        <v>0</v>
      </c>
      <c r="BI309" s="145">
        <f>IF(N309="nulová",J309,0)</f>
        <v>0</v>
      </c>
      <c r="BJ309" s="18" t="s">
        <v>82</v>
      </c>
      <c r="BK309" s="145">
        <f>ROUND(I309*H309,2)</f>
        <v>0</v>
      </c>
      <c r="BL309" s="18" t="s">
        <v>196</v>
      </c>
      <c r="BM309" s="144" t="s">
        <v>503</v>
      </c>
    </row>
    <row r="310" spans="2:65" s="1" customFormat="1" ht="11.25">
      <c r="B310" s="33"/>
      <c r="D310" s="146" t="s">
        <v>198</v>
      </c>
      <c r="F310" s="147" t="s">
        <v>504</v>
      </c>
      <c r="I310" s="148"/>
      <c r="L310" s="33"/>
      <c r="M310" s="149"/>
      <c r="T310" s="54"/>
      <c r="AT310" s="18" t="s">
        <v>198</v>
      </c>
      <c r="AU310" s="18" t="s">
        <v>85</v>
      </c>
    </row>
    <row r="311" spans="2:65" s="13" customFormat="1" ht="11.25">
      <c r="B311" s="157"/>
      <c r="D311" s="151" t="s">
        <v>205</v>
      </c>
      <c r="E311" s="158" t="s">
        <v>19</v>
      </c>
      <c r="F311" s="159" t="s">
        <v>505</v>
      </c>
      <c r="H311" s="160">
        <v>38.64</v>
      </c>
      <c r="I311" s="161"/>
      <c r="L311" s="157"/>
      <c r="M311" s="162"/>
      <c r="T311" s="163"/>
      <c r="AT311" s="158" t="s">
        <v>205</v>
      </c>
      <c r="AU311" s="158" t="s">
        <v>85</v>
      </c>
      <c r="AV311" s="13" t="s">
        <v>85</v>
      </c>
      <c r="AW311" s="13" t="s">
        <v>35</v>
      </c>
      <c r="AX311" s="13" t="s">
        <v>82</v>
      </c>
      <c r="AY311" s="158" t="s">
        <v>189</v>
      </c>
    </row>
    <row r="312" spans="2:65" s="1" customFormat="1" ht="49.15" customHeight="1">
      <c r="B312" s="33"/>
      <c r="C312" s="133" t="s">
        <v>506</v>
      </c>
      <c r="D312" s="133" t="s">
        <v>191</v>
      </c>
      <c r="E312" s="134" t="s">
        <v>507</v>
      </c>
      <c r="F312" s="135" t="s">
        <v>508</v>
      </c>
      <c r="G312" s="136" t="s">
        <v>339</v>
      </c>
      <c r="H312" s="137">
        <v>12</v>
      </c>
      <c r="I312" s="138"/>
      <c r="J312" s="139">
        <f>ROUND(I312*H312,2)</f>
        <v>0</v>
      </c>
      <c r="K312" s="135" t="s">
        <v>195</v>
      </c>
      <c r="L312" s="33"/>
      <c r="M312" s="140" t="s">
        <v>19</v>
      </c>
      <c r="N312" s="141" t="s">
        <v>45</v>
      </c>
      <c r="P312" s="142">
        <f>O312*H312</f>
        <v>0</v>
      </c>
      <c r="Q312" s="142">
        <v>5.3E-3</v>
      </c>
      <c r="R312" s="142">
        <f>Q312*H312</f>
        <v>6.3600000000000004E-2</v>
      </c>
      <c r="S312" s="142">
        <v>0</v>
      </c>
      <c r="T312" s="143">
        <f>S312*H312</f>
        <v>0</v>
      </c>
      <c r="AR312" s="144" t="s">
        <v>196</v>
      </c>
      <c r="AT312" s="144" t="s">
        <v>191</v>
      </c>
      <c r="AU312" s="144" t="s">
        <v>85</v>
      </c>
      <c r="AY312" s="18" t="s">
        <v>189</v>
      </c>
      <c r="BE312" s="145">
        <f>IF(N312="základní",J312,0)</f>
        <v>0</v>
      </c>
      <c r="BF312" s="145">
        <f>IF(N312="snížená",J312,0)</f>
        <v>0</v>
      </c>
      <c r="BG312" s="145">
        <f>IF(N312="zákl. přenesená",J312,0)</f>
        <v>0</v>
      </c>
      <c r="BH312" s="145">
        <f>IF(N312="sníž. přenesená",J312,0)</f>
        <v>0</v>
      </c>
      <c r="BI312" s="145">
        <f>IF(N312="nulová",J312,0)</f>
        <v>0</v>
      </c>
      <c r="BJ312" s="18" t="s">
        <v>82</v>
      </c>
      <c r="BK312" s="145">
        <f>ROUND(I312*H312,2)</f>
        <v>0</v>
      </c>
      <c r="BL312" s="18" t="s">
        <v>196</v>
      </c>
      <c r="BM312" s="144" t="s">
        <v>509</v>
      </c>
    </row>
    <row r="313" spans="2:65" s="1" customFormat="1" ht="11.25">
      <c r="B313" s="33"/>
      <c r="D313" s="146" t="s">
        <v>198</v>
      </c>
      <c r="F313" s="147" t="s">
        <v>510</v>
      </c>
      <c r="I313" s="148"/>
      <c r="L313" s="33"/>
      <c r="M313" s="149"/>
      <c r="T313" s="54"/>
      <c r="AT313" s="18" t="s">
        <v>198</v>
      </c>
      <c r="AU313" s="18" t="s">
        <v>85</v>
      </c>
    </row>
    <row r="314" spans="2:65" s="12" customFormat="1" ht="11.25">
      <c r="B314" s="150"/>
      <c r="D314" s="151" t="s">
        <v>205</v>
      </c>
      <c r="E314" s="152" t="s">
        <v>19</v>
      </c>
      <c r="F314" s="153" t="s">
        <v>511</v>
      </c>
      <c r="H314" s="152" t="s">
        <v>19</v>
      </c>
      <c r="I314" s="154"/>
      <c r="L314" s="150"/>
      <c r="M314" s="155"/>
      <c r="T314" s="156"/>
      <c r="AT314" s="152" t="s">
        <v>205</v>
      </c>
      <c r="AU314" s="152" t="s">
        <v>85</v>
      </c>
      <c r="AV314" s="12" t="s">
        <v>82</v>
      </c>
      <c r="AW314" s="12" t="s">
        <v>35</v>
      </c>
      <c r="AX314" s="12" t="s">
        <v>74</v>
      </c>
      <c r="AY314" s="152" t="s">
        <v>189</v>
      </c>
    </row>
    <row r="315" spans="2:65" s="12" customFormat="1" ht="11.25">
      <c r="B315" s="150"/>
      <c r="D315" s="151" t="s">
        <v>205</v>
      </c>
      <c r="E315" s="152" t="s">
        <v>19</v>
      </c>
      <c r="F315" s="153" t="s">
        <v>512</v>
      </c>
      <c r="H315" s="152" t="s">
        <v>19</v>
      </c>
      <c r="I315" s="154"/>
      <c r="L315" s="150"/>
      <c r="M315" s="155"/>
      <c r="T315" s="156"/>
      <c r="AT315" s="152" t="s">
        <v>205</v>
      </c>
      <c r="AU315" s="152" t="s">
        <v>85</v>
      </c>
      <c r="AV315" s="12" t="s">
        <v>82</v>
      </c>
      <c r="AW315" s="12" t="s">
        <v>35</v>
      </c>
      <c r="AX315" s="12" t="s">
        <v>74</v>
      </c>
      <c r="AY315" s="152" t="s">
        <v>189</v>
      </c>
    </row>
    <row r="316" spans="2:65" s="13" customFormat="1" ht="11.25">
      <c r="B316" s="157"/>
      <c r="D316" s="151" t="s">
        <v>205</v>
      </c>
      <c r="E316" s="158" t="s">
        <v>19</v>
      </c>
      <c r="F316" s="159" t="s">
        <v>513</v>
      </c>
      <c r="H316" s="160">
        <v>12</v>
      </c>
      <c r="I316" s="161"/>
      <c r="L316" s="157"/>
      <c r="M316" s="162"/>
      <c r="T316" s="163"/>
      <c r="AT316" s="158" t="s">
        <v>205</v>
      </c>
      <c r="AU316" s="158" t="s">
        <v>85</v>
      </c>
      <c r="AV316" s="13" t="s">
        <v>85</v>
      </c>
      <c r="AW316" s="13" t="s">
        <v>35</v>
      </c>
      <c r="AX316" s="13" t="s">
        <v>82</v>
      </c>
      <c r="AY316" s="158" t="s">
        <v>189</v>
      </c>
    </row>
    <row r="317" spans="2:65" s="1" customFormat="1" ht="37.9" customHeight="1">
      <c r="B317" s="33"/>
      <c r="C317" s="133" t="s">
        <v>514</v>
      </c>
      <c r="D317" s="133" t="s">
        <v>191</v>
      </c>
      <c r="E317" s="134" t="s">
        <v>515</v>
      </c>
      <c r="F317" s="135" t="s">
        <v>516</v>
      </c>
      <c r="G317" s="136" t="s">
        <v>194</v>
      </c>
      <c r="H317" s="137">
        <v>6930</v>
      </c>
      <c r="I317" s="138"/>
      <c r="J317" s="139">
        <f>ROUND(I317*H317,2)</f>
        <v>0</v>
      </c>
      <c r="K317" s="135" t="s">
        <v>195</v>
      </c>
      <c r="L317" s="33"/>
      <c r="M317" s="140" t="s">
        <v>19</v>
      </c>
      <c r="N317" s="141" t="s">
        <v>45</v>
      </c>
      <c r="P317" s="142">
        <f>O317*H317</f>
        <v>0</v>
      </c>
      <c r="Q317" s="142">
        <v>8.4000000000000003E-4</v>
      </c>
      <c r="R317" s="142">
        <f>Q317*H317</f>
        <v>5.8212000000000002</v>
      </c>
      <c r="S317" s="142">
        <v>0</v>
      </c>
      <c r="T317" s="143">
        <f>S317*H317</f>
        <v>0</v>
      </c>
      <c r="AR317" s="144" t="s">
        <v>196</v>
      </c>
      <c r="AT317" s="144" t="s">
        <v>191</v>
      </c>
      <c r="AU317" s="144" t="s">
        <v>85</v>
      </c>
      <c r="AY317" s="18" t="s">
        <v>189</v>
      </c>
      <c r="BE317" s="145">
        <f>IF(N317="základní",J317,0)</f>
        <v>0</v>
      </c>
      <c r="BF317" s="145">
        <f>IF(N317="snížená",J317,0)</f>
        <v>0</v>
      </c>
      <c r="BG317" s="145">
        <f>IF(N317="zákl. přenesená",J317,0)</f>
        <v>0</v>
      </c>
      <c r="BH317" s="145">
        <f>IF(N317="sníž. přenesená",J317,0)</f>
        <v>0</v>
      </c>
      <c r="BI317" s="145">
        <f>IF(N317="nulová",J317,0)</f>
        <v>0</v>
      </c>
      <c r="BJ317" s="18" t="s">
        <v>82</v>
      </c>
      <c r="BK317" s="145">
        <f>ROUND(I317*H317,2)</f>
        <v>0</v>
      </c>
      <c r="BL317" s="18" t="s">
        <v>196</v>
      </c>
      <c r="BM317" s="144" t="s">
        <v>517</v>
      </c>
    </row>
    <row r="318" spans="2:65" s="1" customFormat="1" ht="11.25">
      <c r="B318" s="33"/>
      <c r="D318" s="146" t="s">
        <v>198</v>
      </c>
      <c r="F318" s="147" t="s">
        <v>518</v>
      </c>
      <c r="I318" s="148"/>
      <c r="L318" s="33"/>
      <c r="M318" s="149"/>
      <c r="T318" s="54"/>
      <c r="AT318" s="18" t="s">
        <v>198</v>
      </c>
      <c r="AU318" s="18" t="s">
        <v>85</v>
      </c>
    </row>
    <row r="319" spans="2:65" s="12" customFormat="1" ht="11.25">
      <c r="B319" s="150"/>
      <c r="D319" s="151" t="s">
        <v>205</v>
      </c>
      <c r="E319" s="152" t="s">
        <v>19</v>
      </c>
      <c r="F319" s="153" t="s">
        <v>519</v>
      </c>
      <c r="H319" s="152" t="s">
        <v>19</v>
      </c>
      <c r="I319" s="154"/>
      <c r="L319" s="150"/>
      <c r="M319" s="155"/>
      <c r="T319" s="156"/>
      <c r="AT319" s="152" t="s">
        <v>205</v>
      </c>
      <c r="AU319" s="152" t="s">
        <v>85</v>
      </c>
      <c r="AV319" s="12" t="s">
        <v>82</v>
      </c>
      <c r="AW319" s="12" t="s">
        <v>35</v>
      </c>
      <c r="AX319" s="12" t="s">
        <v>74</v>
      </c>
      <c r="AY319" s="152" t="s">
        <v>189</v>
      </c>
    </row>
    <row r="320" spans="2:65" s="13" customFormat="1" ht="11.25">
      <c r="B320" s="157"/>
      <c r="D320" s="151" t="s">
        <v>205</v>
      </c>
      <c r="E320" s="158" t="s">
        <v>19</v>
      </c>
      <c r="F320" s="159" t="s">
        <v>520</v>
      </c>
      <c r="H320" s="160">
        <v>1080.24</v>
      </c>
      <c r="I320" s="161"/>
      <c r="L320" s="157"/>
      <c r="M320" s="162"/>
      <c r="T320" s="163"/>
      <c r="AT320" s="158" t="s">
        <v>205</v>
      </c>
      <c r="AU320" s="158" t="s">
        <v>85</v>
      </c>
      <c r="AV320" s="13" t="s">
        <v>85</v>
      </c>
      <c r="AW320" s="13" t="s">
        <v>35</v>
      </c>
      <c r="AX320" s="13" t="s">
        <v>74</v>
      </c>
      <c r="AY320" s="158" t="s">
        <v>189</v>
      </c>
    </row>
    <row r="321" spans="2:65" s="12" customFormat="1" ht="11.25">
      <c r="B321" s="150"/>
      <c r="D321" s="151" t="s">
        <v>205</v>
      </c>
      <c r="E321" s="152" t="s">
        <v>19</v>
      </c>
      <c r="F321" s="153" t="s">
        <v>521</v>
      </c>
      <c r="H321" s="152" t="s">
        <v>19</v>
      </c>
      <c r="I321" s="154"/>
      <c r="L321" s="150"/>
      <c r="M321" s="155"/>
      <c r="T321" s="156"/>
      <c r="AT321" s="152" t="s">
        <v>205</v>
      </c>
      <c r="AU321" s="152" t="s">
        <v>85</v>
      </c>
      <c r="AV321" s="12" t="s">
        <v>82</v>
      </c>
      <c r="AW321" s="12" t="s">
        <v>35</v>
      </c>
      <c r="AX321" s="12" t="s">
        <v>74</v>
      </c>
      <c r="AY321" s="152" t="s">
        <v>189</v>
      </c>
    </row>
    <row r="322" spans="2:65" s="12" customFormat="1" ht="11.25">
      <c r="B322" s="150"/>
      <c r="D322" s="151" t="s">
        <v>205</v>
      </c>
      <c r="E322" s="152" t="s">
        <v>19</v>
      </c>
      <c r="F322" s="153" t="s">
        <v>522</v>
      </c>
      <c r="H322" s="152" t="s">
        <v>19</v>
      </c>
      <c r="I322" s="154"/>
      <c r="L322" s="150"/>
      <c r="M322" s="155"/>
      <c r="T322" s="156"/>
      <c r="AT322" s="152" t="s">
        <v>205</v>
      </c>
      <c r="AU322" s="152" t="s">
        <v>85</v>
      </c>
      <c r="AV322" s="12" t="s">
        <v>82</v>
      </c>
      <c r="AW322" s="12" t="s">
        <v>35</v>
      </c>
      <c r="AX322" s="12" t="s">
        <v>74</v>
      </c>
      <c r="AY322" s="152" t="s">
        <v>189</v>
      </c>
    </row>
    <row r="323" spans="2:65" s="13" customFormat="1" ht="11.25">
      <c r="B323" s="157"/>
      <c r="D323" s="151" t="s">
        <v>205</v>
      </c>
      <c r="E323" s="158" t="s">
        <v>19</v>
      </c>
      <c r="F323" s="159" t="s">
        <v>523</v>
      </c>
      <c r="H323" s="160">
        <v>5849.76</v>
      </c>
      <c r="I323" s="161"/>
      <c r="L323" s="157"/>
      <c r="M323" s="162"/>
      <c r="T323" s="163"/>
      <c r="AT323" s="158" t="s">
        <v>205</v>
      </c>
      <c r="AU323" s="158" t="s">
        <v>85</v>
      </c>
      <c r="AV323" s="13" t="s">
        <v>85</v>
      </c>
      <c r="AW323" s="13" t="s">
        <v>35</v>
      </c>
      <c r="AX323" s="13" t="s">
        <v>74</v>
      </c>
      <c r="AY323" s="158" t="s">
        <v>189</v>
      </c>
    </row>
    <row r="324" spans="2:65" s="14" customFormat="1" ht="11.25">
      <c r="B324" s="164"/>
      <c r="D324" s="151" t="s">
        <v>205</v>
      </c>
      <c r="E324" s="165" t="s">
        <v>19</v>
      </c>
      <c r="F324" s="166" t="s">
        <v>303</v>
      </c>
      <c r="H324" s="167">
        <v>6930</v>
      </c>
      <c r="I324" s="168"/>
      <c r="L324" s="164"/>
      <c r="M324" s="169"/>
      <c r="T324" s="170"/>
      <c r="AT324" s="165" t="s">
        <v>205</v>
      </c>
      <c r="AU324" s="165" t="s">
        <v>85</v>
      </c>
      <c r="AV324" s="14" t="s">
        <v>196</v>
      </c>
      <c r="AW324" s="14" t="s">
        <v>35</v>
      </c>
      <c r="AX324" s="14" t="s">
        <v>82</v>
      </c>
      <c r="AY324" s="165" t="s">
        <v>189</v>
      </c>
    </row>
    <row r="325" spans="2:65" s="1" customFormat="1" ht="44.25" customHeight="1">
      <c r="B325" s="33"/>
      <c r="C325" s="133" t="s">
        <v>524</v>
      </c>
      <c r="D325" s="133" t="s">
        <v>191</v>
      </c>
      <c r="E325" s="134" t="s">
        <v>525</v>
      </c>
      <c r="F325" s="135" t="s">
        <v>526</v>
      </c>
      <c r="G325" s="136" t="s">
        <v>194</v>
      </c>
      <c r="H325" s="137">
        <v>6930</v>
      </c>
      <c r="I325" s="138"/>
      <c r="J325" s="139">
        <f>ROUND(I325*H325,2)</f>
        <v>0</v>
      </c>
      <c r="K325" s="135" t="s">
        <v>195</v>
      </c>
      <c r="L325" s="33"/>
      <c r="M325" s="140" t="s">
        <v>19</v>
      </c>
      <c r="N325" s="141" t="s">
        <v>45</v>
      </c>
      <c r="P325" s="142">
        <f>O325*H325</f>
        <v>0</v>
      </c>
      <c r="Q325" s="142">
        <v>0</v>
      </c>
      <c r="R325" s="142">
        <f>Q325*H325</f>
        <v>0</v>
      </c>
      <c r="S325" s="142">
        <v>0</v>
      </c>
      <c r="T325" s="143">
        <f>S325*H325</f>
        <v>0</v>
      </c>
      <c r="AR325" s="144" t="s">
        <v>196</v>
      </c>
      <c r="AT325" s="144" t="s">
        <v>191</v>
      </c>
      <c r="AU325" s="144" t="s">
        <v>85</v>
      </c>
      <c r="AY325" s="18" t="s">
        <v>189</v>
      </c>
      <c r="BE325" s="145">
        <f>IF(N325="základní",J325,0)</f>
        <v>0</v>
      </c>
      <c r="BF325" s="145">
        <f>IF(N325="snížená",J325,0)</f>
        <v>0</v>
      </c>
      <c r="BG325" s="145">
        <f>IF(N325="zákl. přenesená",J325,0)</f>
        <v>0</v>
      </c>
      <c r="BH325" s="145">
        <f>IF(N325="sníž. přenesená",J325,0)</f>
        <v>0</v>
      </c>
      <c r="BI325" s="145">
        <f>IF(N325="nulová",J325,0)</f>
        <v>0</v>
      </c>
      <c r="BJ325" s="18" t="s">
        <v>82</v>
      </c>
      <c r="BK325" s="145">
        <f>ROUND(I325*H325,2)</f>
        <v>0</v>
      </c>
      <c r="BL325" s="18" t="s">
        <v>196</v>
      </c>
      <c r="BM325" s="144" t="s">
        <v>527</v>
      </c>
    </row>
    <row r="326" spans="2:65" s="1" customFormat="1" ht="11.25">
      <c r="B326" s="33"/>
      <c r="D326" s="146" t="s">
        <v>198</v>
      </c>
      <c r="F326" s="147" t="s">
        <v>528</v>
      </c>
      <c r="I326" s="148"/>
      <c r="L326" s="33"/>
      <c r="M326" s="149"/>
      <c r="T326" s="54"/>
      <c r="AT326" s="18" t="s">
        <v>198</v>
      </c>
      <c r="AU326" s="18" t="s">
        <v>85</v>
      </c>
    </row>
    <row r="327" spans="2:65" s="1" customFormat="1" ht="24.2" customHeight="1">
      <c r="B327" s="33"/>
      <c r="C327" s="133" t="s">
        <v>529</v>
      </c>
      <c r="D327" s="133" t="s">
        <v>191</v>
      </c>
      <c r="E327" s="134" t="s">
        <v>530</v>
      </c>
      <c r="F327" s="135" t="s">
        <v>531</v>
      </c>
      <c r="G327" s="136" t="s">
        <v>194</v>
      </c>
      <c r="H327" s="137">
        <v>116</v>
      </c>
      <c r="I327" s="138"/>
      <c r="J327" s="139">
        <f>ROUND(I327*H327,2)</f>
        <v>0</v>
      </c>
      <c r="K327" s="135" t="s">
        <v>195</v>
      </c>
      <c r="L327" s="33"/>
      <c r="M327" s="140" t="s">
        <v>19</v>
      </c>
      <c r="N327" s="141" t="s">
        <v>45</v>
      </c>
      <c r="P327" s="142">
        <f>O327*H327</f>
        <v>0</v>
      </c>
      <c r="Q327" s="142">
        <v>6.9999999999999999E-4</v>
      </c>
      <c r="R327" s="142">
        <f>Q327*H327</f>
        <v>8.1199999999999994E-2</v>
      </c>
      <c r="S327" s="142">
        <v>0</v>
      </c>
      <c r="T327" s="143">
        <f>S327*H327</f>
        <v>0</v>
      </c>
      <c r="AR327" s="144" t="s">
        <v>196</v>
      </c>
      <c r="AT327" s="144" t="s">
        <v>191</v>
      </c>
      <c r="AU327" s="144" t="s">
        <v>85</v>
      </c>
      <c r="AY327" s="18" t="s">
        <v>189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8" t="s">
        <v>82</v>
      </c>
      <c r="BK327" s="145">
        <f>ROUND(I327*H327,2)</f>
        <v>0</v>
      </c>
      <c r="BL327" s="18" t="s">
        <v>196</v>
      </c>
      <c r="BM327" s="144" t="s">
        <v>532</v>
      </c>
    </row>
    <row r="328" spans="2:65" s="1" customFormat="1" ht="11.25">
      <c r="B328" s="33"/>
      <c r="D328" s="146" t="s">
        <v>198</v>
      </c>
      <c r="F328" s="147" t="s">
        <v>533</v>
      </c>
      <c r="I328" s="148"/>
      <c r="L328" s="33"/>
      <c r="M328" s="149"/>
      <c r="T328" s="54"/>
      <c r="AT328" s="18" t="s">
        <v>198</v>
      </c>
      <c r="AU328" s="18" t="s">
        <v>85</v>
      </c>
    </row>
    <row r="329" spans="2:65" s="12" customFormat="1" ht="11.25">
      <c r="B329" s="150"/>
      <c r="D329" s="151" t="s">
        <v>205</v>
      </c>
      <c r="E329" s="152" t="s">
        <v>19</v>
      </c>
      <c r="F329" s="153" t="s">
        <v>408</v>
      </c>
      <c r="H329" s="152" t="s">
        <v>19</v>
      </c>
      <c r="I329" s="154"/>
      <c r="L329" s="150"/>
      <c r="M329" s="155"/>
      <c r="T329" s="156"/>
      <c r="AT329" s="152" t="s">
        <v>205</v>
      </c>
      <c r="AU329" s="152" t="s">
        <v>85</v>
      </c>
      <c r="AV329" s="12" t="s">
        <v>82</v>
      </c>
      <c r="AW329" s="12" t="s">
        <v>35</v>
      </c>
      <c r="AX329" s="12" t="s">
        <v>74</v>
      </c>
      <c r="AY329" s="152" t="s">
        <v>189</v>
      </c>
    </row>
    <row r="330" spans="2:65" s="12" customFormat="1" ht="11.25">
      <c r="B330" s="150"/>
      <c r="D330" s="151" t="s">
        <v>205</v>
      </c>
      <c r="E330" s="152" t="s">
        <v>19</v>
      </c>
      <c r="F330" s="153" t="s">
        <v>398</v>
      </c>
      <c r="H330" s="152" t="s">
        <v>19</v>
      </c>
      <c r="I330" s="154"/>
      <c r="L330" s="150"/>
      <c r="M330" s="155"/>
      <c r="T330" s="156"/>
      <c r="AT330" s="152" t="s">
        <v>205</v>
      </c>
      <c r="AU330" s="152" t="s">
        <v>85</v>
      </c>
      <c r="AV330" s="12" t="s">
        <v>82</v>
      </c>
      <c r="AW330" s="12" t="s">
        <v>35</v>
      </c>
      <c r="AX330" s="12" t="s">
        <v>74</v>
      </c>
      <c r="AY330" s="152" t="s">
        <v>189</v>
      </c>
    </row>
    <row r="331" spans="2:65" s="13" customFormat="1" ht="11.25">
      <c r="B331" s="157"/>
      <c r="D331" s="151" t="s">
        <v>205</v>
      </c>
      <c r="E331" s="158" t="s">
        <v>19</v>
      </c>
      <c r="F331" s="159" t="s">
        <v>534</v>
      </c>
      <c r="H331" s="160">
        <v>60</v>
      </c>
      <c r="I331" s="161"/>
      <c r="L331" s="157"/>
      <c r="M331" s="162"/>
      <c r="T331" s="163"/>
      <c r="AT331" s="158" t="s">
        <v>205</v>
      </c>
      <c r="AU331" s="158" t="s">
        <v>85</v>
      </c>
      <c r="AV331" s="13" t="s">
        <v>85</v>
      </c>
      <c r="AW331" s="13" t="s">
        <v>35</v>
      </c>
      <c r="AX331" s="13" t="s">
        <v>74</v>
      </c>
      <c r="AY331" s="158" t="s">
        <v>189</v>
      </c>
    </row>
    <row r="332" spans="2:65" s="12" customFormat="1" ht="11.25">
      <c r="B332" s="150"/>
      <c r="D332" s="151" t="s">
        <v>205</v>
      </c>
      <c r="E332" s="152" t="s">
        <v>19</v>
      </c>
      <c r="F332" s="153" t="s">
        <v>396</v>
      </c>
      <c r="H332" s="152" t="s">
        <v>19</v>
      </c>
      <c r="I332" s="154"/>
      <c r="L332" s="150"/>
      <c r="M332" s="155"/>
      <c r="T332" s="156"/>
      <c r="AT332" s="152" t="s">
        <v>205</v>
      </c>
      <c r="AU332" s="152" t="s">
        <v>85</v>
      </c>
      <c r="AV332" s="12" t="s">
        <v>82</v>
      </c>
      <c r="AW332" s="12" t="s">
        <v>35</v>
      </c>
      <c r="AX332" s="12" t="s">
        <v>74</v>
      </c>
      <c r="AY332" s="152" t="s">
        <v>189</v>
      </c>
    </row>
    <row r="333" spans="2:65" s="13" customFormat="1" ht="11.25">
      <c r="B333" s="157"/>
      <c r="D333" s="151" t="s">
        <v>205</v>
      </c>
      <c r="E333" s="158" t="s">
        <v>19</v>
      </c>
      <c r="F333" s="159" t="s">
        <v>535</v>
      </c>
      <c r="H333" s="160">
        <v>56</v>
      </c>
      <c r="I333" s="161"/>
      <c r="L333" s="157"/>
      <c r="M333" s="162"/>
      <c r="T333" s="163"/>
      <c r="AT333" s="158" t="s">
        <v>205</v>
      </c>
      <c r="AU333" s="158" t="s">
        <v>85</v>
      </c>
      <c r="AV333" s="13" t="s">
        <v>85</v>
      </c>
      <c r="AW333" s="13" t="s">
        <v>35</v>
      </c>
      <c r="AX333" s="13" t="s">
        <v>74</v>
      </c>
      <c r="AY333" s="158" t="s">
        <v>189</v>
      </c>
    </row>
    <row r="334" spans="2:65" s="14" customFormat="1" ht="11.25">
      <c r="B334" s="164"/>
      <c r="D334" s="151" t="s">
        <v>205</v>
      </c>
      <c r="E334" s="165" t="s">
        <v>19</v>
      </c>
      <c r="F334" s="166" t="s">
        <v>303</v>
      </c>
      <c r="H334" s="167">
        <v>116</v>
      </c>
      <c r="I334" s="168"/>
      <c r="L334" s="164"/>
      <c r="M334" s="169"/>
      <c r="T334" s="170"/>
      <c r="AT334" s="165" t="s">
        <v>205</v>
      </c>
      <c r="AU334" s="165" t="s">
        <v>85</v>
      </c>
      <c r="AV334" s="14" t="s">
        <v>196</v>
      </c>
      <c r="AW334" s="14" t="s">
        <v>35</v>
      </c>
      <c r="AX334" s="14" t="s">
        <v>82</v>
      </c>
      <c r="AY334" s="165" t="s">
        <v>189</v>
      </c>
    </row>
    <row r="335" spans="2:65" s="1" customFormat="1" ht="44.25" customHeight="1">
      <c r="B335" s="33"/>
      <c r="C335" s="133" t="s">
        <v>536</v>
      </c>
      <c r="D335" s="133" t="s">
        <v>191</v>
      </c>
      <c r="E335" s="134" t="s">
        <v>537</v>
      </c>
      <c r="F335" s="135" t="s">
        <v>538</v>
      </c>
      <c r="G335" s="136" t="s">
        <v>194</v>
      </c>
      <c r="H335" s="137">
        <v>116</v>
      </c>
      <c r="I335" s="138"/>
      <c r="J335" s="139">
        <f>ROUND(I335*H335,2)</f>
        <v>0</v>
      </c>
      <c r="K335" s="135" t="s">
        <v>195</v>
      </c>
      <c r="L335" s="33"/>
      <c r="M335" s="140" t="s">
        <v>19</v>
      </c>
      <c r="N335" s="141" t="s">
        <v>45</v>
      </c>
      <c r="P335" s="142">
        <f>O335*H335</f>
        <v>0</v>
      </c>
      <c r="Q335" s="142">
        <v>0</v>
      </c>
      <c r="R335" s="142">
        <f>Q335*H335</f>
        <v>0</v>
      </c>
      <c r="S335" s="142">
        <v>0</v>
      </c>
      <c r="T335" s="143">
        <f>S335*H335</f>
        <v>0</v>
      </c>
      <c r="AR335" s="144" t="s">
        <v>196</v>
      </c>
      <c r="AT335" s="144" t="s">
        <v>191</v>
      </c>
      <c r="AU335" s="144" t="s">
        <v>85</v>
      </c>
      <c r="AY335" s="18" t="s">
        <v>189</v>
      </c>
      <c r="BE335" s="145">
        <f>IF(N335="základní",J335,0)</f>
        <v>0</v>
      </c>
      <c r="BF335" s="145">
        <f>IF(N335="snížená",J335,0)</f>
        <v>0</v>
      </c>
      <c r="BG335" s="145">
        <f>IF(N335="zákl. přenesená",J335,0)</f>
        <v>0</v>
      </c>
      <c r="BH335" s="145">
        <f>IF(N335="sníž. přenesená",J335,0)</f>
        <v>0</v>
      </c>
      <c r="BI335" s="145">
        <f>IF(N335="nulová",J335,0)</f>
        <v>0</v>
      </c>
      <c r="BJ335" s="18" t="s">
        <v>82</v>
      </c>
      <c r="BK335" s="145">
        <f>ROUND(I335*H335,2)</f>
        <v>0</v>
      </c>
      <c r="BL335" s="18" t="s">
        <v>196</v>
      </c>
      <c r="BM335" s="144" t="s">
        <v>539</v>
      </c>
    </row>
    <row r="336" spans="2:65" s="1" customFormat="1" ht="11.25">
      <c r="B336" s="33"/>
      <c r="D336" s="146" t="s">
        <v>198</v>
      </c>
      <c r="F336" s="147" t="s">
        <v>540</v>
      </c>
      <c r="I336" s="148"/>
      <c r="L336" s="33"/>
      <c r="M336" s="149"/>
      <c r="T336" s="54"/>
      <c r="AT336" s="18" t="s">
        <v>198</v>
      </c>
      <c r="AU336" s="18" t="s">
        <v>85</v>
      </c>
    </row>
    <row r="337" spans="2:65" s="1" customFormat="1" ht="37.9" customHeight="1">
      <c r="B337" s="33"/>
      <c r="C337" s="133" t="s">
        <v>541</v>
      </c>
      <c r="D337" s="133" t="s">
        <v>191</v>
      </c>
      <c r="E337" s="134" t="s">
        <v>542</v>
      </c>
      <c r="F337" s="135" t="s">
        <v>543</v>
      </c>
      <c r="G337" s="136" t="s">
        <v>202</v>
      </c>
      <c r="H337" s="137">
        <v>87</v>
      </c>
      <c r="I337" s="138"/>
      <c r="J337" s="139">
        <f>ROUND(I337*H337,2)</f>
        <v>0</v>
      </c>
      <c r="K337" s="135" t="s">
        <v>195</v>
      </c>
      <c r="L337" s="33"/>
      <c r="M337" s="140" t="s">
        <v>19</v>
      </c>
      <c r="N337" s="141" t="s">
        <v>45</v>
      </c>
      <c r="P337" s="142">
        <f>O337*H337</f>
        <v>0</v>
      </c>
      <c r="Q337" s="142">
        <v>0</v>
      </c>
      <c r="R337" s="142">
        <f>Q337*H337</f>
        <v>0</v>
      </c>
      <c r="S337" s="142">
        <v>0</v>
      </c>
      <c r="T337" s="143">
        <f>S337*H337</f>
        <v>0</v>
      </c>
      <c r="AR337" s="144" t="s">
        <v>196</v>
      </c>
      <c r="AT337" s="144" t="s">
        <v>191</v>
      </c>
      <c r="AU337" s="144" t="s">
        <v>85</v>
      </c>
      <c r="AY337" s="18" t="s">
        <v>189</v>
      </c>
      <c r="BE337" s="145">
        <f>IF(N337="základní",J337,0)</f>
        <v>0</v>
      </c>
      <c r="BF337" s="145">
        <f>IF(N337="snížená",J337,0)</f>
        <v>0</v>
      </c>
      <c r="BG337" s="145">
        <f>IF(N337="zákl. přenesená",J337,0)</f>
        <v>0</v>
      </c>
      <c r="BH337" s="145">
        <f>IF(N337="sníž. přenesená",J337,0)</f>
        <v>0</v>
      </c>
      <c r="BI337" s="145">
        <f>IF(N337="nulová",J337,0)</f>
        <v>0</v>
      </c>
      <c r="BJ337" s="18" t="s">
        <v>82</v>
      </c>
      <c r="BK337" s="145">
        <f>ROUND(I337*H337,2)</f>
        <v>0</v>
      </c>
      <c r="BL337" s="18" t="s">
        <v>196</v>
      </c>
      <c r="BM337" s="144" t="s">
        <v>544</v>
      </c>
    </row>
    <row r="338" spans="2:65" s="1" customFormat="1" ht="11.25">
      <c r="B338" s="33"/>
      <c r="D338" s="146" t="s">
        <v>198</v>
      </c>
      <c r="F338" s="147" t="s">
        <v>545</v>
      </c>
      <c r="I338" s="148"/>
      <c r="L338" s="33"/>
      <c r="M338" s="149"/>
      <c r="T338" s="54"/>
      <c r="AT338" s="18" t="s">
        <v>198</v>
      </c>
      <c r="AU338" s="18" t="s">
        <v>85</v>
      </c>
    </row>
    <row r="339" spans="2:65" s="1" customFormat="1" ht="55.5" customHeight="1">
      <c r="B339" s="33"/>
      <c r="C339" s="133" t="s">
        <v>546</v>
      </c>
      <c r="D339" s="133" t="s">
        <v>191</v>
      </c>
      <c r="E339" s="134" t="s">
        <v>547</v>
      </c>
      <c r="F339" s="135" t="s">
        <v>548</v>
      </c>
      <c r="G339" s="136" t="s">
        <v>202</v>
      </c>
      <c r="H339" s="137">
        <v>1653</v>
      </c>
      <c r="I339" s="138"/>
      <c r="J339" s="139">
        <f>ROUND(I339*H339,2)</f>
        <v>0</v>
      </c>
      <c r="K339" s="135" t="s">
        <v>195</v>
      </c>
      <c r="L339" s="33"/>
      <c r="M339" s="140" t="s">
        <v>19</v>
      </c>
      <c r="N339" s="141" t="s">
        <v>45</v>
      </c>
      <c r="P339" s="142">
        <f>O339*H339</f>
        <v>0</v>
      </c>
      <c r="Q339" s="142">
        <v>0</v>
      </c>
      <c r="R339" s="142">
        <f>Q339*H339</f>
        <v>0</v>
      </c>
      <c r="S339" s="142">
        <v>0</v>
      </c>
      <c r="T339" s="143">
        <f>S339*H339</f>
        <v>0</v>
      </c>
      <c r="AR339" s="144" t="s">
        <v>196</v>
      </c>
      <c r="AT339" s="144" t="s">
        <v>191</v>
      </c>
      <c r="AU339" s="144" t="s">
        <v>85</v>
      </c>
      <c r="AY339" s="18" t="s">
        <v>189</v>
      </c>
      <c r="BE339" s="145">
        <f>IF(N339="základní",J339,0)</f>
        <v>0</v>
      </c>
      <c r="BF339" s="145">
        <f>IF(N339="snížená",J339,0)</f>
        <v>0</v>
      </c>
      <c r="BG339" s="145">
        <f>IF(N339="zákl. přenesená",J339,0)</f>
        <v>0</v>
      </c>
      <c r="BH339" s="145">
        <f>IF(N339="sníž. přenesená",J339,0)</f>
        <v>0</v>
      </c>
      <c r="BI339" s="145">
        <f>IF(N339="nulová",J339,0)</f>
        <v>0</v>
      </c>
      <c r="BJ339" s="18" t="s">
        <v>82</v>
      </c>
      <c r="BK339" s="145">
        <f>ROUND(I339*H339,2)</f>
        <v>0</v>
      </c>
      <c r="BL339" s="18" t="s">
        <v>196</v>
      </c>
      <c r="BM339" s="144" t="s">
        <v>549</v>
      </c>
    </row>
    <row r="340" spans="2:65" s="1" customFormat="1" ht="11.25">
      <c r="B340" s="33"/>
      <c r="D340" s="146" t="s">
        <v>198</v>
      </c>
      <c r="F340" s="147" t="s">
        <v>550</v>
      </c>
      <c r="I340" s="148"/>
      <c r="L340" s="33"/>
      <c r="M340" s="149"/>
      <c r="T340" s="54"/>
      <c r="AT340" s="18" t="s">
        <v>198</v>
      </c>
      <c r="AU340" s="18" t="s">
        <v>85</v>
      </c>
    </row>
    <row r="341" spans="2:65" s="13" customFormat="1" ht="11.25">
      <c r="B341" s="157"/>
      <c r="D341" s="151" t="s">
        <v>205</v>
      </c>
      <c r="E341" s="158" t="s">
        <v>19</v>
      </c>
      <c r="F341" s="159" t="s">
        <v>551</v>
      </c>
      <c r="H341" s="160">
        <v>1653</v>
      </c>
      <c r="I341" s="161"/>
      <c r="L341" s="157"/>
      <c r="M341" s="162"/>
      <c r="T341" s="163"/>
      <c r="AT341" s="158" t="s">
        <v>205</v>
      </c>
      <c r="AU341" s="158" t="s">
        <v>85</v>
      </c>
      <c r="AV341" s="13" t="s">
        <v>85</v>
      </c>
      <c r="AW341" s="13" t="s">
        <v>35</v>
      </c>
      <c r="AX341" s="13" t="s">
        <v>82</v>
      </c>
      <c r="AY341" s="158" t="s">
        <v>189</v>
      </c>
    </row>
    <row r="342" spans="2:65" s="1" customFormat="1" ht="62.65" customHeight="1">
      <c r="B342" s="33"/>
      <c r="C342" s="133" t="s">
        <v>552</v>
      </c>
      <c r="D342" s="133" t="s">
        <v>191</v>
      </c>
      <c r="E342" s="134" t="s">
        <v>553</v>
      </c>
      <c r="F342" s="135" t="s">
        <v>554</v>
      </c>
      <c r="G342" s="136" t="s">
        <v>405</v>
      </c>
      <c r="H342" s="137">
        <v>3655.5479999999998</v>
      </c>
      <c r="I342" s="138"/>
      <c r="J342" s="139">
        <f>ROUND(I342*H342,2)</f>
        <v>0</v>
      </c>
      <c r="K342" s="135" t="s">
        <v>195</v>
      </c>
      <c r="L342" s="33"/>
      <c r="M342" s="140" t="s">
        <v>19</v>
      </c>
      <c r="N342" s="141" t="s">
        <v>45</v>
      </c>
      <c r="P342" s="142">
        <f>O342*H342</f>
        <v>0</v>
      </c>
      <c r="Q342" s="142">
        <v>0</v>
      </c>
      <c r="R342" s="142">
        <f>Q342*H342</f>
        <v>0</v>
      </c>
      <c r="S342" s="142">
        <v>0</v>
      </c>
      <c r="T342" s="143">
        <f>S342*H342</f>
        <v>0</v>
      </c>
      <c r="AR342" s="144" t="s">
        <v>196</v>
      </c>
      <c r="AT342" s="144" t="s">
        <v>191</v>
      </c>
      <c r="AU342" s="144" t="s">
        <v>85</v>
      </c>
      <c r="AY342" s="18" t="s">
        <v>189</v>
      </c>
      <c r="BE342" s="145">
        <f>IF(N342="základní",J342,0)</f>
        <v>0</v>
      </c>
      <c r="BF342" s="145">
        <f>IF(N342="snížená",J342,0)</f>
        <v>0</v>
      </c>
      <c r="BG342" s="145">
        <f>IF(N342="zákl. přenesená",J342,0)</f>
        <v>0</v>
      </c>
      <c r="BH342" s="145">
        <f>IF(N342="sníž. přenesená",J342,0)</f>
        <v>0</v>
      </c>
      <c r="BI342" s="145">
        <f>IF(N342="nulová",J342,0)</f>
        <v>0</v>
      </c>
      <c r="BJ342" s="18" t="s">
        <v>82</v>
      </c>
      <c r="BK342" s="145">
        <f>ROUND(I342*H342,2)</f>
        <v>0</v>
      </c>
      <c r="BL342" s="18" t="s">
        <v>196</v>
      </c>
      <c r="BM342" s="144" t="s">
        <v>555</v>
      </c>
    </row>
    <row r="343" spans="2:65" s="1" customFormat="1" ht="11.25">
      <c r="B343" s="33"/>
      <c r="D343" s="146" t="s">
        <v>198</v>
      </c>
      <c r="F343" s="147" t="s">
        <v>556</v>
      </c>
      <c r="I343" s="148"/>
      <c r="L343" s="33"/>
      <c r="M343" s="149"/>
      <c r="T343" s="54"/>
      <c r="AT343" s="18" t="s">
        <v>198</v>
      </c>
      <c r="AU343" s="18" t="s">
        <v>85</v>
      </c>
    </row>
    <row r="344" spans="2:65" s="12" customFormat="1" ht="11.25">
      <c r="B344" s="150"/>
      <c r="D344" s="151" t="s">
        <v>205</v>
      </c>
      <c r="E344" s="152" t="s">
        <v>19</v>
      </c>
      <c r="F344" s="153" t="s">
        <v>557</v>
      </c>
      <c r="H344" s="152" t="s">
        <v>19</v>
      </c>
      <c r="I344" s="154"/>
      <c r="L344" s="150"/>
      <c r="M344" s="155"/>
      <c r="T344" s="156"/>
      <c r="AT344" s="152" t="s">
        <v>205</v>
      </c>
      <c r="AU344" s="152" t="s">
        <v>85</v>
      </c>
      <c r="AV344" s="12" t="s">
        <v>82</v>
      </c>
      <c r="AW344" s="12" t="s">
        <v>35</v>
      </c>
      <c r="AX344" s="12" t="s">
        <v>74</v>
      </c>
      <c r="AY344" s="152" t="s">
        <v>189</v>
      </c>
    </row>
    <row r="345" spans="2:65" s="12" customFormat="1" ht="11.25">
      <c r="B345" s="150"/>
      <c r="D345" s="151" t="s">
        <v>205</v>
      </c>
      <c r="E345" s="152" t="s">
        <v>19</v>
      </c>
      <c r="F345" s="153" t="s">
        <v>558</v>
      </c>
      <c r="H345" s="152" t="s">
        <v>19</v>
      </c>
      <c r="I345" s="154"/>
      <c r="L345" s="150"/>
      <c r="M345" s="155"/>
      <c r="T345" s="156"/>
      <c r="AT345" s="152" t="s">
        <v>205</v>
      </c>
      <c r="AU345" s="152" t="s">
        <v>85</v>
      </c>
      <c r="AV345" s="12" t="s">
        <v>82</v>
      </c>
      <c r="AW345" s="12" t="s">
        <v>35</v>
      </c>
      <c r="AX345" s="12" t="s">
        <v>74</v>
      </c>
      <c r="AY345" s="152" t="s">
        <v>189</v>
      </c>
    </row>
    <row r="346" spans="2:65" s="13" customFormat="1" ht="11.25">
      <c r="B346" s="157"/>
      <c r="D346" s="151" t="s">
        <v>205</v>
      </c>
      <c r="E346" s="158" t="s">
        <v>19</v>
      </c>
      <c r="F346" s="159" t="s">
        <v>559</v>
      </c>
      <c r="H346" s="160">
        <v>512.02800000000002</v>
      </c>
      <c r="I346" s="161"/>
      <c r="L346" s="157"/>
      <c r="M346" s="162"/>
      <c r="T346" s="163"/>
      <c r="AT346" s="158" t="s">
        <v>205</v>
      </c>
      <c r="AU346" s="158" t="s">
        <v>85</v>
      </c>
      <c r="AV346" s="13" t="s">
        <v>85</v>
      </c>
      <c r="AW346" s="13" t="s">
        <v>35</v>
      </c>
      <c r="AX346" s="13" t="s">
        <v>74</v>
      </c>
      <c r="AY346" s="158" t="s">
        <v>189</v>
      </c>
    </row>
    <row r="347" spans="2:65" s="12" customFormat="1" ht="11.25">
      <c r="B347" s="150"/>
      <c r="D347" s="151" t="s">
        <v>205</v>
      </c>
      <c r="E347" s="152" t="s">
        <v>19</v>
      </c>
      <c r="F347" s="153" t="s">
        <v>560</v>
      </c>
      <c r="H347" s="152" t="s">
        <v>19</v>
      </c>
      <c r="I347" s="154"/>
      <c r="L347" s="150"/>
      <c r="M347" s="155"/>
      <c r="T347" s="156"/>
      <c r="AT347" s="152" t="s">
        <v>205</v>
      </c>
      <c r="AU347" s="152" t="s">
        <v>85</v>
      </c>
      <c r="AV347" s="12" t="s">
        <v>82</v>
      </c>
      <c r="AW347" s="12" t="s">
        <v>35</v>
      </c>
      <c r="AX347" s="12" t="s">
        <v>74</v>
      </c>
      <c r="AY347" s="152" t="s">
        <v>189</v>
      </c>
    </row>
    <row r="348" spans="2:65" s="12" customFormat="1" ht="11.25">
      <c r="B348" s="150"/>
      <c r="D348" s="151" t="s">
        <v>205</v>
      </c>
      <c r="E348" s="152" t="s">
        <v>19</v>
      </c>
      <c r="F348" s="153" t="s">
        <v>561</v>
      </c>
      <c r="H348" s="152" t="s">
        <v>19</v>
      </c>
      <c r="I348" s="154"/>
      <c r="L348" s="150"/>
      <c r="M348" s="155"/>
      <c r="T348" s="156"/>
      <c r="AT348" s="152" t="s">
        <v>205</v>
      </c>
      <c r="AU348" s="152" t="s">
        <v>85</v>
      </c>
      <c r="AV348" s="12" t="s">
        <v>82</v>
      </c>
      <c r="AW348" s="12" t="s">
        <v>35</v>
      </c>
      <c r="AX348" s="12" t="s">
        <v>74</v>
      </c>
      <c r="AY348" s="152" t="s">
        <v>189</v>
      </c>
    </row>
    <row r="349" spans="2:65" s="13" customFormat="1" ht="11.25">
      <c r="B349" s="157"/>
      <c r="D349" s="151" t="s">
        <v>205</v>
      </c>
      <c r="E349" s="158" t="s">
        <v>19</v>
      </c>
      <c r="F349" s="159" t="s">
        <v>562</v>
      </c>
      <c r="H349" s="160">
        <v>1583.674</v>
      </c>
      <c r="I349" s="161"/>
      <c r="L349" s="157"/>
      <c r="M349" s="162"/>
      <c r="T349" s="163"/>
      <c r="AT349" s="158" t="s">
        <v>205</v>
      </c>
      <c r="AU349" s="158" t="s">
        <v>85</v>
      </c>
      <c r="AV349" s="13" t="s">
        <v>85</v>
      </c>
      <c r="AW349" s="13" t="s">
        <v>35</v>
      </c>
      <c r="AX349" s="13" t="s">
        <v>74</v>
      </c>
      <c r="AY349" s="158" t="s">
        <v>189</v>
      </c>
    </row>
    <row r="350" spans="2:65" s="15" customFormat="1" ht="11.25">
      <c r="B350" s="171"/>
      <c r="D350" s="151" t="s">
        <v>205</v>
      </c>
      <c r="E350" s="172" t="s">
        <v>19</v>
      </c>
      <c r="F350" s="173" t="s">
        <v>412</v>
      </c>
      <c r="H350" s="174">
        <v>2095.7020000000002</v>
      </c>
      <c r="I350" s="175"/>
      <c r="L350" s="171"/>
      <c r="M350" s="176"/>
      <c r="T350" s="177"/>
      <c r="AT350" s="172" t="s">
        <v>205</v>
      </c>
      <c r="AU350" s="172" t="s">
        <v>85</v>
      </c>
      <c r="AV350" s="15" t="s">
        <v>111</v>
      </c>
      <c r="AW350" s="15" t="s">
        <v>35</v>
      </c>
      <c r="AX350" s="15" t="s">
        <v>74</v>
      </c>
      <c r="AY350" s="172" t="s">
        <v>189</v>
      </c>
    </row>
    <row r="351" spans="2:65" s="12" customFormat="1" ht="33.75">
      <c r="B351" s="150"/>
      <c r="D351" s="151" t="s">
        <v>205</v>
      </c>
      <c r="E351" s="152" t="s">
        <v>19</v>
      </c>
      <c r="F351" s="153" t="s">
        <v>563</v>
      </c>
      <c r="H351" s="152" t="s">
        <v>19</v>
      </c>
      <c r="I351" s="154"/>
      <c r="L351" s="150"/>
      <c r="M351" s="155"/>
      <c r="T351" s="156"/>
      <c r="AT351" s="152" t="s">
        <v>205</v>
      </c>
      <c r="AU351" s="152" t="s">
        <v>85</v>
      </c>
      <c r="AV351" s="12" t="s">
        <v>82</v>
      </c>
      <c r="AW351" s="12" t="s">
        <v>35</v>
      </c>
      <c r="AX351" s="12" t="s">
        <v>74</v>
      </c>
      <c r="AY351" s="152" t="s">
        <v>189</v>
      </c>
    </row>
    <row r="352" spans="2:65" s="13" customFormat="1" ht="11.25">
      <c r="B352" s="157"/>
      <c r="D352" s="151" t="s">
        <v>205</v>
      </c>
      <c r="E352" s="158" t="s">
        <v>19</v>
      </c>
      <c r="F352" s="159" t="s">
        <v>564</v>
      </c>
      <c r="H352" s="160">
        <v>241</v>
      </c>
      <c r="I352" s="161"/>
      <c r="L352" s="157"/>
      <c r="M352" s="162"/>
      <c r="T352" s="163"/>
      <c r="AT352" s="158" t="s">
        <v>205</v>
      </c>
      <c r="AU352" s="158" t="s">
        <v>85</v>
      </c>
      <c r="AV352" s="13" t="s">
        <v>85</v>
      </c>
      <c r="AW352" s="13" t="s">
        <v>35</v>
      </c>
      <c r="AX352" s="13" t="s">
        <v>74</v>
      </c>
      <c r="AY352" s="158" t="s">
        <v>189</v>
      </c>
    </row>
    <row r="353" spans="2:65" s="13" customFormat="1" ht="11.25">
      <c r="B353" s="157"/>
      <c r="D353" s="151" t="s">
        <v>205</v>
      </c>
      <c r="E353" s="158" t="s">
        <v>19</v>
      </c>
      <c r="F353" s="159" t="s">
        <v>565</v>
      </c>
      <c r="H353" s="160">
        <v>724.1</v>
      </c>
      <c r="I353" s="161"/>
      <c r="L353" s="157"/>
      <c r="M353" s="162"/>
      <c r="T353" s="163"/>
      <c r="AT353" s="158" t="s">
        <v>205</v>
      </c>
      <c r="AU353" s="158" t="s">
        <v>85</v>
      </c>
      <c r="AV353" s="13" t="s">
        <v>85</v>
      </c>
      <c r="AW353" s="13" t="s">
        <v>35</v>
      </c>
      <c r="AX353" s="13" t="s">
        <v>74</v>
      </c>
      <c r="AY353" s="158" t="s">
        <v>189</v>
      </c>
    </row>
    <row r="354" spans="2:65" s="13" customFormat="1" ht="11.25">
      <c r="B354" s="157"/>
      <c r="D354" s="151" t="s">
        <v>205</v>
      </c>
      <c r="E354" s="158" t="s">
        <v>19</v>
      </c>
      <c r="F354" s="159" t="s">
        <v>566</v>
      </c>
      <c r="H354" s="160">
        <v>594.74599999999998</v>
      </c>
      <c r="I354" s="161"/>
      <c r="L354" s="157"/>
      <c r="M354" s="162"/>
      <c r="T354" s="163"/>
      <c r="AT354" s="158" t="s">
        <v>205</v>
      </c>
      <c r="AU354" s="158" t="s">
        <v>85</v>
      </c>
      <c r="AV354" s="13" t="s">
        <v>85</v>
      </c>
      <c r="AW354" s="13" t="s">
        <v>35</v>
      </c>
      <c r="AX354" s="13" t="s">
        <v>74</v>
      </c>
      <c r="AY354" s="158" t="s">
        <v>189</v>
      </c>
    </row>
    <row r="355" spans="2:65" s="15" customFormat="1" ht="11.25">
      <c r="B355" s="171"/>
      <c r="D355" s="151" t="s">
        <v>205</v>
      </c>
      <c r="E355" s="172" t="s">
        <v>19</v>
      </c>
      <c r="F355" s="173" t="s">
        <v>412</v>
      </c>
      <c r="H355" s="174">
        <v>1559.846</v>
      </c>
      <c r="I355" s="175"/>
      <c r="L355" s="171"/>
      <c r="M355" s="176"/>
      <c r="T355" s="177"/>
      <c r="AT355" s="172" t="s">
        <v>205</v>
      </c>
      <c r="AU355" s="172" t="s">
        <v>85</v>
      </c>
      <c r="AV355" s="15" t="s">
        <v>111</v>
      </c>
      <c r="AW355" s="15" t="s">
        <v>35</v>
      </c>
      <c r="AX355" s="15" t="s">
        <v>74</v>
      </c>
      <c r="AY355" s="172" t="s">
        <v>189</v>
      </c>
    </row>
    <row r="356" spans="2:65" s="14" customFormat="1" ht="11.25">
      <c r="B356" s="164"/>
      <c r="D356" s="151" t="s">
        <v>205</v>
      </c>
      <c r="E356" s="165" t="s">
        <v>19</v>
      </c>
      <c r="F356" s="166" t="s">
        <v>303</v>
      </c>
      <c r="H356" s="167">
        <v>3655.5480000000002</v>
      </c>
      <c r="I356" s="168"/>
      <c r="L356" s="164"/>
      <c r="M356" s="169"/>
      <c r="T356" s="170"/>
      <c r="AT356" s="165" t="s">
        <v>205</v>
      </c>
      <c r="AU356" s="165" t="s">
        <v>85</v>
      </c>
      <c r="AV356" s="14" t="s">
        <v>196</v>
      </c>
      <c r="AW356" s="14" t="s">
        <v>35</v>
      </c>
      <c r="AX356" s="14" t="s">
        <v>82</v>
      </c>
      <c r="AY356" s="165" t="s">
        <v>189</v>
      </c>
    </row>
    <row r="357" spans="2:65" s="1" customFormat="1" ht="62.65" customHeight="1">
      <c r="B357" s="33"/>
      <c r="C357" s="133" t="s">
        <v>567</v>
      </c>
      <c r="D357" s="133" t="s">
        <v>191</v>
      </c>
      <c r="E357" s="134" t="s">
        <v>568</v>
      </c>
      <c r="F357" s="135" t="s">
        <v>569</v>
      </c>
      <c r="G357" s="136" t="s">
        <v>405</v>
      </c>
      <c r="H357" s="137">
        <v>1575.7260000000001</v>
      </c>
      <c r="I357" s="138"/>
      <c r="J357" s="139">
        <f>ROUND(I357*H357,2)</f>
        <v>0</v>
      </c>
      <c r="K357" s="135" t="s">
        <v>195</v>
      </c>
      <c r="L357" s="33"/>
      <c r="M357" s="140" t="s">
        <v>19</v>
      </c>
      <c r="N357" s="141" t="s">
        <v>45</v>
      </c>
      <c r="P357" s="142">
        <f>O357*H357</f>
        <v>0</v>
      </c>
      <c r="Q357" s="142">
        <v>0</v>
      </c>
      <c r="R357" s="142">
        <f>Q357*H357</f>
        <v>0</v>
      </c>
      <c r="S357" s="142">
        <v>0</v>
      </c>
      <c r="T357" s="143">
        <f>S357*H357</f>
        <v>0</v>
      </c>
      <c r="AR357" s="144" t="s">
        <v>196</v>
      </c>
      <c r="AT357" s="144" t="s">
        <v>191</v>
      </c>
      <c r="AU357" s="144" t="s">
        <v>85</v>
      </c>
      <c r="AY357" s="18" t="s">
        <v>189</v>
      </c>
      <c r="BE357" s="145">
        <f>IF(N357="základní",J357,0)</f>
        <v>0</v>
      </c>
      <c r="BF357" s="145">
        <f>IF(N357="snížená",J357,0)</f>
        <v>0</v>
      </c>
      <c r="BG357" s="145">
        <f>IF(N357="zákl. přenesená",J357,0)</f>
        <v>0</v>
      </c>
      <c r="BH357" s="145">
        <f>IF(N357="sníž. přenesená",J357,0)</f>
        <v>0</v>
      </c>
      <c r="BI357" s="145">
        <f>IF(N357="nulová",J357,0)</f>
        <v>0</v>
      </c>
      <c r="BJ357" s="18" t="s">
        <v>82</v>
      </c>
      <c r="BK357" s="145">
        <f>ROUND(I357*H357,2)</f>
        <v>0</v>
      </c>
      <c r="BL357" s="18" t="s">
        <v>196</v>
      </c>
      <c r="BM357" s="144" t="s">
        <v>570</v>
      </c>
    </row>
    <row r="358" spans="2:65" s="1" customFormat="1" ht="11.25">
      <c r="B358" s="33"/>
      <c r="D358" s="146" t="s">
        <v>198</v>
      </c>
      <c r="F358" s="147" t="s">
        <v>571</v>
      </c>
      <c r="I358" s="148"/>
      <c r="L358" s="33"/>
      <c r="M358" s="149"/>
      <c r="T358" s="54"/>
      <c r="AT358" s="18" t="s">
        <v>198</v>
      </c>
      <c r="AU358" s="18" t="s">
        <v>85</v>
      </c>
    </row>
    <row r="359" spans="2:65" s="12" customFormat="1" ht="11.25">
      <c r="B359" s="150"/>
      <c r="D359" s="151" t="s">
        <v>205</v>
      </c>
      <c r="E359" s="152" t="s">
        <v>19</v>
      </c>
      <c r="F359" s="153" t="s">
        <v>560</v>
      </c>
      <c r="H359" s="152" t="s">
        <v>19</v>
      </c>
      <c r="I359" s="154"/>
      <c r="L359" s="150"/>
      <c r="M359" s="155"/>
      <c r="T359" s="156"/>
      <c r="AT359" s="152" t="s">
        <v>205</v>
      </c>
      <c r="AU359" s="152" t="s">
        <v>85</v>
      </c>
      <c r="AV359" s="12" t="s">
        <v>82</v>
      </c>
      <c r="AW359" s="12" t="s">
        <v>35</v>
      </c>
      <c r="AX359" s="12" t="s">
        <v>74</v>
      </c>
      <c r="AY359" s="152" t="s">
        <v>189</v>
      </c>
    </row>
    <row r="360" spans="2:65" s="12" customFormat="1" ht="11.25">
      <c r="B360" s="150"/>
      <c r="D360" s="151" t="s">
        <v>205</v>
      </c>
      <c r="E360" s="152" t="s">
        <v>19</v>
      </c>
      <c r="F360" s="153" t="s">
        <v>572</v>
      </c>
      <c r="H360" s="152" t="s">
        <v>19</v>
      </c>
      <c r="I360" s="154"/>
      <c r="L360" s="150"/>
      <c r="M360" s="155"/>
      <c r="T360" s="156"/>
      <c r="AT360" s="152" t="s">
        <v>205</v>
      </c>
      <c r="AU360" s="152" t="s">
        <v>85</v>
      </c>
      <c r="AV360" s="12" t="s">
        <v>82</v>
      </c>
      <c r="AW360" s="12" t="s">
        <v>35</v>
      </c>
      <c r="AX360" s="12" t="s">
        <v>74</v>
      </c>
      <c r="AY360" s="152" t="s">
        <v>189</v>
      </c>
    </row>
    <row r="361" spans="2:65" s="13" customFormat="1" ht="11.25">
      <c r="B361" s="157"/>
      <c r="D361" s="151" t="s">
        <v>205</v>
      </c>
      <c r="E361" s="158" t="s">
        <v>19</v>
      </c>
      <c r="F361" s="159" t="s">
        <v>573</v>
      </c>
      <c r="H361" s="160">
        <v>1575.7260000000001</v>
      </c>
      <c r="I361" s="161"/>
      <c r="L361" s="157"/>
      <c r="M361" s="162"/>
      <c r="T361" s="163"/>
      <c r="AT361" s="158" t="s">
        <v>205</v>
      </c>
      <c r="AU361" s="158" t="s">
        <v>85</v>
      </c>
      <c r="AV361" s="13" t="s">
        <v>85</v>
      </c>
      <c r="AW361" s="13" t="s">
        <v>35</v>
      </c>
      <c r="AX361" s="13" t="s">
        <v>82</v>
      </c>
      <c r="AY361" s="158" t="s">
        <v>189</v>
      </c>
    </row>
    <row r="362" spans="2:65" s="1" customFormat="1" ht="62.65" customHeight="1">
      <c r="B362" s="33"/>
      <c r="C362" s="133" t="s">
        <v>574</v>
      </c>
      <c r="D362" s="133" t="s">
        <v>191</v>
      </c>
      <c r="E362" s="134" t="s">
        <v>575</v>
      </c>
      <c r="F362" s="135" t="s">
        <v>576</v>
      </c>
      <c r="G362" s="136" t="s">
        <v>405</v>
      </c>
      <c r="H362" s="137">
        <v>121.44</v>
      </c>
      <c r="I362" s="138"/>
      <c r="J362" s="139">
        <f>ROUND(I362*H362,2)</f>
        <v>0</v>
      </c>
      <c r="K362" s="135" t="s">
        <v>195</v>
      </c>
      <c r="L362" s="33"/>
      <c r="M362" s="140" t="s">
        <v>19</v>
      </c>
      <c r="N362" s="141" t="s">
        <v>45</v>
      </c>
      <c r="P362" s="142">
        <f>O362*H362</f>
        <v>0</v>
      </c>
      <c r="Q362" s="142">
        <v>0</v>
      </c>
      <c r="R362" s="142">
        <f>Q362*H362</f>
        <v>0</v>
      </c>
      <c r="S362" s="142">
        <v>0</v>
      </c>
      <c r="T362" s="143">
        <f>S362*H362</f>
        <v>0</v>
      </c>
      <c r="AR362" s="144" t="s">
        <v>196</v>
      </c>
      <c r="AT362" s="144" t="s">
        <v>191</v>
      </c>
      <c r="AU362" s="144" t="s">
        <v>85</v>
      </c>
      <c r="AY362" s="18" t="s">
        <v>189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8" t="s">
        <v>82</v>
      </c>
      <c r="BK362" s="145">
        <f>ROUND(I362*H362,2)</f>
        <v>0</v>
      </c>
      <c r="BL362" s="18" t="s">
        <v>196</v>
      </c>
      <c r="BM362" s="144" t="s">
        <v>577</v>
      </c>
    </row>
    <row r="363" spans="2:65" s="1" customFormat="1" ht="11.25">
      <c r="B363" s="33"/>
      <c r="D363" s="146" t="s">
        <v>198</v>
      </c>
      <c r="F363" s="147" t="s">
        <v>578</v>
      </c>
      <c r="I363" s="148"/>
      <c r="L363" s="33"/>
      <c r="M363" s="149"/>
      <c r="T363" s="54"/>
      <c r="AT363" s="18" t="s">
        <v>198</v>
      </c>
      <c r="AU363" s="18" t="s">
        <v>85</v>
      </c>
    </row>
    <row r="364" spans="2:65" s="12" customFormat="1" ht="11.25">
      <c r="B364" s="150"/>
      <c r="D364" s="151" t="s">
        <v>205</v>
      </c>
      <c r="E364" s="152" t="s">
        <v>19</v>
      </c>
      <c r="F364" s="153" t="s">
        <v>579</v>
      </c>
      <c r="H364" s="152" t="s">
        <v>19</v>
      </c>
      <c r="I364" s="154"/>
      <c r="L364" s="150"/>
      <c r="M364" s="155"/>
      <c r="T364" s="156"/>
      <c r="AT364" s="152" t="s">
        <v>205</v>
      </c>
      <c r="AU364" s="152" t="s">
        <v>85</v>
      </c>
      <c r="AV364" s="12" t="s">
        <v>82</v>
      </c>
      <c r="AW364" s="12" t="s">
        <v>35</v>
      </c>
      <c r="AX364" s="12" t="s">
        <v>74</v>
      </c>
      <c r="AY364" s="152" t="s">
        <v>189</v>
      </c>
    </row>
    <row r="365" spans="2:65" s="13" customFormat="1" ht="11.25">
      <c r="B365" s="157"/>
      <c r="D365" s="151" t="s">
        <v>205</v>
      </c>
      <c r="E365" s="158" t="s">
        <v>19</v>
      </c>
      <c r="F365" s="159" t="s">
        <v>580</v>
      </c>
      <c r="H365" s="160">
        <v>121.44</v>
      </c>
      <c r="I365" s="161"/>
      <c r="L365" s="157"/>
      <c r="M365" s="162"/>
      <c r="T365" s="163"/>
      <c r="AT365" s="158" t="s">
        <v>205</v>
      </c>
      <c r="AU365" s="158" t="s">
        <v>85</v>
      </c>
      <c r="AV365" s="13" t="s">
        <v>85</v>
      </c>
      <c r="AW365" s="13" t="s">
        <v>35</v>
      </c>
      <c r="AX365" s="13" t="s">
        <v>82</v>
      </c>
      <c r="AY365" s="158" t="s">
        <v>189</v>
      </c>
    </row>
    <row r="366" spans="2:65" s="1" customFormat="1" ht="66.75" customHeight="1">
      <c r="B366" s="33"/>
      <c r="C366" s="133" t="s">
        <v>581</v>
      </c>
      <c r="D366" s="133" t="s">
        <v>191</v>
      </c>
      <c r="E366" s="134" t="s">
        <v>582</v>
      </c>
      <c r="F366" s="135" t="s">
        <v>583</v>
      </c>
      <c r="G366" s="136" t="s">
        <v>405</v>
      </c>
      <c r="H366" s="137">
        <v>1214.4000000000001</v>
      </c>
      <c r="I366" s="138"/>
      <c r="J366" s="139">
        <f>ROUND(I366*H366,2)</f>
        <v>0</v>
      </c>
      <c r="K366" s="135" t="s">
        <v>195</v>
      </c>
      <c r="L366" s="33"/>
      <c r="M366" s="140" t="s">
        <v>19</v>
      </c>
      <c r="N366" s="141" t="s">
        <v>45</v>
      </c>
      <c r="P366" s="142">
        <f>O366*H366</f>
        <v>0</v>
      </c>
      <c r="Q366" s="142">
        <v>0</v>
      </c>
      <c r="R366" s="142">
        <f>Q366*H366</f>
        <v>0</v>
      </c>
      <c r="S366" s="142">
        <v>0</v>
      </c>
      <c r="T366" s="143">
        <f>S366*H366</f>
        <v>0</v>
      </c>
      <c r="AR366" s="144" t="s">
        <v>196</v>
      </c>
      <c r="AT366" s="144" t="s">
        <v>191</v>
      </c>
      <c r="AU366" s="144" t="s">
        <v>85</v>
      </c>
      <c r="AY366" s="18" t="s">
        <v>189</v>
      </c>
      <c r="BE366" s="145">
        <f>IF(N366="základní",J366,0)</f>
        <v>0</v>
      </c>
      <c r="BF366" s="145">
        <f>IF(N366="snížená",J366,0)</f>
        <v>0</v>
      </c>
      <c r="BG366" s="145">
        <f>IF(N366="zákl. přenesená",J366,0)</f>
        <v>0</v>
      </c>
      <c r="BH366" s="145">
        <f>IF(N366="sníž. přenesená",J366,0)</f>
        <v>0</v>
      </c>
      <c r="BI366" s="145">
        <f>IF(N366="nulová",J366,0)</f>
        <v>0</v>
      </c>
      <c r="BJ366" s="18" t="s">
        <v>82</v>
      </c>
      <c r="BK366" s="145">
        <f>ROUND(I366*H366,2)</f>
        <v>0</v>
      </c>
      <c r="BL366" s="18" t="s">
        <v>196</v>
      </c>
      <c r="BM366" s="144" t="s">
        <v>584</v>
      </c>
    </row>
    <row r="367" spans="2:65" s="1" customFormat="1" ht="11.25">
      <c r="B367" s="33"/>
      <c r="D367" s="146" t="s">
        <v>198</v>
      </c>
      <c r="F367" s="147" t="s">
        <v>585</v>
      </c>
      <c r="I367" s="148"/>
      <c r="L367" s="33"/>
      <c r="M367" s="149"/>
      <c r="T367" s="54"/>
      <c r="AT367" s="18" t="s">
        <v>198</v>
      </c>
      <c r="AU367" s="18" t="s">
        <v>85</v>
      </c>
    </row>
    <row r="368" spans="2:65" s="13" customFormat="1" ht="11.25">
      <c r="B368" s="157"/>
      <c r="D368" s="151" t="s">
        <v>205</v>
      </c>
      <c r="E368" s="158" t="s">
        <v>19</v>
      </c>
      <c r="F368" s="159" t="s">
        <v>586</v>
      </c>
      <c r="H368" s="160">
        <v>1214.4000000000001</v>
      </c>
      <c r="I368" s="161"/>
      <c r="L368" s="157"/>
      <c r="M368" s="162"/>
      <c r="T368" s="163"/>
      <c r="AT368" s="158" t="s">
        <v>205</v>
      </c>
      <c r="AU368" s="158" t="s">
        <v>85</v>
      </c>
      <c r="AV368" s="13" t="s">
        <v>85</v>
      </c>
      <c r="AW368" s="13" t="s">
        <v>35</v>
      </c>
      <c r="AX368" s="13" t="s">
        <v>82</v>
      </c>
      <c r="AY368" s="158" t="s">
        <v>189</v>
      </c>
    </row>
    <row r="369" spans="2:65" s="1" customFormat="1" ht="62.65" customHeight="1">
      <c r="B369" s="33"/>
      <c r="C369" s="133" t="s">
        <v>587</v>
      </c>
      <c r="D369" s="133" t="s">
        <v>191</v>
      </c>
      <c r="E369" s="134" t="s">
        <v>588</v>
      </c>
      <c r="F369" s="135" t="s">
        <v>589</v>
      </c>
      <c r="G369" s="136" t="s">
        <v>405</v>
      </c>
      <c r="H369" s="137">
        <v>1429.28</v>
      </c>
      <c r="I369" s="138"/>
      <c r="J369" s="139">
        <f>ROUND(I369*H369,2)</f>
        <v>0</v>
      </c>
      <c r="K369" s="135" t="s">
        <v>195</v>
      </c>
      <c r="L369" s="33"/>
      <c r="M369" s="140" t="s">
        <v>19</v>
      </c>
      <c r="N369" s="141" t="s">
        <v>45</v>
      </c>
      <c r="P369" s="142">
        <f>O369*H369</f>
        <v>0</v>
      </c>
      <c r="Q369" s="142">
        <v>0</v>
      </c>
      <c r="R369" s="142">
        <f>Q369*H369</f>
        <v>0</v>
      </c>
      <c r="S369" s="142">
        <v>0</v>
      </c>
      <c r="T369" s="143">
        <f>S369*H369</f>
        <v>0</v>
      </c>
      <c r="AR369" s="144" t="s">
        <v>196</v>
      </c>
      <c r="AT369" s="144" t="s">
        <v>191</v>
      </c>
      <c r="AU369" s="144" t="s">
        <v>85</v>
      </c>
      <c r="AY369" s="18" t="s">
        <v>189</v>
      </c>
      <c r="BE369" s="145">
        <f>IF(N369="základní",J369,0)</f>
        <v>0</v>
      </c>
      <c r="BF369" s="145">
        <f>IF(N369="snížená",J369,0)</f>
        <v>0</v>
      </c>
      <c r="BG369" s="145">
        <f>IF(N369="zákl. přenesená",J369,0)</f>
        <v>0</v>
      </c>
      <c r="BH369" s="145">
        <f>IF(N369="sníž. přenesená",J369,0)</f>
        <v>0</v>
      </c>
      <c r="BI369" s="145">
        <f>IF(N369="nulová",J369,0)</f>
        <v>0</v>
      </c>
      <c r="BJ369" s="18" t="s">
        <v>82</v>
      </c>
      <c r="BK369" s="145">
        <f>ROUND(I369*H369,2)</f>
        <v>0</v>
      </c>
      <c r="BL369" s="18" t="s">
        <v>196</v>
      </c>
      <c r="BM369" s="144" t="s">
        <v>590</v>
      </c>
    </row>
    <row r="370" spans="2:65" s="1" customFormat="1" ht="11.25">
      <c r="B370" s="33"/>
      <c r="D370" s="146" t="s">
        <v>198</v>
      </c>
      <c r="F370" s="147" t="s">
        <v>591</v>
      </c>
      <c r="I370" s="148"/>
      <c r="L370" s="33"/>
      <c r="M370" s="149"/>
      <c r="T370" s="54"/>
      <c r="AT370" s="18" t="s">
        <v>198</v>
      </c>
      <c r="AU370" s="18" t="s">
        <v>85</v>
      </c>
    </row>
    <row r="371" spans="2:65" s="12" customFormat="1" ht="11.25">
      <c r="B371" s="150"/>
      <c r="D371" s="151" t="s">
        <v>205</v>
      </c>
      <c r="E371" s="152" t="s">
        <v>19</v>
      </c>
      <c r="F371" s="153" t="s">
        <v>592</v>
      </c>
      <c r="H371" s="152" t="s">
        <v>19</v>
      </c>
      <c r="I371" s="154"/>
      <c r="L371" s="150"/>
      <c r="M371" s="155"/>
      <c r="T371" s="156"/>
      <c r="AT371" s="152" t="s">
        <v>205</v>
      </c>
      <c r="AU371" s="152" t="s">
        <v>85</v>
      </c>
      <c r="AV371" s="12" t="s">
        <v>82</v>
      </c>
      <c r="AW371" s="12" t="s">
        <v>35</v>
      </c>
      <c r="AX371" s="12" t="s">
        <v>74</v>
      </c>
      <c r="AY371" s="152" t="s">
        <v>189</v>
      </c>
    </row>
    <row r="372" spans="2:65" s="12" customFormat="1" ht="11.25">
      <c r="B372" s="150"/>
      <c r="D372" s="151" t="s">
        <v>205</v>
      </c>
      <c r="E372" s="152" t="s">
        <v>19</v>
      </c>
      <c r="F372" s="153" t="s">
        <v>572</v>
      </c>
      <c r="H372" s="152" t="s">
        <v>19</v>
      </c>
      <c r="I372" s="154"/>
      <c r="L372" s="150"/>
      <c r="M372" s="155"/>
      <c r="T372" s="156"/>
      <c r="AT372" s="152" t="s">
        <v>205</v>
      </c>
      <c r="AU372" s="152" t="s">
        <v>85</v>
      </c>
      <c r="AV372" s="12" t="s">
        <v>82</v>
      </c>
      <c r="AW372" s="12" t="s">
        <v>35</v>
      </c>
      <c r="AX372" s="12" t="s">
        <v>74</v>
      </c>
      <c r="AY372" s="152" t="s">
        <v>189</v>
      </c>
    </row>
    <row r="373" spans="2:65" s="13" customFormat="1" ht="11.25">
      <c r="B373" s="157"/>
      <c r="D373" s="151" t="s">
        <v>205</v>
      </c>
      <c r="E373" s="158" t="s">
        <v>19</v>
      </c>
      <c r="F373" s="159" t="s">
        <v>593</v>
      </c>
      <c r="H373" s="160">
        <v>1112.5450000000001</v>
      </c>
      <c r="I373" s="161"/>
      <c r="L373" s="157"/>
      <c r="M373" s="162"/>
      <c r="T373" s="163"/>
      <c r="AT373" s="158" t="s">
        <v>205</v>
      </c>
      <c r="AU373" s="158" t="s">
        <v>85</v>
      </c>
      <c r="AV373" s="13" t="s">
        <v>85</v>
      </c>
      <c r="AW373" s="13" t="s">
        <v>35</v>
      </c>
      <c r="AX373" s="13" t="s">
        <v>74</v>
      </c>
      <c r="AY373" s="158" t="s">
        <v>189</v>
      </c>
    </row>
    <row r="374" spans="2:65" s="12" customFormat="1" ht="11.25">
      <c r="B374" s="150"/>
      <c r="D374" s="151" t="s">
        <v>205</v>
      </c>
      <c r="E374" s="152" t="s">
        <v>19</v>
      </c>
      <c r="F374" s="153" t="s">
        <v>594</v>
      </c>
      <c r="H374" s="152" t="s">
        <v>19</v>
      </c>
      <c r="I374" s="154"/>
      <c r="L374" s="150"/>
      <c r="M374" s="155"/>
      <c r="T374" s="156"/>
      <c r="AT374" s="152" t="s">
        <v>205</v>
      </c>
      <c r="AU374" s="152" t="s">
        <v>85</v>
      </c>
      <c r="AV374" s="12" t="s">
        <v>82</v>
      </c>
      <c r="AW374" s="12" t="s">
        <v>35</v>
      </c>
      <c r="AX374" s="12" t="s">
        <v>74</v>
      </c>
      <c r="AY374" s="152" t="s">
        <v>189</v>
      </c>
    </row>
    <row r="375" spans="2:65" s="13" customFormat="1" ht="11.25">
      <c r="B375" s="157"/>
      <c r="D375" s="151" t="s">
        <v>205</v>
      </c>
      <c r="E375" s="158" t="s">
        <v>19</v>
      </c>
      <c r="F375" s="159" t="s">
        <v>595</v>
      </c>
      <c r="H375" s="160">
        <v>316.73500000000001</v>
      </c>
      <c r="I375" s="161"/>
      <c r="L375" s="157"/>
      <c r="M375" s="162"/>
      <c r="T375" s="163"/>
      <c r="AT375" s="158" t="s">
        <v>205</v>
      </c>
      <c r="AU375" s="158" t="s">
        <v>85</v>
      </c>
      <c r="AV375" s="13" t="s">
        <v>85</v>
      </c>
      <c r="AW375" s="13" t="s">
        <v>35</v>
      </c>
      <c r="AX375" s="13" t="s">
        <v>74</v>
      </c>
      <c r="AY375" s="158" t="s">
        <v>189</v>
      </c>
    </row>
    <row r="376" spans="2:65" s="14" customFormat="1" ht="11.25">
      <c r="B376" s="164"/>
      <c r="D376" s="151" t="s">
        <v>205</v>
      </c>
      <c r="E376" s="165" t="s">
        <v>19</v>
      </c>
      <c r="F376" s="166" t="s">
        <v>303</v>
      </c>
      <c r="H376" s="167">
        <v>1429.28</v>
      </c>
      <c r="I376" s="168"/>
      <c r="L376" s="164"/>
      <c r="M376" s="169"/>
      <c r="T376" s="170"/>
      <c r="AT376" s="165" t="s">
        <v>205</v>
      </c>
      <c r="AU376" s="165" t="s">
        <v>85</v>
      </c>
      <c r="AV376" s="14" t="s">
        <v>196</v>
      </c>
      <c r="AW376" s="14" t="s">
        <v>35</v>
      </c>
      <c r="AX376" s="14" t="s">
        <v>82</v>
      </c>
      <c r="AY376" s="165" t="s">
        <v>189</v>
      </c>
    </row>
    <row r="377" spans="2:65" s="1" customFormat="1" ht="66.75" customHeight="1">
      <c r="B377" s="33"/>
      <c r="C377" s="133" t="s">
        <v>596</v>
      </c>
      <c r="D377" s="133" t="s">
        <v>191</v>
      </c>
      <c r="E377" s="134" t="s">
        <v>597</v>
      </c>
      <c r="F377" s="135" t="s">
        <v>598</v>
      </c>
      <c r="G377" s="136" t="s">
        <v>405</v>
      </c>
      <c r="H377" s="137">
        <v>14292.8</v>
      </c>
      <c r="I377" s="138"/>
      <c r="J377" s="139">
        <f>ROUND(I377*H377,2)</f>
        <v>0</v>
      </c>
      <c r="K377" s="135" t="s">
        <v>195</v>
      </c>
      <c r="L377" s="33"/>
      <c r="M377" s="140" t="s">
        <v>19</v>
      </c>
      <c r="N377" s="141" t="s">
        <v>45</v>
      </c>
      <c r="P377" s="142">
        <f>O377*H377</f>
        <v>0</v>
      </c>
      <c r="Q377" s="142">
        <v>0</v>
      </c>
      <c r="R377" s="142">
        <f>Q377*H377</f>
        <v>0</v>
      </c>
      <c r="S377" s="142">
        <v>0</v>
      </c>
      <c r="T377" s="143">
        <f>S377*H377</f>
        <v>0</v>
      </c>
      <c r="AR377" s="144" t="s">
        <v>196</v>
      </c>
      <c r="AT377" s="144" t="s">
        <v>191</v>
      </c>
      <c r="AU377" s="144" t="s">
        <v>85</v>
      </c>
      <c r="AY377" s="18" t="s">
        <v>189</v>
      </c>
      <c r="BE377" s="145">
        <f>IF(N377="základní",J377,0)</f>
        <v>0</v>
      </c>
      <c r="BF377" s="145">
        <f>IF(N377="snížená",J377,0)</f>
        <v>0</v>
      </c>
      <c r="BG377" s="145">
        <f>IF(N377="zákl. přenesená",J377,0)</f>
        <v>0</v>
      </c>
      <c r="BH377" s="145">
        <f>IF(N377="sníž. přenesená",J377,0)</f>
        <v>0</v>
      </c>
      <c r="BI377" s="145">
        <f>IF(N377="nulová",J377,0)</f>
        <v>0</v>
      </c>
      <c r="BJ377" s="18" t="s">
        <v>82</v>
      </c>
      <c r="BK377" s="145">
        <f>ROUND(I377*H377,2)</f>
        <v>0</v>
      </c>
      <c r="BL377" s="18" t="s">
        <v>196</v>
      </c>
      <c r="BM377" s="144" t="s">
        <v>599</v>
      </c>
    </row>
    <row r="378" spans="2:65" s="1" customFormat="1" ht="11.25">
      <c r="B378" s="33"/>
      <c r="D378" s="146" t="s">
        <v>198</v>
      </c>
      <c r="F378" s="147" t="s">
        <v>600</v>
      </c>
      <c r="I378" s="148"/>
      <c r="L378" s="33"/>
      <c r="M378" s="149"/>
      <c r="T378" s="54"/>
      <c r="AT378" s="18" t="s">
        <v>198</v>
      </c>
      <c r="AU378" s="18" t="s">
        <v>85</v>
      </c>
    </row>
    <row r="379" spans="2:65" s="13" customFormat="1" ht="11.25">
      <c r="B379" s="157"/>
      <c r="D379" s="151" t="s">
        <v>205</v>
      </c>
      <c r="E379" s="158" t="s">
        <v>19</v>
      </c>
      <c r="F379" s="159" t="s">
        <v>601</v>
      </c>
      <c r="H379" s="160">
        <v>14292.8</v>
      </c>
      <c r="I379" s="161"/>
      <c r="L379" s="157"/>
      <c r="M379" s="162"/>
      <c r="T379" s="163"/>
      <c r="AT379" s="158" t="s">
        <v>205</v>
      </c>
      <c r="AU379" s="158" t="s">
        <v>85</v>
      </c>
      <c r="AV379" s="13" t="s">
        <v>85</v>
      </c>
      <c r="AW379" s="13" t="s">
        <v>35</v>
      </c>
      <c r="AX379" s="13" t="s">
        <v>82</v>
      </c>
      <c r="AY379" s="158" t="s">
        <v>189</v>
      </c>
    </row>
    <row r="380" spans="2:65" s="1" customFormat="1" ht="62.65" customHeight="1">
      <c r="B380" s="33"/>
      <c r="C380" s="133" t="s">
        <v>602</v>
      </c>
      <c r="D380" s="133" t="s">
        <v>191</v>
      </c>
      <c r="E380" s="134" t="s">
        <v>603</v>
      </c>
      <c r="F380" s="135" t="s">
        <v>604</v>
      </c>
      <c r="G380" s="136" t="s">
        <v>405</v>
      </c>
      <c r="H380" s="137">
        <v>158.36699999999999</v>
      </c>
      <c r="I380" s="138"/>
      <c r="J380" s="139">
        <f>ROUND(I380*H380,2)</f>
        <v>0</v>
      </c>
      <c r="K380" s="135" t="s">
        <v>195</v>
      </c>
      <c r="L380" s="33"/>
      <c r="M380" s="140" t="s">
        <v>19</v>
      </c>
      <c r="N380" s="141" t="s">
        <v>45</v>
      </c>
      <c r="P380" s="142">
        <f>O380*H380</f>
        <v>0</v>
      </c>
      <c r="Q380" s="142">
        <v>0</v>
      </c>
      <c r="R380" s="142">
        <f>Q380*H380</f>
        <v>0</v>
      </c>
      <c r="S380" s="142">
        <v>0</v>
      </c>
      <c r="T380" s="143">
        <f>S380*H380</f>
        <v>0</v>
      </c>
      <c r="AR380" s="144" t="s">
        <v>196</v>
      </c>
      <c r="AT380" s="144" t="s">
        <v>191</v>
      </c>
      <c r="AU380" s="144" t="s">
        <v>85</v>
      </c>
      <c r="AY380" s="18" t="s">
        <v>189</v>
      </c>
      <c r="BE380" s="145">
        <f>IF(N380="základní",J380,0)</f>
        <v>0</v>
      </c>
      <c r="BF380" s="145">
        <f>IF(N380="snížená",J380,0)</f>
        <v>0</v>
      </c>
      <c r="BG380" s="145">
        <f>IF(N380="zákl. přenesená",J380,0)</f>
        <v>0</v>
      </c>
      <c r="BH380" s="145">
        <f>IF(N380="sníž. přenesená",J380,0)</f>
        <v>0</v>
      </c>
      <c r="BI380" s="145">
        <f>IF(N380="nulová",J380,0)</f>
        <v>0</v>
      </c>
      <c r="BJ380" s="18" t="s">
        <v>82</v>
      </c>
      <c r="BK380" s="145">
        <f>ROUND(I380*H380,2)</f>
        <v>0</v>
      </c>
      <c r="BL380" s="18" t="s">
        <v>196</v>
      </c>
      <c r="BM380" s="144" t="s">
        <v>605</v>
      </c>
    </row>
    <row r="381" spans="2:65" s="1" customFormat="1" ht="11.25">
      <c r="B381" s="33"/>
      <c r="D381" s="146" t="s">
        <v>198</v>
      </c>
      <c r="F381" s="147" t="s">
        <v>606</v>
      </c>
      <c r="I381" s="148"/>
      <c r="L381" s="33"/>
      <c r="M381" s="149"/>
      <c r="T381" s="54"/>
      <c r="AT381" s="18" t="s">
        <v>198</v>
      </c>
      <c r="AU381" s="18" t="s">
        <v>85</v>
      </c>
    </row>
    <row r="382" spans="2:65" s="12" customFormat="1" ht="11.25">
      <c r="B382" s="150"/>
      <c r="D382" s="151" t="s">
        <v>205</v>
      </c>
      <c r="E382" s="152" t="s">
        <v>19</v>
      </c>
      <c r="F382" s="153" t="s">
        <v>592</v>
      </c>
      <c r="H382" s="152" t="s">
        <v>19</v>
      </c>
      <c r="I382" s="154"/>
      <c r="L382" s="150"/>
      <c r="M382" s="155"/>
      <c r="T382" s="156"/>
      <c r="AT382" s="152" t="s">
        <v>205</v>
      </c>
      <c r="AU382" s="152" t="s">
        <v>85</v>
      </c>
      <c r="AV382" s="12" t="s">
        <v>82</v>
      </c>
      <c r="AW382" s="12" t="s">
        <v>35</v>
      </c>
      <c r="AX382" s="12" t="s">
        <v>74</v>
      </c>
      <c r="AY382" s="152" t="s">
        <v>189</v>
      </c>
    </row>
    <row r="383" spans="2:65" s="12" customFormat="1" ht="11.25">
      <c r="B383" s="150"/>
      <c r="D383" s="151" t="s">
        <v>205</v>
      </c>
      <c r="E383" s="152" t="s">
        <v>19</v>
      </c>
      <c r="F383" s="153" t="s">
        <v>607</v>
      </c>
      <c r="H383" s="152" t="s">
        <v>19</v>
      </c>
      <c r="I383" s="154"/>
      <c r="L383" s="150"/>
      <c r="M383" s="155"/>
      <c r="T383" s="156"/>
      <c r="AT383" s="152" t="s">
        <v>205</v>
      </c>
      <c r="AU383" s="152" t="s">
        <v>85</v>
      </c>
      <c r="AV383" s="12" t="s">
        <v>82</v>
      </c>
      <c r="AW383" s="12" t="s">
        <v>35</v>
      </c>
      <c r="AX383" s="12" t="s">
        <v>74</v>
      </c>
      <c r="AY383" s="152" t="s">
        <v>189</v>
      </c>
    </row>
    <row r="384" spans="2:65" s="13" customFormat="1" ht="11.25">
      <c r="B384" s="157"/>
      <c r="D384" s="151" t="s">
        <v>205</v>
      </c>
      <c r="E384" s="158" t="s">
        <v>19</v>
      </c>
      <c r="F384" s="159" t="s">
        <v>608</v>
      </c>
      <c r="H384" s="160">
        <v>158.36699999999999</v>
      </c>
      <c r="I384" s="161"/>
      <c r="L384" s="157"/>
      <c r="M384" s="162"/>
      <c r="T384" s="163"/>
      <c r="AT384" s="158" t="s">
        <v>205</v>
      </c>
      <c r="AU384" s="158" t="s">
        <v>85</v>
      </c>
      <c r="AV384" s="13" t="s">
        <v>85</v>
      </c>
      <c r="AW384" s="13" t="s">
        <v>35</v>
      </c>
      <c r="AX384" s="13" t="s">
        <v>82</v>
      </c>
      <c r="AY384" s="158" t="s">
        <v>189</v>
      </c>
    </row>
    <row r="385" spans="2:65" s="1" customFormat="1" ht="66.75" customHeight="1">
      <c r="B385" s="33"/>
      <c r="C385" s="133" t="s">
        <v>609</v>
      </c>
      <c r="D385" s="133" t="s">
        <v>191</v>
      </c>
      <c r="E385" s="134" t="s">
        <v>610</v>
      </c>
      <c r="F385" s="135" t="s">
        <v>611</v>
      </c>
      <c r="G385" s="136" t="s">
        <v>405</v>
      </c>
      <c r="H385" s="137">
        <v>1583.67</v>
      </c>
      <c r="I385" s="138"/>
      <c r="J385" s="139">
        <f>ROUND(I385*H385,2)</f>
        <v>0</v>
      </c>
      <c r="K385" s="135" t="s">
        <v>195</v>
      </c>
      <c r="L385" s="33"/>
      <c r="M385" s="140" t="s">
        <v>19</v>
      </c>
      <c r="N385" s="141" t="s">
        <v>45</v>
      </c>
      <c r="P385" s="142">
        <f>O385*H385</f>
        <v>0</v>
      </c>
      <c r="Q385" s="142">
        <v>0</v>
      </c>
      <c r="R385" s="142">
        <f>Q385*H385</f>
        <v>0</v>
      </c>
      <c r="S385" s="142">
        <v>0</v>
      </c>
      <c r="T385" s="143">
        <f>S385*H385</f>
        <v>0</v>
      </c>
      <c r="AR385" s="144" t="s">
        <v>196</v>
      </c>
      <c r="AT385" s="144" t="s">
        <v>191</v>
      </c>
      <c r="AU385" s="144" t="s">
        <v>85</v>
      </c>
      <c r="AY385" s="18" t="s">
        <v>189</v>
      </c>
      <c r="BE385" s="145">
        <f>IF(N385="základní",J385,0)</f>
        <v>0</v>
      </c>
      <c r="BF385" s="145">
        <f>IF(N385="snížená",J385,0)</f>
        <v>0</v>
      </c>
      <c r="BG385" s="145">
        <f>IF(N385="zákl. přenesená",J385,0)</f>
        <v>0</v>
      </c>
      <c r="BH385" s="145">
        <f>IF(N385="sníž. přenesená",J385,0)</f>
        <v>0</v>
      </c>
      <c r="BI385" s="145">
        <f>IF(N385="nulová",J385,0)</f>
        <v>0</v>
      </c>
      <c r="BJ385" s="18" t="s">
        <v>82</v>
      </c>
      <c r="BK385" s="145">
        <f>ROUND(I385*H385,2)</f>
        <v>0</v>
      </c>
      <c r="BL385" s="18" t="s">
        <v>196</v>
      </c>
      <c r="BM385" s="144" t="s">
        <v>612</v>
      </c>
    </row>
    <row r="386" spans="2:65" s="1" customFormat="1" ht="11.25">
      <c r="B386" s="33"/>
      <c r="D386" s="146" t="s">
        <v>198</v>
      </c>
      <c r="F386" s="147" t="s">
        <v>613</v>
      </c>
      <c r="I386" s="148"/>
      <c r="L386" s="33"/>
      <c r="M386" s="149"/>
      <c r="T386" s="54"/>
      <c r="AT386" s="18" t="s">
        <v>198</v>
      </c>
      <c r="AU386" s="18" t="s">
        <v>85</v>
      </c>
    </row>
    <row r="387" spans="2:65" s="13" customFormat="1" ht="11.25">
      <c r="B387" s="157"/>
      <c r="D387" s="151" t="s">
        <v>205</v>
      </c>
      <c r="E387" s="158" t="s">
        <v>19</v>
      </c>
      <c r="F387" s="159" t="s">
        <v>614</v>
      </c>
      <c r="H387" s="160">
        <v>1583.67</v>
      </c>
      <c r="I387" s="161"/>
      <c r="L387" s="157"/>
      <c r="M387" s="162"/>
      <c r="T387" s="163"/>
      <c r="AT387" s="158" t="s">
        <v>205</v>
      </c>
      <c r="AU387" s="158" t="s">
        <v>85</v>
      </c>
      <c r="AV387" s="13" t="s">
        <v>85</v>
      </c>
      <c r="AW387" s="13" t="s">
        <v>35</v>
      </c>
      <c r="AX387" s="13" t="s">
        <v>82</v>
      </c>
      <c r="AY387" s="158" t="s">
        <v>189</v>
      </c>
    </row>
    <row r="388" spans="2:65" s="1" customFormat="1" ht="44.25" customHeight="1">
      <c r="B388" s="33"/>
      <c r="C388" s="133" t="s">
        <v>615</v>
      </c>
      <c r="D388" s="133" t="s">
        <v>191</v>
      </c>
      <c r="E388" s="134" t="s">
        <v>616</v>
      </c>
      <c r="F388" s="135" t="s">
        <v>617</v>
      </c>
      <c r="G388" s="136" t="s">
        <v>405</v>
      </c>
      <c r="H388" s="137">
        <v>2607.6970000000001</v>
      </c>
      <c r="I388" s="138"/>
      <c r="J388" s="139">
        <f>ROUND(I388*H388,2)</f>
        <v>0</v>
      </c>
      <c r="K388" s="135" t="s">
        <v>195</v>
      </c>
      <c r="L388" s="33"/>
      <c r="M388" s="140" t="s">
        <v>19</v>
      </c>
      <c r="N388" s="141" t="s">
        <v>45</v>
      </c>
      <c r="P388" s="142">
        <f>O388*H388</f>
        <v>0</v>
      </c>
      <c r="Q388" s="142">
        <v>0</v>
      </c>
      <c r="R388" s="142">
        <f>Q388*H388</f>
        <v>0</v>
      </c>
      <c r="S388" s="142">
        <v>0</v>
      </c>
      <c r="T388" s="143">
        <f>S388*H388</f>
        <v>0</v>
      </c>
      <c r="AR388" s="144" t="s">
        <v>196</v>
      </c>
      <c r="AT388" s="144" t="s">
        <v>191</v>
      </c>
      <c r="AU388" s="144" t="s">
        <v>85</v>
      </c>
      <c r="AY388" s="18" t="s">
        <v>189</v>
      </c>
      <c r="BE388" s="145">
        <f>IF(N388="základní",J388,0)</f>
        <v>0</v>
      </c>
      <c r="BF388" s="145">
        <f>IF(N388="snížená",J388,0)</f>
        <v>0</v>
      </c>
      <c r="BG388" s="145">
        <f>IF(N388="zákl. přenesená",J388,0)</f>
        <v>0</v>
      </c>
      <c r="BH388" s="145">
        <f>IF(N388="sníž. přenesená",J388,0)</f>
        <v>0</v>
      </c>
      <c r="BI388" s="145">
        <f>IF(N388="nulová",J388,0)</f>
        <v>0</v>
      </c>
      <c r="BJ388" s="18" t="s">
        <v>82</v>
      </c>
      <c r="BK388" s="145">
        <f>ROUND(I388*H388,2)</f>
        <v>0</v>
      </c>
      <c r="BL388" s="18" t="s">
        <v>196</v>
      </c>
      <c r="BM388" s="144" t="s">
        <v>618</v>
      </c>
    </row>
    <row r="389" spans="2:65" s="1" customFormat="1" ht="11.25">
      <c r="B389" s="33"/>
      <c r="D389" s="146" t="s">
        <v>198</v>
      </c>
      <c r="F389" s="147" t="s">
        <v>619</v>
      </c>
      <c r="I389" s="148"/>
      <c r="L389" s="33"/>
      <c r="M389" s="149"/>
      <c r="T389" s="54"/>
      <c r="AT389" s="18" t="s">
        <v>198</v>
      </c>
      <c r="AU389" s="18" t="s">
        <v>85</v>
      </c>
    </row>
    <row r="390" spans="2:65" s="12" customFormat="1" ht="11.25">
      <c r="B390" s="150"/>
      <c r="D390" s="151" t="s">
        <v>205</v>
      </c>
      <c r="E390" s="152" t="s">
        <v>19</v>
      </c>
      <c r="F390" s="153" t="s">
        <v>620</v>
      </c>
      <c r="H390" s="152" t="s">
        <v>19</v>
      </c>
      <c r="I390" s="154"/>
      <c r="L390" s="150"/>
      <c r="M390" s="155"/>
      <c r="T390" s="156"/>
      <c r="AT390" s="152" t="s">
        <v>205</v>
      </c>
      <c r="AU390" s="152" t="s">
        <v>85</v>
      </c>
      <c r="AV390" s="12" t="s">
        <v>82</v>
      </c>
      <c r="AW390" s="12" t="s">
        <v>35</v>
      </c>
      <c r="AX390" s="12" t="s">
        <v>74</v>
      </c>
      <c r="AY390" s="152" t="s">
        <v>189</v>
      </c>
    </row>
    <row r="391" spans="2:65" s="13" customFormat="1" ht="11.25">
      <c r="B391" s="157"/>
      <c r="D391" s="151" t="s">
        <v>205</v>
      </c>
      <c r="E391" s="158" t="s">
        <v>19</v>
      </c>
      <c r="F391" s="159" t="s">
        <v>621</v>
      </c>
      <c r="H391" s="160">
        <v>256.01400000000001</v>
      </c>
      <c r="I391" s="161"/>
      <c r="L391" s="157"/>
      <c r="M391" s="162"/>
      <c r="T391" s="163"/>
      <c r="AT391" s="158" t="s">
        <v>205</v>
      </c>
      <c r="AU391" s="158" t="s">
        <v>85</v>
      </c>
      <c r="AV391" s="13" t="s">
        <v>85</v>
      </c>
      <c r="AW391" s="13" t="s">
        <v>35</v>
      </c>
      <c r="AX391" s="13" t="s">
        <v>74</v>
      </c>
      <c r="AY391" s="158" t="s">
        <v>189</v>
      </c>
    </row>
    <row r="392" spans="2:65" s="12" customFormat="1" ht="11.25">
      <c r="B392" s="150"/>
      <c r="D392" s="151" t="s">
        <v>205</v>
      </c>
      <c r="E392" s="152" t="s">
        <v>19</v>
      </c>
      <c r="F392" s="153" t="s">
        <v>560</v>
      </c>
      <c r="H392" s="152" t="s">
        <v>19</v>
      </c>
      <c r="I392" s="154"/>
      <c r="L392" s="150"/>
      <c r="M392" s="155"/>
      <c r="T392" s="156"/>
      <c r="AT392" s="152" t="s">
        <v>205</v>
      </c>
      <c r="AU392" s="152" t="s">
        <v>85</v>
      </c>
      <c r="AV392" s="12" t="s">
        <v>82</v>
      </c>
      <c r="AW392" s="12" t="s">
        <v>35</v>
      </c>
      <c r="AX392" s="12" t="s">
        <v>74</v>
      </c>
      <c r="AY392" s="152" t="s">
        <v>189</v>
      </c>
    </row>
    <row r="393" spans="2:65" s="12" customFormat="1" ht="11.25">
      <c r="B393" s="150"/>
      <c r="D393" s="151" t="s">
        <v>205</v>
      </c>
      <c r="E393" s="152" t="s">
        <v>19</v>
      </c>
      <c r="F393" s="153" t="s">
        <v>561</v>
      </c>
      <c r="H393" s="152" t="s">
        <v>19</v>
      </c>
      <c r="I393" s="154"/>
      <c r="L393" s="150"/>
      <c r="M393" s="155"/>
      <c r="T393" s="156"/>
      <c r="AT393" s="152" t="s">
        <v>205</v>
      </c>
      <c r="AU393" s="152" t="s">
        <v>85</v>
      </c>
      <c r="AV393" s="12" t="s">
        <v>82</v>
      </c>
      <c r="AW393" s="12" t="s">
        <v>35</v>
      </c>
      <c r="AX393" s="12" t="s">
        <v>74</v>
      </c>
      <c r="AY393" s="152" t="s">
        <v>189</v>
      </c>
    </row>
    <row r="394" spans="2:65" s="13" customFormat="1" ht="11.25">
      <c r="B394" s="157"/>
      <c r="D394" s="151" t="s">
        <v>205</v>
      </c>
      <c r="E394" s="158" t="s">
        <v>19</v>
      </c>
      <c r="F394" s="159" t="s">
        <v>622</v>
      </c>
      <c r="H394" s="160">
        <v>791.83699999999999</v>
      </c>
      <c r="I394" s="161"/>
      <c r="L394" s="157"/>
      <c r="M394" s="162"/>
      <c r="T394" s="163"/>
      <c r="AT394" s="158" t="s">
        <v>205</v>
      </c>
      <c r="AU394" s="158" t="s">
        <v>85</v>
      </c>
      <c r="AV394" s="13" t="s">
        <v>85</v>
      </c>
      <c r="AW394" s="13" t="s">
        <v>35</v>
      </c>
      <c r="AX394" s="13" t="s">
        <v>74</v>
      </c>
      <c r="AY394" s="158" t="s">
        <v>189</v>
      </c>
    </row>
    <row r="395" spans="2:65" s="15" customFormat="1" ht="11.25">
      <c r="B395" s="171"/>
      <c r="D395" s="151" t="s">
        <v>205</v>
      </c>
      <c r="E395" s="172" t="s">
        <v>19</v>
      </c>
      <c r="F395" s="173" t="s">
        <v>412</v>
      </c>
      <c r="H395" s="174">
        <v>1047.8510000000001</v>
      </c>
      <c r="I395" s="175"/>
      <c r="L395" s="171"/>
      <c r="M395" s="176"/>
      <c r="T395" s="177"/>
      <c r="AT395" s="172" t="s">
        <v>205</v>
      </c>
      <c r="AU395" s="172" t="s">
        <v>85</v>
      </c>
      <c r="AV395" s="15" t="s">
        <v>111</v>
      </c>
      <c r="AW395" s="15" t="s">
        <v>35</v>
      </c>
      <c r="AX395" s="15" t="s">
        <v>74</v>
      </c>
      <c r="AY395" s="172" t="s">
        <v>189</v>
      </c>
    </row>
    <row r="396" spans="2:65" s="12" customFormat="1" ht="33.75">
      <c r="B396" s="150"/>
      <c r="D396" s="151" t="s">
        <v>205</v>
      </c>
      <c r="E396" s="152" t="s">
        <v>19</v>
      </c>
      <c r="F396" s="153" t="s">
        <v>563</v>
      </c>
      <c r="H396" s="152" t="s">
        <v>19</v>
      </c>
      <c r="I396" s="154"/>
      <c r="L396" s="150"/>
      <c r="M396" s="155"/>
      <c r="T396" s="156"/>
      <c r="AT396" s="152" t="s">
        <v>205</v>
      </c>
      <c r="AU396" s="152" t="s">
        <v>85</v>
      </c>
      <c r="AV396" s="12" t="s">
        <v>82</v>
      </c>
      <c r="AW396" s="12" t="s">
        <v>35</v>
      </c>
      <c r="AX396" s="12" t="s">
        <v>74</v>
      </c>
      <c r="AY396" s="152" t="s">
        <v>189</v>
      </c>
    </row>
    <row r="397" spans="2:65" s="13" customFormat="1" ht="11.25">
      <c r="B397" s="157"/>
      <c r="D397" s="151" t="s">
        <v>205</v>
      </c>
      <c r="E397" s="158" t="s">
        <v>19</v>
      </c>
      <c r="F397" s="159" t="s">
        <v>564</v>
      </c>
      <c r="H397" s="160">
        <v>241</v>
      </c>
      <c r="I397" s="161"/>
      <c r="L397" s="157"/>
      <c r="M397" s="162"/>
      <c r="T397" s="163"/>
      <c r="AT397" s="158" t="s">
        <v>205</v>
      </c>
      <c r="AU397" s="158" t="s">
        <v>85</v>
      </c>
      <c r="AV397" s="13" t="s">
        <v>85</v>
      </c>
      <c r="AW397" s="13" t="s">
        <v>35</v>
      </c>
      <c r="AX397" s="13" t="s">
        <v>74</v>
      </c>
      <c r="AY397" s="158" t="s">
        <v>189</v>
      </c>
    </row>
    <row r="398" spans="2:65" s="13" customFormat="1" ht="11.25">
      <c r="B398" s="157"/>
      <c r="D398" s="151" t="s">
        <v>205</v>
      </c>
      <c r="E398" s="158" t="s">
        <v>19</v>
      </c>
      <c r="F398" s="159" t="s">
        <v>565</v>
      </c>
      <c r="H398" s="160">
        <v>724.1</v>
      </c>
      <c r="I398" s="161"/>
      <c r="L398" s="157"/>
      <c r="M398" s="162"/>
      <c r="T398" s="163"/>
      <c r="AT398" s="158" t="s">
        <v>205</v>
      </c>
      <c r="AU398" s="158" t="s">
        <v>85</v>
      </c>
      <c r="AV398" s="13" t="s">
        <v>85</v>
      </c>
      <c r="AW398" s="13" t="s">
        <v>35</v>
      </c>
      <c r="AX398" s="13" t="s">
        <v>74</v>
      </c>
      <c r="AY398" s="158" t="s">
        <v>189</v>
      </c>
    </row>
    <row r="399" spans="2:65" s="13" customFormat="1" ht="11.25">
      <c r="B399" s="157"/>
      <c r="D399" s="151" t="s">
        <v>205</v>
      </c>
      <c r="E399" s="158" t="s">
        <v>19</v>
      </c>
      <c r="F399" s="159" t="s">
        <v>566</v>
      </c>
      <c r="H399" s="160">
        <v>594.74599999999998</v>
      </c>
      <c r="I399" s="161"/>
      <c r="L399" s="157"/>
      <c r="M399" s="162"/>
      <c r="T399" s="163"/>
      <c r="AT399" s="158" t="s">
        <v>205</v>
      </c>
      <c r="AU399" s="158" t="s">
        <v>85</v>
      </c>
      <c r="AV399" s="13" t="s">
        <v>85</v>
      </c>
      <c r="AW399" s="13" t="s">
        <v>35</v>
      </c>
      <c r="AX399" s="13" t="s">
        <v>74</v>
      </c>
      <c r="AY399" s="158" t="s">
        <v>189</v>
      </c>
    </row>
    <row r="400" spans="2:65" s="15" customFormat="1" ht="11.25">
      <c r="B400" s="171"/>
      <c r="D400" s="151" t="s">
        <v>205</v>
      </c>
      <c r="E400" s="172" t="s">
        <v>19</v>
      </c>
      <c r="F400" s="173" t="s">
        <v>412</v>
      </c>
      <c r="H400" s="174">
        <v>1559.846</v>
      </c>
      <c r="I400" s="175"/>
      <c r="L400" s="171"/>
      <c r="M400" s="176"/>
      <c r="T400" s="177"/>
      <c r="AT400" s="172" t="s">
        <v>205</v>
      </c>
      <c r="AU400" s="172" t="s">
        <v>85</v>
      </c>
      <c r="AV400" s="15" t="s">
        <v>111</v>
      </c>
      <c r="AW400" s="15" t="s">
        <v>35</v>
      </c>
      <c r="AX400" s="15" t="s">
        <v>74</v>
      </c>
      <c r="AY400" s="172" t="s">
        <v>189</v>
      </c>
    </row>
    <row r="401" spans="2:65" s="14" customFormat="1" ht="11.25">
      <c r="B401" s="164"/>
      <c r="D401" s="151" t="s">
        <v>205</v>
      </c>
      <c r="E401" s="165" t="s">
        <v>19</v>
      </c>
      <c r="F401" s="166" t="s">
        <v>303</v>
      </c>
      <c r="H401" s="167">
        <v>2607.6970000000001</v>
      </c>
      <c r="I401" s="168"/>
      <c r="L401" s="164"/>
      <c r="M401" s="169"/>
      <c r="T401" s="170"/>
      <c r="AT401" s="165" t="s">
        <v>205</v>
      </c>
      <c r="AU401" s="165" t="s">
        <v>85</v>
      </c>
      <c r="AV401" s="14" t="s">
        <v>196</v>
      </c>
      <c r="AW401" s="14" t="s">
        <v>35</v>
      </c>
      <c r="AX401" s="14" t="s">
        <v>82</v>
      </c>
      <c r="AY401" s="165" t="s">
        <v>189</v>
      </c>
    </row>
    <row r="402" spans="2:65" s="1" customFormat="1" ht="44.25" customHeight="1">
      <c r="B402" s="33"/>
      <c r="C402" s="133" t="s">
        <v>623</v>
      </c>
      <c r="D402" s="133" t="s">
        <v>191</v>
      </c>
      <c r="E402" s="134" t="s">
        <v>624</v>
      </c>
      <c r="F402" s="135" t="s">
        <v>625</v>
      </c>
      <c r="G402" s="136" t="s">
        <v>405</v>
      </c>
      <c r="H402" s="137">
        <v>787.86300000000006</v>
      </c>
      <c r="I402" s="138"/>
      <c r="J402" s="139">
        <f>ROUND(I402*H402,2)</f>
        <v>0</v>
      </c>
      <c r="K402" s="135" t="s">
        <v>195</v>
      </c>
      <c r="L402" s="33"/>
      <c r="M402" s="140" t="s">
        <v>19</v>
      </c>
      <c r="N402" s="141" t="s">
        <v>45</v>
      </c>
      <c r="P402" s="142">
        <f>O402*H402</f>
        <v>0</v>
      </c>
      <c r="Q402" s="142">
        <v>0</v>
      </c>
      <c r="R402" s="142">
        <f>Q402*H402</f>
        <v>0</v>
      </c>
      <c r="S402" s="142">
        <v>0</v>
      </c>
      <c r="T402" s="143">
        <f>S402*H402</f>
        <v>0</v>
      </c>
      <c r="AR402" s="144" t="s">
        <v>196</v>
      </c>
      <c r="AT402" s="144" t="s">
        <v>191</v>
      </c>
      <c r="AU402" s="144" t="s">
        <v>85</v>
      </c>
      <c r="AY402" s="18" t="s">
        <v>189</v>
      </c>
      <c r="BE402" s="145">
        <f>IF(N402="základní",J402,0)</f>
        <v>0</v>
      </c>
      <c r="BF402" s="145">
        <f>IF(N402="snížená",J402,0)</f>
        <v>0</v>
      </c>
      <c r="BG402" s="145">
        <f>IF(N402="zákl. přenesená",J402,0)</f>
        <v>0</v>
      </c>
      <c r="BH402" s="145">
        <f>IF(N402="sníž. přenesená",J402,0)</f>
        <v>0</v>
      </c>
      <c r="BI402" s="145">
        <f>IF(N402="nulová",J402,0)</f>
        <v>0</v>
      </c>
      <c r="BJ402" s="18" t="s">
        <v>82</v>
      </c>
      <c r="BK402" s="145">
        <f>ROUND(I402*H402,2)</f>
        <v>0</v>
      </c>
      <c r="BL402" s="18" t="s">
        <v>196</v>
      </c>
      <c r="BM402" s="144" t="s">
        <v>626</v>
      </c>
    </row>
    <row r="403" spans="2:65" s="1" customFormat="1" ht="11.25">
      <c r="B403" s="33"/>
      <c r="D403" s="146" t="s">
        <v>198</v>
      </c>
      <c r="F403" s="147" t="s">
        <v>627</v>
      </c>
      <c r="I403" s="148"/>
      <c r="L403" s="33"/>
      <c r="M403" s="149"/>
      <c r="T403" s="54"/>
      <c r="AT403" s="18" t="s">
        <v>198</v>
      </c>
      <c r="AU403" s="18" t="s">
        <v>85</v>
      </c>
    </row>
    <row r="404" spans="2:65" s="12" customFormat="1" ht="11.25">
      <c r="B404" s="150"/>
      <c r="D404" s="151" t="s">
        <v>205</v>
      </c>
      <c r="E404" s="152" t="s">
        <v>19</v>
      </c>
      <c r="F404" s="153" t="s">
        <v>628</v>
      </c>
      <c r="H404" s="152" t="s">
        <v>19</v>
      </c>
      <c r="I404" s="154"/>
      <c r="L404" s="150"/>
      <c r="M404" s="155"/>
      <c r="T404" s="156"/>
      <c r="AT404" s="152" t="s">
        <v>205</v>
      </c>
      <c r="AU404" s="152" t="s">
        <v>85</v>
      </c>
      <c r="AV404" s="12" t="s">
        <v>82</v>
      </c>
      <c r="AW404" s="12" t="s">
        <v>35</v>
      </c>
      <c r="AX404" s="12" t="s">
        <v>74</v>
      </c>
      <c r="AY404" s="152" t="s">
        <v>189</v>
      </c>
    </row>
    <row r="405" spans="2:65" s="12" customFormat="1" ht="11.25">
      <c r="B405" s="150"/>
      <c r="D405" s="151" t="s">
        <v>205</v>
      </c>
      <c r="E405" s="152" t="s">
        <v>19</v>
      </c>
      <c r="F405" s="153" t="s">
        <v>572</v>
      </c>
      <c r="H405" s="152" t="s">
        <v>19</v>
      </c>
      <c r="I405" s="154"/>
      <c r="L405" s="150"/>
      <c r="M405" s="155"/>
      <c r="T405" s="156"/>
      <c r="AT405" s="152" t="s">
        <v>205</v>
      </c>
      <c r="AU405" s="152" t="s">
        <v>85</v>
      </c>
      <c r="AV405" s="12" t="s">
        <v>82</v>
      </c>
      <c r="AW405" s="12" t="s">
        <v>35</v>
      </c>
      <c r="AX405" s="12" t="s">
        <v>74</v>
      </c>
      <c r="AY405" s="152" t="s">
        <v>189</v>
      </c>
    </row>
    <row r="406" spans="2:65" s="13" customFormat="1" ht="11.25">
      <c r="B406" s="157"/>
      <c r="D406" s="151" t="s">
        <v>205</v>
      </c>
      <c r="E406" s="158" t="s">
        <v>19</v>
      </c>
      <c r="F406" s="159" t="s">
        <v>629</v>
      </c>
      <c r="H406" s="160">
        <v>787.86300000000006</v>
      </c>
      <c r="I406" s="161"/>
      <c r="L406" s="157"/>
      <c r="M406" s="162"/>
      <c r="T406" s="163"/>
      <c r="AT406" s="158" t="s">
        <v>205</v>
      </c>
      <c r="AU406" s="158" t="s">
        <v>85</v>
      </c>
      <c r="AV406" s="13" t="s">
        <v>85</v>
      </c>
      <c r="AW406" s="13" t="s">
        <v>35</v>
      </c>
      <c r="AX406" s="13" t="s">
        <v>82</v>
      </c>
      <c r="AY406" s="158" t="s">
        <v>189</v>
      </c>
    </row>
    <row r="407" spans="2:65" s="1" customFormat="1" ht="44.25" customHeight="1">
      <c r="B407" s="33"/>
      <c r="C407" s="133" t="s">
        <v>630</v>
      </c>
      <c r="D407" s="133" t="s">
        <v>191</v>
      </c>
      <c r="E407" s="134" t="s">
        <v>631</v>
      </c>
      <c r="F407" s="135" t="s">
        <v>632</v>
      </c>
      <c r="G407" s="136" t="s">
        <v>633</v>
      </c>
      <c r="H407" s="137">
        <v>3607.1489999999999</v>
      </c>
      <c r="I407" s="138"/>
      <c r="J407" s="139">
        <f>ROUND(I407*H407,2)</f>
        <v>0</v>
      </c>
      <c r="K407" s="135" t="s">
        <v>195</v>
      </c>
      <c r="L407" s="33"/>
      <c r="M407" s="140" t="s">
        <v>19</v>
      </c>
      <c r="N407" s="141" t="s">
        <v>45</v>
      </c>
      <c r="P407" s="142">
        <f>O407*H407</f>
        <v>0</v>
      </c>
      <c r="Q407" s="142">
        <v>0</v>
      </c>
      <c r="R407" s="142">
        <f>Q407*H407</f>
        <v>0</v>
      </c>
      <c r="S407" s="142">
        <v>0</v>
      </c>
      <c r="T407" s="143">
        <f>S407*H407</f>
        <v>0</v>
      </c>
      <c r="AR407" s="144" t="s">
        <v>196</v>
      </c>
      <c r="AT407" s="144" t="s">
        <v>191</v>
      </c>
      <c r="AU407" s="144" t="s">
        <v>85</v>
      </c>
      <c r="AY407" s="18" t="s">
        <v>189</v>
      </c>
      <c r="BE407" s="145">
        <f>IF(N407="základní",J407,0)</f>
        <v>0</v>
      </c>
      <c r="BF407" s="145">
        <f>IF(N407="snížená",J407,0)</f>
        <v>0</v>
      </c>
      <c r="BG407" s="145">
        <f>IF(N407="zákl. přenesená",J407,0)</f>
        <v>0</v>
      </c>
      <c r="BH407" s="145">
        <f>IF(N407="sníž. přenesená",J407,0)</f>
        <v>0</v>
      </c>
      <c r="BI407" s="145">
        <f>IF(N407="nulová",J407,0)</f>
        <v>0</v>
      </c>
      <c r="BJ407" s="18" t="s">
        <v>82</v>
      </c>
      <c r="BK407" s="145">
        <f>ROUND(I407*H407,2)</f>
        <v>0</v>
      </c>
      <c r="BL407" s="18" t="s">
        <v>196</v>
      </c>
      <c r="BM407" s="144" t="s">
        <v>634</v>
      </c>
    </row>
    <row r="408" spans="2:65" s="1" customFormat="1" ht="11.25">
      <c r="B408" s="33"/>
      <c r="D408" s="146" t="s">
        <v>198</v>
      </c>
      <c r="F408" s="147" t="s">
        <v>635</v>
      </c>
      <c r="I408" s="148"/>
      <c r="L408" s="33"/>
      <c r="M408" s="149"/>
      <c r="T408" s="54"/>
      <c r="AT408" s="18" t="s">
        <v>198</v>
      </c>
      <c r="AU408" s="18" t="s">
        <v>85</v>
      </c>
    </row>
    <row r="409" spans="2:65" s="12" customFormat="1" ht="11.25">
      <c r="B409" s="150"/>
      <c r="D409" s="151" t="s">
        <v>205</v>
      </c>
      <c r="E409" s="152" t="s">
        <v>19</v>
      </c>
      <c r="F409" s="153" t="s">
        <v>636</v>
      </c>
      <c r="H409" s="152" t="s">
        <v>19</v>
      </c>
      <c r="I409" s="154"/>
      <c r="L409" s="150"/>
      <c r="M409" s="155"/>
      <c r="T409" s="156"/>
      <c r="AT409" s="152" t="s">
        <v>205</v>
      </c>
      <c r="AU409" s="152" t="s">
        <v>85</v>
      </c>
      <c r="AV409" s="12" t="s">
        <v>82</v>
      </c>
      <c r="AW409" s="12" t="s">
        <v>35</v>
      </c>
      <c r="AX409" s="12" t="s">
        <v>74</v>
      </c>
      <c r="AY409" s="152" t="s">
        <v>189</v>
      </c>
    </row>
    <row r="410" spans="2:65" s="13" customFormat="1" ht="11.25">
      <c r="B410" s="157"/>
      <c r="D410" s="151" t="s">
        <v>205</v>
      </c>
      <c r="E410" s="158" t="s">
        <v>19</v>
      </c>
      <c r="F410" s="159" t="s">
        <v>637</v>
      </c>
      <c r="H410" s="160">
        <v>194.304</v>
      </c>
      <c r="I410" s="161"/>
      <c r="L410" s="157"/>
      <c r="M410" s="162"/>
      <c r="T410" s="163"/>
      <c r="AT410" s="158" t="s">
        <v>205</v>
      </c>
      <c r="AU410" s="158" t="s">
        <v>85</v>
      </c>
      <c r="AV410" s="13" t="s">
        <v>85</v>
      </c>
      <c r="AW410" s="13" t="s">
        <v>35</v>
      </c>
      <c r="AX410" s="13" t="s">
        <v>74</v>
      </c>
      <c r="AY410" s="158" t="s">
        <v>189</v>
      </c>
    </row>
    <row r="411" spans="2:65" s="12" customFormat="1" ht="11.25">
      <c r="B411" s="150"/>
      <c r="D411" s="151" t="s">
        <v>205</v>
      </c>
      <c r="E411" s="152" t="s">
        <v>19</v>
      </c>
      <c r="F411" s="153" t="s">
        <v>572</v>
      </c>
      <c r="H411" s="152" t="s">
        <v>19</v>
      </c>
      <c r="I411" s="154"/>
      <c r="L411" s="150"/>
      <c r="M411" s="155"/>
      <c r="T411" s="156"/>
      <c r="AT411" s="152" t="s">
        <v>205</v>
      </c>
      <c r="AU411" s="152" t="s">
        <v>85</v>
      </c>
      <c r="AV411" s="12" t="s">
        <v>82</v>
      </c>
      <c r="AW411" s="12" t="s">
        <v>35</v>
      </c>
      <c r="AX411" s="12" t="s">
        <v>74</v>
      </c>
      <c r="AY411" s="152" t="s">
        <v>189</v>
      </c>
    </row>
    <row r="412" spans="2:65" s="13" customFormat="1" ht="11.25">
      <c r="B412" s="157"/>
      <c r="D412" s="151" t="s">
        <v>205</v>
      </c>
      <c r="E412" s="158" t="s">
        <v>19</v>
      </c>
      <c r="F412" s="159" t="s">
        <v>638</v>
      </c>
      <c r="H412" s="160">
        <v>2225.09</v>
      </c>
      <c r="I412" s="161"/>
      <c r="L412" s="157"/>
      <c r="M412" s="162"/>
      <c r="T412" s="163"/>
      <c r="AT412" s="158" t="s">
        <v>205</v>
      </c>
      <c r="AU412" s="158" t="s">
        <v>85</v>
      </c>
      <c r="AV412" s="13" t="s">
        <v>85</v>
      </c>
      <c r="AW412" s="13" t="s">
        <v>35</v>
      </c>
      <c r="AX412" s="13" t="s">
        <v>74</v>
      </c>
      <c r="AY412" s="158" t="s">
        <v>189</v>
      </c>
    </row>
    <row r="413" spans="2:65" s="12" customFormat="1" ht="11.25">
      <c r="B413" s="150"/>
      <c r="D413" s="151" t="s">
        <v>205</v>
      </c>
      <c r="E413" s="152" t="s">
        <v>19</v>
      </c>
      <c r="F413" s="153" t="s">
        <v>594</v>
      </c>
      <c r="H413" s="152" t="s">
        <v>19</v>
      </c>
      <c r="I413" s="154"/>
      <c r="L413" s="150"/>
      <c r="M413" s="155"/>
      <c r="T413" s="156"/>
      <c r="AT413" s="152" t="s">
        <v>205</v>
      </c>
      <c r="AU413" s="152" t="s">
        <v>85</v>
      </c>
      <c r="AV413" s="12" t="s">
        <v>82</v>
      </c>
      <c r="AW413" s="12" t="s">
        <v>35</v>
      </c>
      <c r="AX413" s="12" t="s">
        <v>74</v>
      </c>
      <c r="AY413" s="152" t="s">
        <v>189</v>
      </c>
    </row>
    <row r="414" spans="2:65" s="13" customFormat="1" ht="11.25">
      <c r="B414" s="157"/>
      <c r="D414" s="151" t="s">
        <v>205</v>
      </c>
      <c r="E414" s="158" t="s">
        <v>19</v>
      </c>
      <c r="F414" s="159" t="s">
        <v>639</v>
      </c>
      <c r="H414" s="160">
        <v>760.16399999999999</v>
      </c>
      <c r="I414" s="161"/>
      <c r="L414" s="157"/>
      <c r="M414" s="162"/>
      <c r="T414" s="163"/>
      <c r="AT414" s="158" t="s">
        <v>205</v>
      </c>
      <c r="AU414" s="158" t="s">
        <v>85</v>
      </c>
      <c r="AV414" s="13" t="s">
        <v>85</v>
      </c>
      <c r="AW414" s="13" t="s">
        <v>35</v>
      </c>
      <c r="AX414" s="13" t="s">
        <v>74</v>
      </c>
      <c r="AY414" s="158" t="s">
        <v>189</v>
      </c>
    </row>
    <row r="415" spans="2:65" s="12" customFormat="1" ht="11.25">
      <c r="B415" s="150"/>
      <c r="D415" s="151" t="s">
        <v>205</v>
      </c>
      <c r="E415" s="152" t="s">
        <v>19</v>
      </c>
      <c r="F415" s="153" t="s">
        <v>607</v>
      </c>
      <c r="H415" s="152" t="s">
        <v>19</v>
      </c>
      <c r="I415" s="154"/>
      <c r="L415" s="150"/>
      <c r="M415" s="155"/>
      <c r="T415" s="156"/>
      <c r="AT415" s="152" t="s">
        <v>205</v>
      </c>
      <c r="AU415" s="152" t="s">
        <v>85</v>
      </c>
      <c r="AV415" s="12" t="s">
        <v>82</v>
      </c>
      <c r="AW415" s="12" t="s">
        <v>35</v>
      </c>
      <c r="AX415" s="12" t="s">
        <v>74</v>
      </c>
      <c r="AY415" s="152" t="s">
        <v>189</v>
      </c>
    </row>
    <row r="416" spans="2:65" s="13" customFormat="1" ht="11.25">
      <c r="B416" s="157"/>
      <c r="D416" s="151" t="s">
        <v>205</v>
      </c>
      <c r="E416" s="158" t="s">
        <v>19</v>
      </c>
      <c r="F416" s="159" t="s">
        <v>640</v>
      </c>
      <c r="H416" s="160">
        <v>427.59100000000001</v>
      </c>
      <c r="I416" s="161"/>
      <c r="L416" s="157"/>
      <c r="M416" s="162"/>
      <c r="T416" s="163"/>
      <c r="AT416" s="158" t="s">
        <v>205</v>
      </c>
      <c r="AU416" s="158" t="s">
        <v>85</v>
      </c>
      <c r="AV416" s="13" t="s">
        <v>85</v>
      </c>
      <c r="AW416" s="13" t="s">
        <v>35</v>
      </c>
      <c r="AX416" s="13" t="s">
        <v>74</v>
      </c>
      <c r="AY416" s="158" t="s">
        <v>189</v>
      </c>
    </row>
    <row r="417" spans="2:65" s="14" customFormat="1" ht="11.25">
      <c r="B417" s="164"/>
      <c r="D417" s="151" t="s">
        <v>205</v>
      </c>
      <c r="E417" s="165" t="s">
        <v>19</v>
      </c>
      <c r="F417" s="166" t="s">
        <v>303</v>
      </c>
      <c r="H417" s="167">
        <v>3607.1489999999999</v>
      </c>
      <c r="I417" s="168"/>
      <c r="L417" s="164"/>
      <c r="M417" s="169"/>
      <c r="T417" s="170"/>
      <c r="AT417" s="165" t="s">
        <v>205</v>
      </c>
      <c r="AU417" s="165" t="s">
        <v>85</v>
      </c>
      <c r="AV417" s="14" t="s">
        <v>196</v>
      </c>
      <c r="AW417" s="14" t="s">
        <v>35</v>
      </c>
      <c r="AX417" s="14" t="s">
        <v>82</v>
      </c>
      <c r="AY417" s="165" t="s">
        <v>189</v>
      </c>
    </row>
    <row r="418" spans="2:65" s="1" customFormat="1" ht="37.9" customHeight="1">
      <c r="B418" s="33"/>
      <c r="C418" s="133" t="s">
        <v>641</v>
      </c>
      <c r="D418" s="133" t="s">
        <v>191</v>
      </c>
      <c r="E418" s="134" t="s">
        <v>642</v>
      </c>
      <c r="F418" s="135" t="s">
        <v>643</v>
      </c>
      <c r="G418" s="136" t="s">
        <v>405</v>
      </c>
      <c r="H418" s="137">
        <v>3268.933</v>
      </c>
      <c r="I418" s="138"/>
      <c r="J418" s="139">
        <f>ROUND(I418*H418,2)</f>
        <v>0</v>
      </c>
      <c r="K418" s="135" t="s">
        <v>195</v>
      </c>
      <c r="L418" s="33"/>
      <c r="M418" s="140" t="s">
        <v>19</v>
      </c>
      <c r="N418" s="141" t="s">
        <v>45</v>
      </c>
      <c r="P418" s="142">
        <f>O418*H418</f>
        <v>0</v>
      </c>
      <c r="Q418" s="142">
        <v>0</v>
      </c>
      <c r="R418" s="142">
        <f>Q418*H418</f>
        <v>0</v>
      </c>
      <c r="S418" s="142">
        <v>0</v>
      </c>
      <c r="T418" s="143">
        <f>S418*H418</f>
        <v>0</v>
      </c>
      <c r="AR418" s="144" t="s">
        <v>196</v>
      </c>
      <c r="AT418" s="144" t="s">
        <v>191</v>
      </c>
      <c r="AU418" s="144" t="s">
        <v>85</v>
      </c>
      <c r="AY418" s="18" t="s">
        <v>189</v>
      </c>
      <c r="BE418" s="145">
        <f>IF(N418="základní",J418,0)</f>
        <v>0</v>
      </c>
      <c r="BF418" s="145">
        <f>IF(N418="snížená",J418,0)</f>
        <v>0</v>
      </c>
      <c r="BG418" s="145">
        <f>IF(N418="zákl. přenesená",J418,0)</f>
        <v>0</v>
      </c>
      <c r="BH418" s="145">
        <f>IF(N418="sníž. přenesená",J418,0)</f>
        <v>0</v>
      </c>
      <c r="BI418" s="145">
        <f>IF(N418="nulová",J418,0)</f>
        <v>0</v>
      </c>
      <c r="BJ418" s="18" t="s">
        <v>82</v>
      </c>
      <c r="BK418" s="145">
        <f>ROUND(I418*H418,2)</f>
        <v>0</v>
      </c>
      <c r="BL418" s="18" t="s">
        <v>196</v>
      </c>
      <c r="BM418" s="144" t="s">
        <v>644</v>
      </c>
    </row>
    <row r="419" spans="2:65" s="1" customFormat="1" ht="11.25">
      <c r="B419" s="33"/>
      <c r="D419" s="146" t="s">
        <v>198</v>
      </c>
      <c r="F419" s="147" t="s">
        <v>645</v>
      </c>
      <c r="I419" s="148"/>
      <c r="L419" s="33"/>
      <c r="M419" s="149"/>
      <c r="T419" s="54"/>
      <c r="AT419" s="18" t="s">
        <v>198</v>
      </c>
      <c r="AU419" s="18" t="s">
        <v>85</v>
      </c>
    </row>
    <row r="420" spans="2:65" s="12" customFormat="1" ht="22.5">
      <c r="B420" s="150"/>
      <c r="D420" s="151" t="s">
        <v>205</v>
      </c>
      <c r="E420" s="152" t="s">
        <v>19</v>
      </c>
      <c r="F420" s="153" t="s">
        <v>646</v>
      </c>
      <c r="H420" s="152" t="s">
        <v>19</v>
      </c>
      <c r="I420" s="154"/>
      <c r="L420" s="150"/>
      <c r="M420" s="155"/>
      <c r="T420" s="156"/>
      <c r="AT420" s="152" t="s">
        <v>205</v>
      </c>
      <c r="AU420" s="152" t="s">
        <v>85</v>
      </c>
      <c r="AV420" s="12" t="s">
        <v>82</v>
      </c>
      <c r="AW420" s="12" t="s">
        <v>35</v>
      </c>
      <c r="AX420" s="12" t="s">
        <v>74</v>
      </c>
      <c r="AY420" s="152" t="s">
        <v>189</v>
      </c>
    </row>
    <row r="421" spans="2:65" s="13" customFormat="1" ht="11.25">
      <c r="B421" s="157"/>
      <c r="D421" s="151" t="s">
        <v>205</v>
      </c>
      <c r="E421" s="158" t="s">
        <v>19</v>
      </c>
      <c r="F421" s="159" t="s">
        <v>564</v>
      </c>
      <c r="H421" s="160">
        <v>241</v>
      </c>
      <c r="I421" s="161"/>
      <c r="L421" s="157"/>
      <c r="M421" s="162"/>
      <c r="T421" s="163"/>
      <c r="AT421" s="158" t="s">
        <v>205</v>
      </c>
      <c r="AU421" s="158" t="s">
        <v>85</v>
      </c>
      <c r="AV421" s="13" t="s">
        <v>85</v>
      </c>
      <c r="AW421" s="13" t="s">
        <v>35</v>
      </c>
      <c r="AX421" s="13" t="s">
        <v>74</v>
      </c>
      <c r="AY421" s="158" t="s">
        <v>189</v>
      </c>
    </row>
    <row r="422" spans="2:65" s="13" customFormat="1" ht="11.25">
      <c r="B422" s="157"/>
      <c r="D422" s="151" t="s">
        <v>205</v>
      </c>
      <c r="E422" s="158" t="s">
        <v>19</v>
      </c>
      <c r="F422" s="159" t="s">
        <v>565</v>
      </c>
      <c r="H422" s="160">
        <v>724.1</v>
      </c>
      <c r="I422" s="161"/>
      <c r="L422" s="157"/>
      <c r="M422" s="162"/>
      <c r="T422" s="163"/>
      <c r="AT422" s="158" t="s">
        <v>205</v>
      </c>
      <c r="AU422" s="158" t="s">
        <v>85</v>
      </c>
      <c r="AV422" s="13" t="s">
        <v>85</v>
      </c>
      <c r="AW422" s="13" t="s">
        <v>35</v>
      </c>
      <c r="AX422" s="13" t="s">
        <v>74</v>
      </c>
      <c r="AY422" s="158" t="s">
        <v>189</v>
      </c>
    </row>
    <row r="423" spans="2:65" s="13" customFormat="1" ht="11.25">
      <c r="B423" s="157"/>
      <c r="D423" s="151" t="s">
        <v>205</v>
      </c>
      <c r="E423" s="158" t="s">
        <v>19</v>
      </c>
      <c r="F423" s="159" t="s">
        <v>566</v>
      </c>
      <c r="H423" s="160">
        <v>594.74599999999998</v>
      </c>
      <c r="I423" s="161"/>
      <c r="L423" s="157"/>
      <c r="M423" s="162"/>
      <c r="T423" s="163"/>
      <c r="AT423" s="158" t="s">
        <v>205</v>
      </c>
      <c r="AU423" s="158" t="s">
        <v>85</v>
      </c>
      <c r="AV423" s="13" t="s">
        <v>85</v>
      </c>
      <c r="AW423" s="13" t="s">
        <v>35</v>
      </c>
      <c r="AX423" s="13" t="s">
        <v>74</v>
      </c>
      <c r="AY423" s="158" t="s">
        <v>189</v>
      </c>
    </row>
    <row r="424" spans="2:65" s="15" customFormat="1" ht="11.25">
      <c r="B424" s="171"/>
      <c r="D424" s="151" t="s">
        <v>205</v>
      </c>
      <c r="E424" s="172" t="s">
        <v>19</v>
      </c>
      <c r="F424" s="173" t="s">
        <v>412</v>
      </c>
      <c r="H424" s="174">
        <v>1559.846</v>
      </c>
      <c r="I424" s="175"/>
      <c r="L424" s="171"/>
      <c r="M424" s="176"/>
      <c r="T424" s="177"/>
      <c r="AT424" s="172" t="s">
        <v>205</v>
      </c>
      <c r="AU424" s="172" t="s">
        <v>85</v>
      </c>
      <c r="AV424" s="15" t="s">
        <v>111</v>
      </c>
      <c r="AW424" s="15" t="s">
        <v>35</v>
      </c>
      <c r="AX424" s="15" t="s">
        <v>74</v>
      </c>
      <c r="AY424" s="172" t="s">
        <v>189</v>
      </c>
    </row>
    <row r="425" spans="2:65" s="12" customFormat="1" ht="11.25">
      <c r="B425" s="150"/>
      <c r="D425" s="151" t="s">
        <v>205</v>
      </c>
      <c r="E425" s="152" t="s">
        <v>19</v>
      </c>
      <c r="F425" s="153" t="s">
        <v>647</v>
      </c>
      <c r="H425" s="152" t="s">
        <v>19</v>
      </c>
      <c r="I425" s="154"/>
      <c r="L425" s="150"/>
      <c r="M425" s="155"/>
      <c r="T425" s="156"/>
      <c r="AT425" s="152" t="s">
        <v>205</v>
      </c>
      <c r="AU425" s="152" t="s">
        <v>85</v>
      </c>
      <c r="AV425" s="12" t="s">
        <v>82</v>
      </c>
      <c r="AW425" s="12" t="s">
        <v>35</v>
      </c>
      <c r="AX425" s="12" t="s">
        <v>74</v>
      </c>
      <c r="AY425" s="152" t="s">
        <v>189</v>
      </c>
    </row>
    <row r="426" spans="2:65" s="12" customFormat="1" ht="11.25">
      <c r="B426" s="150"/>
      <c r="D426" s="151" t="s">
        <v>205</v>
      </c>
      <c r="E426" s="152" t="s">
        <v>19</v>
      </c>
      <c r="F426" s="153" t="s">
        <v>636</v>
      </c>
      <c r="H426" s="152" t="s">
        <v>19</v>
      </c>
      <c r="I426" s="154"/>
      <c r="L426" s="150"/>
      <c r="M426" s="155"/>
      <c r="T426" s="156"/>
      <c r="AT426" s="152" t="s">
        <v>205</v>
      </c>
      <c r="AU426" s="152" t="s">
        <v>85</v>
      </c>
      <c r="AV426" s="12" t="s">
        <v>82</v>
      </c>
      <c r="AW426" s="12" t="s">
        <v>35</v>
      </c>
      <c r="AX426" s="12" t="s">
        <v>74</v>
      </c>
      <c r="AY426" s="152" t="s">
        <v>189</v>
      </c>
    </row>
    <row r="427" spans="2:65" s="13" customFormat="1" ht="11.25">
      <c r="B427" s="157"/>
      <c r="D427" s="151" t="s">
        <v>205</v>
      </c>
      <c r="E427" s="158" t="s">
        <v>19</v>
      </c>
      <c r="F427" s="159" t="s">
        <v>580</v>
      </c>
      <c r="H427" s="160">
        <v>121.44</v>
      </c>
      <c r="I427" s="161"/>
      <c r="L427" s="157"/>
      <c r="M427" s="162"/>
      <c r="T427" s="163"/>
      <c r="AT427" s="158" t="s">
        <v>205</v>
      </c>
      <c r="AU427" s="158" t="s">
        <v>85</v>
      </c>
      <c r="AV427" s="13" t="s">
        <v>85</v>
      </c>
      <c r="AW427" s="13" t="s">
        <v>35</v>
      </c>
      <c r="AX427" s="13" t="s">
        <v>74</v>
      </c>
      <c r="AY427" s="158" t="s">
        <v>189</v>
      </c>
    </row>
    <row r="428" spans="2:65" s="12" customFormat="1" ht="11.25">
      <c r="B428" s="150"/>
      <c r="D428" s="151" t="s">
        <v>205</v>
      </c>
      <c r="E428" s="152" t="s">
        <v>19</v>
      </c>
      <c r="F428" s="153" t="s">
        <v>572</v>
      </c>
      <c r="H428" s="152" t="s">
        <v>19</v>
      </c>
      <c r="I428" s="154"/>
      <c r="L428" s="150"/>
      <c r="M428" s="155"/>
      <c r="T428" s="156"/>
      <c r="AT428" s="152" t="s">
        <v>205</v>
      </c>
      <c r="AU428" s="152" t="s">
        <v>85</v>
      </c>
      <c r="AV428" s="12" t="s">
        <v>82</v>
      </c>
      <c r="AW428" s="12" t="s">
        <v>35</v>
      </c>
      <c r="AX428" s="12" t="s">
        <v>74</v>
      </c>
      <c r="AY428" s="152" t="s">
        <v>189</v>
      </c>
    </row>
    <row r="429" spans="2:65" s="13" customFormat="1" ht="11.25">
      <c r="B429" s="157"/>
      <c r="D429" s="151" t="s">
        <v>205</v>
      </c>
      <c r="E429" s="158" t="s">
        <v>19</v>
      </c>
      <c r="F429" s="159" t="s">
        <v>593</v>
      </c>
      <c r="H429" s="160">
        <v>1112.5450000000001</v>
      </c>
      <c r="I429" s="161"/>
      <c r="L429" s="157"/>
      <c r="M429" s="162"/>
      <c r="T429" s="163"/>
      <c r="AT429" s="158" t="s">
        <v>205</v>
      </c>
      <c r="AU429" s="158" t="s">
        <v>85</v>
      </c>
      <c r="AV429" s="13" t="s">
        <v>85</v>
      </c>
      <c r="AW429" s="13" t="s">
        <v>35</v>
      </c>
      <c r="AX429" s="13" t="s">
        <v>74</v>
      </c>
      <c r="AY429" s="158" t="s">
        <v>189</v>
      </c>
    </row>
    <row r="430" spans="2:65" s="12" customFormat="1" ht="11.25">
      <c r="B430" s="150"/>
      <c r="D430" s="151" t="s">
        <v>205</v>
      </c>
      <c r="E430" s="152" t="s">
        <v>19</v>
      </c>
      <c r="F430" s="153" t="s">
        <v>594</v>
      </c>
      <c r="H430" s="152" t="s">
        <v>19</v>
      </c>
      <c r="I430" s="154"/>
      <c r="L430" s="150"/>
      <c r="M430" s="155"/>
      <c r="T430" s="156"/>
      <c r="AT430" s="152" t="s">
        <v>205</v>
      </c>
      <c r="AU430" s="152" t="s">
        <v>85</v>
      </c>
      <c r="AV430" s="12" t="s">
        <v>82</v>
      </c>
      <c r="AW430" s="12" t="s">
        <v>35</v>
      </c>
      <c r="AX430" s="12" t="s">
        <v>74</v>
      </c>
      <c r="AY430" s="152" t="s">
        <v>189</v>
      </c>
    </row>
    <row r="431" spans="2:65" s="13" customFormat="1" ht="11.25">
      <c r="B431" s="157"/>
      <c r="D431" s="151" t="s">
        <v>205</v>
      </c>
      <c r="E431" s="158" t="s">
        <v>19</v>
      </c>
      <c r="F431" s="159" t="s">
        <v>595</v>
      </c>
      <c r="H431" s="160">
        <v>316.73500000000001</v>
      </c>
      <c r="I431" s="161"/>
      <c r="L431" s="157"/>
      <c r="M431" s="162"/>
      <c r="T431" s="163"/>
      <c r="AT431" s="158" t="s">
        <v>205</v>
      </c>
      <c r="AU431" s="158" t="s">
        <v>85</v>
      </c>
      <c r="AV431" s="13" t="s">
        <v>85</v>
      </c>
      <c r="AW431" s="13" t="s">
        <v>35</v>
      </c>
      <c r="AX431" s="13" t="s">
        <v>74</v>
      </c>
      <c r="AY431" s="158" t="s">
        <v>189</v>
      </c>
    </row>
    <row r="432" spans="2:65" s="12" customFormat="1" ht="11.25">
      <c r="B432" s="150"/>
      <c r="D432" s="151" t="s">
        <v>205</v>
      </c>
      <c r="E432" s="152" t="s">
        <v>19</v>
      </c>
      <c r="F432" s="153" t="s">
        <v>607</v>
      </c>
      <c r="H432" s="152" t="s">
        <v>19</v>
      </c>
      <c r="I432" s="154"/>
      <c r="L432" s="150"/>
      <c r="M432" s="155"/>
      <c r="T432" s="156"/>
      <c r="AT432" s="152" t="s">
        <v>205</v>
      </c>
      <c r="AU432" s="152" t="s">
        <v>85</v>
      </c>
      <c r="AV432" s="12" t="s">
        <v>82</v>
      </c>
      <c r="AW432" s="12" t="s">
        <v>35</v>
      </c>
      <c r="AX432" s="12" t="s">
        <v>74</v>
      </c>
      <c r="AY432" s="152" t="s">
        <v>189</v>
      </c>
    </row>
    <row r="433" spans="2:65" s="13" customFormat="1" ht="11.25">
      <c r="B433" s="157"/>
      <c r="D433" s="151" t="s">
        <v>205</v>
      </c>
      <c r="E433" s="158" t="s">
        <v>19</v>
      </c>
      <c r="F433" s="159" t="s">
        <v>608</v>
      </c>
      <c r="H433" s="160">
        <v>158.36699999999999</v>
      </c>
      <c r="I433" s="161"/>
      <c r="L433" s="157"/>
      <c r="M433" s="162"/>
      <c r="T433" s="163"/>
      <c r="AT433" s="158" t="s">
        <v>205</v>
      </c>
      <c r="AU433" s="158" t="s">
        <v>85</v>
      </c>
      <c r="AV433" s="13" t="s">
        <v>85</v>
      </c>
      <c r="AW433" s="13" t="s">
        <v>35</v>
      </c>
      <c r="AX433" s="13" t="s">
        <v>74</v>
      </c>
      <c r="AY433" s="158" t="s">
        <v>189</v>
      </c>
    </row>
    <row r="434" spans="2:65" s="15" customFormat="1" ht="11.25">
      <c r="B434" s="171"/>
      <c r="D434" s="151" t="s">
        <v>205</v>
      </c>
      <c r="E434" s="172" t="s">
        <v>19</v>
      </c>
      <c r="F434" s="173" t="s">
        <v>412</v>
      </c>
      <c r="H434" s="174">
        <v>1709.0870000000002</v>
      </c>
      <c r="I434" s="175"/>
      <c r="L434" s="171"/>
      <c r="M434" s="176"/>
      <c r="T434" s="177"/>
      <c r="AT434" s="172" t="s">
        <v>205</v>
      </c>
      <c r="AU434" s="172" t="s">
        <v>85</v>
      </c>
      <c r="AV434" s="15" t="s">
        <v>111</v>
      </c>
      <c r="AW434" s="15" t="s">
        <v>35</v>
      </c>
      <c r="AX434" s="15" t="s">
        <v>74</v>
      </c>
      <c r="AY434" s="172" t="s">
        <v>189</v>
      </c>
    </row>
    <row r="435" spans="2:65" s="14" customFormat="1" ht="11.25">
      <c r="B435" s="164"/>
      <c r="D435" s="151" t="s">
        <v>205</v>
      </c>
      <c r="E435" s="165" t="s">
        <v>19</v>
      </c>
      <c r="F435" s="166" t="s">
        <v>303</v>
      </c>
      <c r="H435" s="167">
        <v>3268.9330000000004</v>
      </c>
      <c r="I435" s="168"/>
      <c r="L435" s="164"/>
      <c r="M435" s="169"/>
      <c r="T435" s="170"/>
      <c r="AT435" s="165" t="s">
        <v>205</v>
      </c>
      <c r="AU435" s="165" t="s">
        <v>85</v>
      </c>
      <c r="AV435" s="14" t="s">
        <v>196</v>
      </c>
      <c r="AW435" s="14" t="s">
        <v>35</v>
      </c>
      <c r="AX435" s="14" t="s">
        <v>82</v>
      </c>
      <c r="AY435" s="165" t="s">
        <v>189</v>
      </c>
    </row>
    <row r="436" spans="2:65" s="1" customFormat="1" ht="44.25" customHeight="1">
      <c r="B436" s="33"/>
      <c r="C436" s="133" t="s">
        <v>648</v>
      </c>
      <c r="D436" s="133" t="s">
        <v>191</v>
      </c>
      <c r="E436" s="134" t="s">
        <v>649</v>
      </c>
      <c r="F436" s="135" t="s">
        <v>650</v>
      </c>
      <c r="G436" s="136" t="s">
        <v>405</v>
      </c>
      <c r="H436" s="137">
        <v>2174.4459999999999</v>
      </c>
      <c r="I436" s="138"/>
      <c r="J436" s="139">
        <f>ROUND(I436*H436,2)</f>
        <v>0</v>
      </c>
      <c r="K436" s="135" t="s">
        <v>195</v>
      </c>
      <c r="L436" s="33"/>
      <c r="M436" s="140" t="s">
        <v>19</v>
      </c>
      <c r="N436" s="141" t="s">
        <v>45</v>
      </c>
      <c r="P436" s="142">
        <f>O436*H436</f>
        <v>0</v>
      </c>
      <c r="Q436" s="142">
        <v>0</v>
      </c>
      <c r="R436" s="142">
        <f>Q436*H436</f>
        <v>0</v>
      </c>
      <c r="S436" s="142">
        <v>0</v>
      </c>
      <c r="T436" s="143">
        <f>S436*H436</f>
        <v>0</v>
      </c>
      <c r="AR436" s="144" t="s">
        <v>196</v>
      </c>
      <c r="AT436" s="144" t="s">
        <v>191</v>
      </c>
      <c r="AU436" s="144" t="s">
        <v>85</v>
      </c>
      <c r="AY436" s="18" t="s">
        <v>189</v>
      </c>
      <c r="BE436" s="145">
        <f>IF(N436="základní",J436,0)</f>
        <v>0</v>
      </c>
      <c r="BF436" s="145">
        <f>IF(N436="snížená",J436,0)</f>
        <v>0</v>
      </c>
      <c r="BG436" s="145">
        <f>IF(N436="zákl. přenesená",J436,0)</f>
        <v>0</v>
      </c>
      <c r="BH436" s="145">
        <f>IF(N436="sníž. přenesená",J436,0)</f>
        <v>0</v>
      </c>
      <c r="BI436" s="145">
        <f>IF(N436="nulová",J436,0)</f>
        <v>0</v>
      </c>
      <c r="BJ436" s="18" t="s">
        <v>82</v>
      </c>
      <c r="BK436" s="145">
        <f>ROUND(I436*H436,2)</f>
        <v>0</v>
      </c>
      <c r="BL436" s="18" t="s">
        <v>196</v>
      </c>
      <c r="BM436" s="144" t="s">
        <v>651</v>
      </c>
    </row>
    <row r="437" spans="2:65" s="1" customFormat="1" ht="11.25">
      <c r="B437" s="33"/>
      <c r="D437" s="146" t="s">
        <v>198</v>
      </c>
      <c r="F437" s="147" t="s">
        <v>652</v>
      </c>
      <c r="I437" s="148"/>
      <c r="L437" s="33"/>
      <c r="M437" s="149"/>
      <c r="T437" s="54"/>
      <c r="AT437" s="18" t="s">
        <v>198</v>
      </c>
      <c r="AU437" s="18" t="s">
        <v>85</v>
      </c>
    </row>
    <row r="438" spans="2:65" s="12" customFormat="1" ht="11.25">
      <c r="B438" s="150"/>
      <c r="D438" s="151" t="s">
        <v>205</v>
      </c>
      <c r="E438" s="152" t="s">
        <v>19</v>
      </c>
      <c r="F438" s="153" t="s">
        <v>653</v>
      </c>
      <c r="H438" s="152" t="s">
        <v>19</v>
      </c>
      <c r="I438" s="154"/>
      <c r="L438" s="150"/>
      <c r="M438" s="155"/>
      <c r="T438" s="156"/>
      <c r="AT438" s="152" t="s">
        <v>205</v>
      </c>
      <c r="AU438" s="152" t="s">
        <v>85</v>
      </c>
      <c r="AV438" s="12" t="s">
        <v>82</v>
      </c>
      <c r="AW438" s="12" t="s">
        <v>35</v>
      </c>
      <c r="AX438" s="12" t="s">
        <v>74</v>
      </c>
      <c r="AY438" s="152" t="s">
        <v>189</v>
      </c>
    </row>
    <row r="439" spans="2:65" s="12" customFormat="1" ht="11.25">
      <c r="B439" s="150"/>
      <c r="D439" s="151" t="s">
        <v>205</v>
      </c>
      <c r="E439" s="152" t="s">
        <v>19</v>
      </c>
      <c r="F439" s="153" t="s">
        <v>654</v>
      </c>
      <c r="H439" s="152" t="s">
        <v>19</v>
      </c>
      <c r="I439" s="154"/>
      <c r="L439" s="150"/>
      <c r="M439" s="155"/>
      <c r="T439" s="156"/>
      <c r="AT439" s="152" t="s">
        <v>205</v>
      </c>
      <c r="AU439" s="152" t="s">
        <v>85</v>
      </c>
      <c r="AV439" s="12" t="s">
        <v>82</v>
      </c>
      <c r="AW439" s="12" t="s">
        <v>35</v>
      </c>
      <c r="AX439" s="12" t="s">
        <v>74</v>
      </c>
      <c r="AY439" s="152" t="s">
        <v>189</v>
      </c>
    </row>
    <row r="440" spans="2:65" s="13" customFormat="1" ht="11.25">
      <c r="B440" s="157"/>
      <c r="D440" s="151" t="s">
        <v>205</v>
      </c>
      <c r="E440" s="158" t="s">
        <v>19</v>
      </c>
      <c r="F440" s="159" t="s">
        <v>655</v>
      </c>
      <c r="H440" s="160">
        <v>71.400000000000006</v>
      </c>
      <c r="I440" s="161"/>
      <c r="L440" s="157"/>
      <c r="M440" s="162"/>
      <c r="T440" s="163"/>
      <c r="AT440" s="158" t="s">
        <v>205</v>
      </c>
      <c r="AU440" s="158" t="s">
        <v>85</v>
      </c>
      <c r="AV440" s="13" t="s">
        <v>85</v>
      </c>
      <c r="AW440" s="13" t="s">
        <v>35</v>
      </c>
      <c r="AX440" s="13" t="s">
        <v>74</v>
      </c>
      <c r="AY440" s="158" t="s">
        <v>189</v>
      </c>
    </row>
    <row r="441" spans="2:65" s="12" customFormat="1" ht="11.25">
      <c r="B441" s="150"/>
      <c r="D441" s="151" t="s">
        <v>205</v>
      </c>
      <c r="E441" s="152" t="s">
        <v>19</v>
      </c>
      <c r="F441" s="153" t="s">
        <v>656</v>
      </c>
      <c r="H441" s="152" t="s">
        <v>19</v>
      </c>
      <c r="I441" s="154"/>
      <c r="L441" s="150"/>
      <c r="M441" s="155"/>
      <c r="T441" s="156"/>
      <c r="AT441" s="152" t="s">
        <v>205</v>
      </c>
      <c r="AU441" s="152" t="s">
        <v>85</v>
      </c>
      <c r="AV441" s="12" t="s">
        <v>82</v>
      </c>
      <c r="AW441" s="12" t="s">
        <v>35</v>
      </c>
      <c r="AX441" s="12" t="s">
        <v>74</v>
      </c>
      <c r="AY441" s="152" t="s">
        <v>189</v>
      </c>
    </row>
    <row r="442" spans="2:65" s="13" customFormat="1" ht="11.25">
      <c r="B442" s="157"/>
      <c r="D442" s="151" t="s">
        <v>205</v>
      </c>
      <c r="E442" s="158" t="s">
        <v>19</v>
      </c>
      <c r="F442" s="159" t="s">
        <v>657</v>
      </c>
      <c r="H442" s="160">
        <v>3095.9459999999999</v>
      </c>
      <c r="I442" s="161"/>
      <c r="L442" s="157"/>
      <c r="M442" s="162"/>
      <c r="T442" s="163"/>
      <c r="AT442" s="158" t="s">
        <v>205</v>
      </c>
      <c r="AU442" s="158" t="s">
        <v>85</v>
      </c>
      <c r="AV442" s="13" t="s">
        <v>85</v>
      </c>
      <c r="AW442" s="13" t="s">
        <v>35</v>
      </c>
      <c r="AX442" s="13" t="s">
        <v>74</v>
      </c>
      <c r="AY442" s="158" t="s">
        <v>189</v>
      </c>
    </row>
    <row r="443" spans="2:65" s="12" customFormat="1" ht="11.25">
      <c r="B443" s="150"/>
      <c r="D443" s="151" t="s">
        <v>205</v>
      </c>
      <c r="E443" s="152" t="s">
        <v>19</v>
      </c>
      <c r="F443" s="153" t="s">
        <v>658</v>
      </c>
      <c r="H443" s="152" t="s">
        <v>19</v>
      </c>
      <c r="I443" s="154"/>
      <c r="L443" s="150"/>
      <c r="M443" s="155"/>
      <c r="T443" s="156"/>
      <c r="AT443" s="152" t="s">
        <v>205</v>
      </c>
      <c r="AU443" s="152" t="s">
        <v>85</v>
      </c>
      <c r="AV443" s="12" t="s">
        <v>82</v>
      </c>
      <c r="AW443" s="12" t="s">
        <v>35</v>
      </c>
      <c r="AX443" s="12" t="s">
        <v>74</v>
      </c>
      <c r="AY443" s="152" t="s">
        <v>189</v>
      </c>
    </row>
    <row r="444" spans="2:65" s="12" customFormat="1" ht="11.25">
      <c r="B444" s="150"/>
      <c r="D444" s="151" t="s">
        <v>205</v>
      </c>
      <c r="E444" s="152" t="s">
        <v>19</v>
      </c>
      <c r="F444" s="153" t="s">
        <v>659</v>
      </c>
      <c r="H444" s="152" t="s">
        <v>19</v>
      </c>
      <c r="I444" s="154"/>
      <c r="L444" s="150"/>
      <c r="M444" s="155"/>
      <c r="T444" s="156"/>
      <c r="AT444" s="152" t="s">
        <v>205</v>
      </c>
      <c r="AU444" s="152" t="s">
        <v>85</v>
      </c>
      <c r="AV444" s="12" t="s">
        <v>82</v>
      </c>
      <c r="AW444" s="12" t="s">
        <v>35</v>
      </c>
      <c r="AX444" s="12" t="s">
        <v>74</v>
      </c>
      <c r="AY444" s="152" t="s">
        <v>189</v>
      </c>
    </row>
    <row r="445" spans="2:65" s="13" customFormat="1" ht="11.25">
      <c r="B445" s="157"/>
      <c r="D445" s="151" t="s">
        <v>205</v>
      </c>
      <c r="E445" s="158" t="s">
        <v>19</v>
      </c>
      <c r="F445" s="159" t="s">
        <v>660</v>
      </c>
      <c r="H445" s="160">
        <v>-241</v>
      </c>
      <c r="I445" s="161"/>
      <c r="L445" s="157"/>
      <c r="M445" s="162"/>
      <c r="T445" s="163"/>
      <c r="AT445" s="158" t="s">
        <v>205</v>
      </c>
      <c r="AU445" s="158" t="s">
        <v>85</v>
      </c>
      <c r="AV445" s="13" t="s">
        <v>85</v>
      </c>
      <c r="AW445" s="13" t="s">
        <v>35</v>
      </c>
      <c r="AX445" s="13" t="s">
        <v>74</v>
      </c>
      <c r="AY445" s="158" t="s">
        <v>189</v>
      </c>
    </row>
    <row r="446" spans="2:65" s="12" customFormat="1" ht="11.25">
      <c r="B446" s="150"/>
      <c r="D446" s="151" t="s">
        <v>205</v>
      </c>
      <c r="E446" s="152" t="s">
        <v>19</v>
      </c>
      <c r="F446" s="153" t="s">
        <v>661</v>
      </c>
      <c r="H446" s="152" t="s">
        <v>19</v>
      </c>
      <c r="I446" s="154"/>
      <c r="L446" s="150"/>
      <c r="M446" s="155"/>
      <c r="T446" s="156"/>
      <c r="AT446" s="152" t="s">
        <v>205</v>
      </c>
      <c r="AU446" s="152" t="s">
        <v>85</v>
      </c>
      <c r="AV446" s="12" t="s">
        <v>82</v>
      </c>
      <c r="AW446" s="12" t="s">
        <v>35</v>
      </c>
      <c r="AX446" s="12" t="s">
        <v>74</v>
      </c>
      <c r="AY446" s="152" t="s">
        <v>189</v>
      </c>
    </row>
    <row r="447" spans="2:65" s="13" customFormat="1" ht="11.25">
      <c r="B447" s="157"/>
      <c r="D447" s="151" t="s">
        <v>205</v>
      </c>
      <c r="E447" s="158" t="s">
        <v>19</v>
      </c>
      <c r="F447" s="159" t="s">
        <v>662</v>
      </c>
      <c r="H447" s="160">
        <v>-4.8</v>
      </c>
      <c r="I447" s="161"/>
      <c r="L447" s="157"/>
      <c r="M447" s="162"/>
      <c r="T447" s="163"/>
      <c r="AT447" s="158" t="s">
        <v>205</v>
      </c>
      <c r="AU447" s="158" t="s">
        <v>85</v>
      </c>
      <c r="AV447" s="13" t="s">
        <v>85</v>
      </c>
      <c r="AW447" s="13" t="s">
        <v>35</v>
      </c>
      <c r="AX447" s="13" t="s">
        <v>74</v>
      </c>
      <c r="AY447" s="158" t="s">
        <v>189</v>
      </c>
    </row>
    <row r="448" spans="2:65" s="12" customFormat="1" ht="11.25">
      <c r="B448" s="150"/>
      <c r="D448" s="151" t="s">
        <v>205</v>
      </c>
      <c r="E448" s="152" t="s">
        <v>19</v>
      </c>
      <c r="F448" s="153" t="s">
        <v>663</v>
      </c>
      <c r="H448" s="152" t="s">
        <v>19</v>
      </c>
      <c r="I448" s="154"/>
      <c r="L448" s="150"/>
      <c r="M448" s="155"/>
      <c r="T448" s="156"/>
      <c r="AT448" s="152" t="s">
        <v>205</v>
      </c>
      <c r="AU448" s="152" t="s">
        <v>85</v>
      </c>
      <c r="AV448" s="12" t="s">
        <v>82</v>
      </c>
      <c r="AW448" s="12" t="s">
        <v>35</v>
      </c>
      <c r="AX448" s="12" t="s">
        <v>74</v>
      </c>
      <c r="AY448" s="152" t="s">
        <v>189</v>
      </c>
    </row>
    <row r="449" spans="2:65" s="13" customFormat="1" ht="11.25">
      <c r="B449" s="157"/>
      <c r="D449" s="151" t="s">
        <v>205</v>
      </c>
      <c r="E449" s="158" t="s">
        <v>19</v>
      </c>
      <c r="F449" s="159" t="s">
        <v>664</v>
      </c>
      <c r="H449" s="160">
        <v>-747.1</v>
      </c>
      <c r="I449" s="161"/>
      <c r="L449" s="157"/>
      <c r="M449" s="162"/>
      <c r="T449" s="163"/>
      <c r="AT449" s="158" t="s">
        <v>205</v>
      </c>
      <c r="AU449" s="158" t="s">
        <v>85</v>
      </c>
      <c r="AV449" s="13" t="s">
        <v>85</v>
      </c>
      <c r="AW449" s="13" t="s">
        <v>35</v>
      </c>
      <c r="AX449" s="13" t="s">
        <v>74</v>
      </c>
      <c r="AY449" s="158" t="s">
        <v>189</v>
      </c>
    </row>
    <row r="450" spans="2:65" s="14" customFormat="1" ht="11.25">
      <c r="B450" s="164"/>
      <c r="D450" s="151" t="s">
        <v>205</v>
      </c>
      <c r="E450" s="165" t="s">
        <v>19</v>
      </c>
      <c r="F450" s="166" t="s">
        <v>303</v>
      </c>
      <c r="H450" s="167">
        <v>2174.4459999999999</v>
      </c>
      <c r="I450" s="168"/>
      <c r="L450" s="164"/>
      <c r="M450" s="169"/>
      <c r="T450" s="170"/>
      <c r="AT450" s="165" t="s">
        <v>205</v>
      </c>
      <c r="AU450" s="165" t="s">
        <v>85</v>
      </c>
      <c r="AV450" s="14" t="s">
        <v>196</v>
      </c>
      <c r="AW450" s="14" t="s">
        <v>35</v>
      </c>
      <c r="AX450" s="14" t="s">
        <v>82</v>
      </c>
      <c r="AY450" s="165" t="s">
        <v>189</v>
      </c>
    </row>
    <row r="451" spans="2:65" s="1" customFormat="1" ht="16.5" customHeight="1">
      <c r="B451" s="33"/>
      <c r="C451" s="178" t="s">
        <v>665</v>
      </c>
      <c r="D451" s="178" t="s">
        <v>666</v>
      </c>
      <c r="E451" s="179" t="s">
        <v>667</v>
      </c>
      <c r="F451" s="180" t="s">
        <v>668</v>
      </c>
      <c r="G451" s="181" t="s">
        <v>633</v>
      </c>
      <c r="H451" s="182">
        <v>1189.492</v>
      </c>
      <c r="I451" s="183"/>
      <c r="J451" s="184">
        <f>ROUND(I451*H451,2)</f>
        <v>0</v>
      </c>
      <c r="K451" s="180" t="s">
        <v>195</v>
      </c>
      <c r="L451" s="185"/>
      <c r="M451" s="186" t="s">
        <v>19</v>
      </c>
      <c r="N451" s="187" t="s">
        <v>45</v>
      </c>
      <c r="P451" s="142">
        <f>O451*H451</f>
        <v>0</v>
      </c>
      <c r="Q451" s="142">
        <v>0</v>
      </c>
      <c r="R451" s="142">
        <f>Q451*H451</f>
        <v>0</v>
      </c>
      <c r="S451" s="142">
        <v>0</v>
      </c>
      <c r="T451" s="143">
        <f>S451*H451</f>
        <v>0</v>
      </c>
      <c r="AR451" s="144" t="s">
        <v>234</v>
      </c>
      <c r="AT451" s="144" t="s">
        <v>666</v>
      </c>
      <c r="AU451" s="144" t="s">
        <v>85</v>
      </c>
      <c r="AY451" s="18" t="s">
        <v>189</v>
      </c>
      <c r="BE451" s="145">
        <f>IF(N451="základní",J451,0)</f>
        <v>0</v>
      </c>
      <c r="BF451" s="145">
        <f>IF(N451="snížená",J451,0)</f>
        <v>0</v>
      </c>
      <c r="BG451" s="145">
        <f>IF(N451="zákl. přenesená",J451,0)</f>
        <v>0</v>
      </c>
      <c r="BH451" s="145">
        <f>IF(N451="sníž. přenesená",J451,0)</f>
        <v>0</v>
      </c>
      <c r="BI451" s="145">
        <f>IF(N451="nulová",J451,0)</f>
        <v>0</v>
      </c>
      <c r="BJ451" s="18" t="s">
        <v>82</v>
      </c>
      <c r="BK451" s="145">
        <f>ROUND(I451*H451,2)</f>
        <v>0</v>
      </c>
      <c r="BL451" s="18" t="s">
        <v>196</v>
      </c>
      <c r="BM451" s="144" t="s">
        <v>669</v>
      </c>
    </row>
    <row r="452" spans="2:65" s="12" customFormat="1" ht="22.5">
      <c r="B452" s="150"/>
      <c r="D452" s="151" t="s">
        <v>205</v>
      </c>
      <c r="E452" s="152" t="s">
        <v>19</v>
      </c>
      <c r="F452" s="153" t="s">
        <v>670</v>
      </c>
      <c r="H452" s="152" t="s">
        <v>19</v>
      </c>
      <c r="I452" s="154"/>
      <c r="L452" s="150"/>
      <c r="M452" s="155"/>
      <c r="T452" s="156"/>
      <c r="AT452" s="152" t="s">
        <v>205</v>
      </c>
      <c r="AU452" s="152" t="s">
        <v>85</v>
      </c>
      <c r="AV452" s="12" t="s">
        <v>82</v>
      </c>
      <c r="AW452" s="12" t="s">
        <v>35</v>
      </c>
      <c r="AX452" s="12" t="s">
        <v>74</v>
      </c>
      <c r="AY452" s="152" t="s">
        <v>189</v>
      </c>
    </row>
    <row r="453" spans="2:65" s="12" customFormat="1" ht="11.25">
      <c r="B453" s="150"/>
      <c r="D453" s="151" t="s">
        <v>205</v>
      </c>
      <c r="E453" s="152" t="s">
        <v>19</v>
      </c>
      <c r="F453" s="153" t="s">
        <v>671</v>
      </c>
      <c r="H453" s="152" t="s">
        <v>19</v>
      </c>
      <c r="I453" s="154"/>
      <c r="L453" s="150"/>
      <c r="M453" s="155"/>
      <c r="T453" s="156"/>
      <c r="AT453" s="152" t="s">
        <v>205</v>
      </c>
      <c r="AU453" s="152" t="s">
        <v>85</v>
      </c>
      <c r="AV453" s="12" t="s">
        <v>82</v>
      </c>
      <c r="AW453" s="12" t="s">
        <v>35</v>
      </c>
      <c r="AX453" s="12" t="s">
        <v>74</v>
      </c>
      <c r="AY453" s="152" t="s">
        <v>189</v>
      </c>
    </row>
    <row r="454" spans="2:65" s="13" customFormat="1" ht="11.25">
      <c r="B454" s="157"/>
      <c r="D454" s="151" t="s">
        <v>205</v>
      </c>
      <c r="E454" s="158" t="s">
        <v>19</v>
      </c>
      <c r="F454" s="159" t="s">
        <v>672</v>
      </c>
      <c r="H454" s="160">
        <v>594.74599999999998</v>
      </c>
      <c r="I454" s="161"/>
      <c r="L454" s="157"/>
      <c r="M454" s="162"/>
      <c r="T454" s="163"/>
      <c r="AT454" s="158" t="s">
        <v>205</v>
      </c>
      <c r="AU454" s="158" t="s">
        <v>85</v>
      </c>
      <c r="AV454" s="13" t="s">
        <v>85</v>
      </c>
      <c r="AW454" s="13" t="s">
        <v>35</v>
      </c>
      <c r="AX454" s="13" t="s">
        <v>74</v>
      </c>
      <c r="AY454" s="158" t="s">
        <v>189</v>
      </c>
    </row>
    <row r="455" spans="2:65" s="14" customFormat="1" ht="11.25">
      <c r="B455" s="164"/>
      <c r="D455" s="151" t="s">
        <v>205</v>
      </c>
      <c r="E455" s="165" t="s">
        <v>19</v>
      </c>
      <c r="F455" s="166" t="s">
        <v>303</v>
      </c>
      <c r="H455" s="167">
        <v>594.74599999999998</v>
      </c>
      <c r="I455" s="168"/>
      <c r="L455" s="164"/>
      <c r="M455" s="169"/>
      <c r="T455" s="170"/>
      <c r="AT455" s="165" t="s">
        <v>205</v>
      </c>
      <c r="AU455" s="165" t="s">
        <v>85</v>
      </c>
      <c r="AV455" s="14" t="s">
        <v>196</v>
      </c>
      <c r="AW455" s="14" t="s">
        <v>35</v>
      </c>
      <c r="AX455" s="14" t="s">
        <v>82</v>
      </c>
      <c r="AY455" s="165" t="s">
        <v>189</v>
      </c>
    </row>
    <row r="456" spans="2:65" s="13" customFormat="1" ht="11.25">
      <c r="B456" s="157"/>
      <c r="D456" s="151" t="s">
        <v>205</v>
      </c>
      <c r="F456" s="159" t="s">
        <v>673</v>
      </c>
      <c r="H456" s="160">
        <v>1189.492</v>
      </c>
      <c r="I456" s="161"/>
      <c r="L456" s="157"/>
      <c r="M456" s="162"/>
      <c r="T456" s="163"/>
      <c r="AT456" s="158" t="s">
        <v>205</v>
      </c>
      <c r="AU456" s="158" t="s">
        <v>85</v>
      </c>
      <c r="AV456" s="13" t="s">
        <v>85</v>
      </c>
      <c r="AW456" s="13" t="s">
        <v>4</v>
      </c>
      <c r="AX456" s="13" t="s">
        <v>82</v>
      </c>
      <c r="AY456" s="158" t="s">
        <v>189</v>
      </c>
    </row>
    <row r="457" spans="2:65" s="1" customFormat="1" ht="66.75" customHeight="1">
      <c r="B457" s="33"/>
      <c r="C457" s="133" t="s">
        <v>674</v>
      </c>
      <c r="D457" s="133" t="s">
        <v>191</v>
      </c>
      <c r="E457" s="134" t="s">
        <v>675</v>
      </c>
      <c r="F457" s="135" t="s">
        <v>676</v>
      </c>
      <c r="G457" s="136" t="s">
        <v>405</v>
      </c>
      <c r="H457" s="137">
        <v>724.26599999999996</v>
      </c>
      <c r="I457" s="138"/>
      <c r="J457" s="139">
        <f>ROUND(I457*H457,2)</f>
        <v>0</v>
      </c>
      <c r="K457" s="135" t="s">
        <v>195</v>
      </c>
      <c r="L457" s="33"/>
      <c r="M457" s="140" t="s">
        <v>19</v>
      </c>
      <c r="N457" s="141" t="s">
        <v>45</v>
      </c>
      <c r="P457" s="142">
        <f>O457*H457</f>
        <v>0</v>
      </c>
      <c r="Q457" s="142">
        <v>0</v>
      </c>
      <c r="R457" s="142">
        <f>Q457*H457</f>
        <v>0</v>
      </c>
      <c r="S457" s="142">
        <v>0</v>
      </c>
      <c r="T457" s="143">
        <f>S457*H457</f>
        <v>0</v>
      </c>
      <c r="AR457" s="144" t="s">
        <v>196</v>
      </c>
      <c r="AT457" s="144" t="s">
        <v>191</v>
      </c>
      <c r="AU457" s="144" t="s">
        <v>85</v>
      </c>
      <c r="AY457" s="18" t="s">
        <v>189</v>
      </c>
      <c r="BE457" s="145">
        <f>IF(N457="základní",J457,0)</f>
        <v>0</v>
      </c>
      <c r="BF457" s="145">
        <f>IF(N457="snížená",J457,0)</f>
        <v>0</v>
      </c>
      <c r="BG457" s="145">
        <f>IF(N457="zákl. přenesená",J457,0)</f>
        <v>0</v>
      </c>
      <c r="BH457" s="145">
        <f>IF(N457="sníž. přenesená",J457,0)</f>
        <v>0</v>
      </c>
      <c r="BI457" s="145">
        <f>IF(N457="nulová",J457,0)</f>
        <v>0</v>
      </c>
      <c r="BJ457" s="18" t="s">
        <v>82</v>
      </c>
      <c r="BK457" s="145">
        <f>ROUND(I457*H457,2)</f>
        <v>0</v>
      </c>
      <c r="BL457" s="18" t="s">
        <v>196</v>
      </c>
      <c r="BM457" s="144" t="s">
        <v>677</v>
      </c>
    </row>
    <row r="458" spans="2:65" s="1" customFormat="1" ht="11.25">
      <c r="B458" s="33"/>
      <c r="D458" s="146" t="s">
        <v>198</v>
      </c>
      <c r="F458" s="147" t="s">
        <v>678</v>
      </c>
      <c r="I458" s="148"/>
      <c r="L458" s="33"/>
      <c r="M458" s="149"/>
      <c r="T458" s="54"/>
      <c r="AT458" s="18" t="s">
        <v>198</v>
      </c>
      <c r="AU458" s="18" t="s">
        <v>85</v>
      </c>
    </row>
    <row r="459" spans="2:65" s="12" customFormat="1" ht="11.25">
      <c r="B459" s="150"/>
      <c r="D459" s="151" t="s">
        <v>205</v>
      </c>
      <c r="E459" s="152" t="s">
        <v>19</v>
      </c>
      <c r="F459" s="153" t="s">
        <v>679</v>
      </c>
      <c r="H459" s="152" t="s">
        <v>19</v>
      </c>
      <c r="I459" s="154"/>
      <c r="L459" s="150"/>
      <c r="M459" s="155"/>
      <c r="T459" s="156"/>
      <c r="AT459" s="152" t="s">
        <v>205</v>
      </c>
      <c r="AU459" s="152" t="s">
        <v>85</v>
      </c>
      <c r="AV459" s="12" t="s">
        <v>82</v>
      </c>
      <c r="AW459" s="12" t="s">
        <v>35</v>
      </c>
      <c r="AX459" s="12" t="s">
        <v>74</v>
      </c>
      <c r="AY459" s="152" t="s">
        <v>189</v>
      </c>
    </row>
    <row r="460" spans="2:65" s="12" customFormat="1" ht="11.25">
      <c r="B460" s="150"/>
      <c r="D460" s="151" t="s">
        <v>205</v>
      </c>
      <c r="E460" s="152" t="s">
        <v>19</v>
      </c>
      <c r="F460" s="153" t="s">
        <v>656</v>
      </c>
      <c r="H460" s="152" t="s">
        <v>19</v>
      </c>
      <c r="I460" s="154"/>
      <c r="L460" s="150"/>
      <c r="M460" s="155"/>
      <c r="T460" s="156"/>
      <c r="AT460" s="152" t="s">
        <v>205</v>
      </c>
      <c r="AU460" s="152" t="s">
        <v>85</v>
      </c>
      <c r="AV460" s="12" t="s">
        <v>82</v>
      </c>
      <c r="AW460" s="12" t="s">
        <v>35</v>
      </c>
      <c r="AX460" s="12" t="s">
        <v>74</v>
      </c>
      <c r="AY460" s="152" t="s">
        <v>189</v>
      </c>
    </row>
    <row r="461" spans="2:65" s="13" customFormat="1" ht="11.25">
      <c r="B461" s="157"/>
      <c r="D461" s="151" t="s">
        <v>205</v>
      </c>
      <c r="E461" s="158" t="s">
        <v>19</v>
      </c>
      <c r="F461" s="159" t="s">
        <v>680</v>
      </c>
      <c r="H461" s="160">
        <v>739.04</v>
      </c>
      <c r="I461" s="161"/>
      <c r="L461" s="157"/>
      <c r="M461" s="162"/>
      <c r="T461" s="163"/>
      <c r="AT461" s="158" t="s">
        <v>205</v>
      </c>
      <c r="AU461" s="158" t="s">
        <v>85</v>
      </c>
      <c r="AV461" s="13" t="s">
        <v>85</v>
      </c>
      <c r="AW461" s="13" t="s">
        <v>35</v>
      </c>
      <c r="AX461" s="13" t="s">
        <v>74</v>
      </c>
      <c r="AY461" s="158" t="s">
        <v>189</v>
      </c>
    </row>
    <row r="462" spans="2:65" s="12" customFormat="1" ht="11.25">
      <c r="B462" s="150"/>
      <c r="D462" s="151" t="s">
        <v>205</v>
      </c>
      <c r="E462" s="152" t="s">
        <v>19</v>
      </c>
      <c r="F462" s="153" t="s">
        <v>396</v>
      </c>
      <c r="H462" s="152" t="s">
        <v>19</v>
      </c>
      <c r="I462" s="154"/>
      <c r="L462" s="150"/>
      <c r="M462" s="155"/>
      <c r="T462" s="156"/>
      <c r="AT462" s="152" t="s">
        <v>205</v>
      </c>
      <c r="AU462" s="152" t="s">
        <v>85</v>
      </c>
      <c r="AV462" s="12" t="s">
        <v>82</v>
      </c>
      <c r="AW462" s="12" t="s">
        <v>35</v>
      </c>
      <c r="AX462" s="12" t="s">
        <v>74</v>
      </c>
      <c r="AY462" s="152" t="s">
        <v>189</v>
      </c>
    </row>
    <row r="463" spans="2:65" s="13" customFormat="1" ht="11.25">
      <c r="B463" s="157"/>
      <c r="D463" s="151" t="s">
        <v>205</v>
      </c>
      <c r="E463" s="158" t="s">
        <v>19</v>
      </c>
      <c r="F463" s="159" t="s">
        <v>681</v>
      </c>
      <c r="H463" s="160">
        <v>2.48</v>
      </c>
      <c r="I463" s="161"/>
      <c r="L463" s="157"/>
      <c r="M463" s="162"/>
      <c r="T463" s="163"/>
      <c r="AT463" s="158" t="s">
        <v>205</v>
      </c>
      <c r="AU463" s="158" t="s">
        <v>85</v>
      </c>
      <c r="AV463" s="13" t="s">
        <v>85</v>
      </c>
      <c r="AW463" s="13" t="s">
        <v>35</v>
      </c>
      <c r="AX463" s="13" t="s">
        <v>74</v>
      </c>
      <c r="AY463" s="158" t="s">
        <v>189</v>
      </c>
    </row>
    <row r="464" spans="2:65" s="12" customFormat="1" ht="11.25">
      <c r="B464" s="150"/>
      <c r="D464" s="151" t="s">
        <v>205</v>
      </c>
      <c r="E464" s="152" t="s">
        <v>19</v>
      </c>
      <c r="F464" s="153" t="s">
        <v>398</v>
      </c>
      <c r="H464" s="152" t="s">
        <v>19</v>
      </c>
      <c r="I464" s="154"/>
      <c r="L464" s="150"/>
      <c r="M464" s="155"/>
      <c r="T464" s="156"/>
      <c r="AT464" s="152" t="s">
        <v>205</v>
      </c>
      <c r="AU464" s="152" t="s">
        <v>85</v>
      </c>
      <c r="AV464" s="12" t="s">
        <v>82</v>
      </c>
      <c r="AW464" s="12" t="s">
        <v>35</v>
      </c>
      <c r="AX464" s="12" t="s">
        <v>74</v>
      </c>
      <c r="AY464" s="152" t="s">
        <v>189</v>
      </c>
    </row>
    <row r="465" spans="2:65" s="13" customFormat="1" ht="11.25">
      <c r="B465" s="157"/>
      <c r="D465" s="151" t="s">
        <v>205</v>
      </c>
      <c r="E465" s="158" t="s">
        <v>19</v>
      </c>
      <c r="F465" s="159" t="s">
        <v>682</v>
      </c>
      <c r="H465" s="160">
        <v>5.58</v>
      </c>
      <c r="I465" s="161"/>
      <c r="L465" s="157"/>
      <c r="M465" s="162"/>
      <c r="T465" s="163"/>
      <c r="AT465" s="158" t="s">
        <v>205</v>
      </c>
      <c r="AU465" s="158" t="s">
        <v>85</v>
      </c>
      <c r="AV465" s="13" t="s">
        <v>85</v>
      </c>
      <c r="AW465" s="13" t="s">
        <v>35</v>
      </c>
      <c r="AX465" s="13" t="s">
        <v>74</v>
      </c>
      <c r="AY465" s="158" t="s">
        <v>189</v>
      </c>
    </row>
    <row r="466" spans="2:65" s="15" customFormat="1" ht="11.25">
      <c r="B466" s="171"/>
      <c r="D466" s="151" t="s">
        <v>205</v>
      </c>
      <c r="E466" s="172" t="s">
        <v>19</v>
      </c>
      <c r="F466" s="173" t="s">
        <v>412</v>
      </c>
      <c r="H466" s="174">
        <v>747.1</v>
      </c>
      <c r="I466" s="175"/>
      <c r="L466" s="171"/>
      <c r="M466" s="176"/>
      <c r="T466" s="177"/>
      <c r="AT466" s="172" t="s">
        <v>205</v>
      </c>
      <c r="AU466" s="172" t="s">
        <v>85</v>
      </c>
      <c r="AV466" s="15" t="s">
        <v>111</v>
      </c>
      <c r="AW466" s="15" t="s">
        <v>35</v>
      </c>
      <c r="AX466" s="15" t="s">
        <v>74</v>
      </c>
      <c r="AY466" s="172" t="s">
        <v>189</v>
      </c>
    </row>
    <row r="467" spans="2:65" s="12" customFormat="1" ht="11.25">
      <c r="B467" s="150"/>
      <c r="D467" s="151" t="s">
        <v>205</v>
      </c>
      <c r="E467" s="152" t="s">
        <v>19</v>
      </c>
      <c r="F467" s="153" t="s">
        <v>683</v>
      </c>
      <c r="H467" s="152" t="s">
        <v>19</v>
      </c>
      <c r="I467" s="154"/>
      <c r="L467" s="150"/>
      <c r="M467" s="155"/>
      <c r="T467" s="156"/>
      <c r="AT467" s="152" t="s">
        <v>205</v>
      </c>
      <c r="AU467" s="152" t="s">
        <v>85</v>
      </c>
      <c r="AV467" s="12" t="s">
        <v>82</v>
      </c>
      <c r="AW467" s="12" t="s">
        <v>35</v>
      </c>
      <c r="AX467" s="12" t="s">
        <v>74</v>
      </c>
      <c r="AY467" s="152" t="s">
        <v>189</v>
      </c>
    </row>
    <row r="468" spans="2:65" s="13" customFormat="1" ht="11.25">
      <c r="B468" s="157"/>
      <c r="D468" s="151" t="s">
        <v>205</v>
      </c>
      <c r="E468" s="158" t="s">
        <v>19</v>
      </c>
      <c r="F468" s="159" t="s">
        <v>684</v>
      </c>
      <c r="H468" s="160">
        <v>-22.834</v>
      </c>
      <c r="I468" s="161"/>
      <c r="L468" s="157"/>
      <c r="M468" s="162"/>
      <c r="T468" s="163"/>
      <c r="AT468" s="158" t="s">
        <v>205</v>
      </c>
      <c r="AU468" s="158" t="s">
        <v>85</v>
      </c>
      <c r="AV468" s="13" t="s">
        <v>85</v>
      </c>
      <c r="AW468" s="13" t="s">
        <v>35</v>
      </c>
      <c r="AX468" s="13" t="s">
        <v>74</v>
      </c>
      <c r="AY468" s="158" t="s">
        <v>189</v>
      </c>
    </row>
    <row r="469" spans="2:65" s="14" customFormat="1" ht="11.25">
      <c r="B469" s="164"/>
      <c r="D469" s="151" t="s">
        <v>205</v>
      </c>
      <c r="E469" s="165" t="s">
        <v>19</v>
      </c>
      <c r="F469" s="166" t="s">
        <v>303</v>
      </c>
      <c r="H469" s="167">
        <v>724.26600000000008</v>
      </c>
      <c r="I469" s="168"/>
      <c r="L469" s="164"/>
      <c r="M469" s="169"/>
      <c r="T469" s="170"/>
      <c r="AT469" s="165" t="s">
        <v>205</v>
      </c>
      <c r="AU469" s="165" t="s">
        <v>85</v>
      </c>
      <c r="AV469" s="14" t="s">
        <v>196</v>
      </c>
      <c r="AW469" s="14" t="s">
        <v>35</v>
      </c>
      <c r="AX469" s="14" t="s">
        <v>82</v>
      </c>
      <c r="AY469" s="165" t="s">
        <v>189</v>
      </c>
    </row>
    <row r="470" spans="2:65" s="1" customFormat="1" ht="16.5" customHeight="1">
      <c r="B470" s="33"/>
      <c r="C470" s="178" t="s">
        <v>685</v>
      </c>
      <c r="D470" s="178" t="s">
        <v>666</v>
      </c>
      <c r="E470" s="179" t="s">
        <v>686</v>
      </c>
      <c r="F470" s="180" t="s">
        <v>687</v>
      </c>
      <c r="G470" s="181" t="s">
        <v>633</v>
      </c>
      <c r="H470" s="182">
        <v>1448.5319999999999</v>
      </c>
      <c r="I470" s="183"/>
      <c r="J470" s="184">
        <f>ROUND(I470*H470,2)</f>
        <v>0</v>
      </c>
      <c r="K470" s="180" t="s">
        <v>195</v>
      </c>
      <c r="L470" s="185"/>
      <c r="M470" s="186" t="s">
        <v>19</v>
      </c>
      <c r="N470" s="187" t="s">
        <v>45</v>
      </c>
      <c r="P470" s="142">
        <f>O470*H470</f>
        <v>0</v>
      </c>
      <c r="Q470" s="142">
        <v>0</v>
      </c>
      <c r="R470" s="142">
        <f>Q470*H470</f>
        <v>0</v>
      </c>
      <c r="S470" s="142">
        <v>0</v>
      </c>
      <c r="T470" s="143">
        <f>S470*H470</f>
        <v>0</v>
      </c>
      <c r="AR470" s="144" t="s">
        <v>234</v>
      </c>
      <c r="AT470" s="144" t="s">
        <v>666</v>
      </c>
      <c r="AU470" s="144" t="s">
        <v>85</v>
      </c>
      <c r="AY470" s="18" t="s">
        <v>189</v>
      </c>
      <c r="BE470" s="145">
        <f>IF(N470="základní",J470,0)</f>
        <v>0</v>
      </c>
      <c r="BF470" s="145">
        <f>IF(N470="snížená",J470,0)</f>
        <v>0</v>
      </c>
      <c r="BG470" s="145">
        <f>IF(N470="zákl. přenesená",J470,0)</f>
        <v>0</v>
      </c>
      <c r="BH470" s="145">
        <f>IF(N470="sníž. přenesená",J470,0)</f>
        <v>0</v>
      </c>
      <c r="BI470" s="145">
        <f>IF(N470="nulová",J470,0)</f>
        <v>0</v>
      </c>
      <c r="BJ470" s="18" t="s">
        <v>82</v>
      </c>
      <c r="BK470" s="145">
        <f>ROUND(I470*H470,2)</f>
        <v>0</v>
      </c>
      <c r="BL470" s="18" t="s">
        <v>196</v>
      </c>
      <c r="BM470" s="144" t="s">
        <v>688</v>
      </c>
    </row>
    <row r="471" spans="2:65" s="13" customFormat="1" ht="11.25">
      <c r="B471" s="157"/>
      <c r="D471" s="151" t="s">
        <v>205</v>
      </c>
      <c r="F471" s="159" t="s">
        <v>689</v>
      </c>
      <c r="H471" s="160">
        <v>1448.5319999999999</v>
      </c>
      <c r="I471" s="161"/>
      <c r="L471" s="157"/>
      <c r="M471" s="162"/>
      <c r="T471" s="163"/>
      <c r="AT471" s="158" t="s">
        <v>205</v>
      </c>
      <c r="AU471" s="158" t="s">
        <v>85</v>
      </c>
      <c r="AV471" s="13" t="s">
        <v>85</v>
      </c>
      <c r="AW471" s="13" t="s">
        <v>4</v>
      </c>
      <c r="AX471" s="13" t="s">
        <v>82</v>
      </c>
      <c r="AY471" s="158" t="s">
        <v>189</v>
      </c>
    </row>
    <row r="472" spans="2:65" s="1" customFormat="1" ht="37.9" customHeight="1">
      <c r="B472" s="33"/>
      <c r="C472" s="133" t="s">
        <v>690</v>
      </c>
      <c r="D472" s="133" t="s">
        <v>191</v>
      </c>
      <c r="E472" s="134" t="s">
        <v>691</v>
      </c>
      <c r="F472" s="135" t="s">
        <v>692</v>
      </c>
      <c r="G472" s="136" t="s">
        <v>194</v>
      </c>
      <c r="H472" s="137">
        <v>853.38</v>
      </c>
      <c r="I472" s="138"/>
      <c r="J472" s="139">
        <f>ROUND(I472*H472,2)</f>
        <v>0</v>
      </c>
      <c r="K472" s="135" t="s">
        <v>195</v>
      </c>
      <c r="L472" s="33"/>
      <c r="M472" s="140" t="s">
        <v>19</v>
      </c>
      <c r="N472" s="141" t="s">
        <v>45</v>
      </c>
      <c r="P472" s="142">
        <f>O472*H472</f>
        <v>0</v>
      </c>
      <c r="Q472" s="142">
        <v>0</v>
      </c>
      <c r="R472" s="142">
        <f>Q472*H472</f>
        <v>0</v>
      </c>
      <c r="S472" s="142">
        <v>0</v>
      </c>
      <c r="T472" s="143">
        <f>S472*H472</f>
        <v>0</v>
      </c>
      <c r="AR472" s="144" t="s">
        <v>196</v>
      </c>
      <c r="AT472" s="144" t="s">
        <v>191</v>
      </c>
      <c r="AU472" s="144" t="s">
        <v>85</v>
      </c>
      <c r="AY472" s="18" t="s">
        <v>189</v>
      </c>
      <c r="BE472" s="145">
        <f>IF(N472="základní",J472,0)</f>
        <v>0</v>
      </c>
      <c r="BF472" s="145">
        <f>IF(N472="snížená",J472,0)</f>
        <v>0</v>
      </c>
      <c r="BG472" s="145">
        <f>IF(N472="zákl. přenesená",J472,0)</f>
        <v>0</v>
      </c>
      <c r="BH472" s="145">
        <f>IF(N472="sníž. přenesená",J472,0)</f>
        <v>0</v>
      </c>
      <c r="BI472" s="145">
        <f>IF(N472="nulová",J472,0)</f>
        <v>0</v>
      </c>
      <c r="BJ472" s="18" t="s">
        <v>82</v>
      </c>
      <c r="BK472" s="145">
        <f>ROUND(I472*H472,2)</f>
        <v>0</v>
      </c>
      <c r="BL472" s="18" t="s">
        <v>196</v>
      </c>
      <c r="BM472" s="144" t="s">
        <v>693</v>
      </c>
    </row>
    <row r="473" spans="2:65" s="1" customFormat="1" ht="11.25">
      <c r="B473" s="33"/>
      <c r="D473" s="146" t="s">
        <v>198</v>
      </c>
      <c r="F473" s="147" t="s">
        <v>694</v>
      </c>
      <c r="I473" s="148"/>
      <c r="L473" s="33"/>
      <c r="M473" s="149"/>
      <c r="T473" s="54"/>
      <c r="AT473" s="18" t="s">
        <v>198</v>
      </c>
      <c r="AU473" s="18" t="s">
        <v>85</v>
      </c>
    </row>
    <row r="474" spans="2:65" s="12" customFormat="1" ht="11.25">
      <c r="B474" s="150"/>
      <c r="D474" s="151" t="s">
        <v>205</v>
      </c>
      <c r="E474" s="152" t="s">
        <v>19</v>
      </c>
      <c r="F474" s="153" t="s">
        <v>695</v>
      </c>
      <c r="H474" s="152" t="s">
        <v>19</v>
      </c>
      <c r="I474" s="154"/>
      <c r="L474" s="150"/>
      <c r="M474" s="155"/>
      <c r="T474" s="156"/>
      <c r="AT474" s="152" t="s">
        <v>205</v>
      </c>
      <c r="AU474" s="152" t="s">
        <v>85</v>
      </c>
      <c r="AV474" s="12" t="s">
        <v>82</v>
      </c>
      <c r="AW474" s="12" t="s">
        <v>35</v>
      </c>
      <c r="AX474" s="12" t="s">
        <v>74</v>
      </c>
      <c r="AY474" s="152" t="s">
        <v>189</v>
      </c>
    </row>
    <row r="475" spans="2:65" s="13" customFormat="1" ht="11.25">
      <c r="B475" s="157"/>
      <c r="D475" s="151" t="s">
        <v>205</v>
      </c>
      <c r="E475" s="158" t="s">
        <v>19</v>
      </c>
      <c r="F475" s="159" t="s">
        <v>696</v>
      </c>
      <c r="H475" s="160">
        <v>299.60000000000002</v>
      </c>
      <c r="I475" s="161"/>
      <c r="L475" s="157"/>
      <c r="M475" s="162"/>
      <c r="T475" s="163"/>
      <c r="AT475" s="158" t="s">
        <v>205</v>
      </c>
      <c r="AU475" s="158" t="s">
        <v>85</v>
      </c>
      <c r="AV475" s="13" t="s">
        <v>85</v>
      </c>
      <c r="AW475" s="13" t="s">
        <v>35</v>
      </c>
      <c r="AX475" s="13" t="s">
        <v>74</v>
      </c>
      <c r="AY475" s="158" t="s">
        <v>189</v>
      </c>
    </row>
    <row r="476" spans="2:65" s="12" customFormat="1" ht="11.25">
      <c r="B476" s="150"/>
      <c r="D476" s="151" t="s">
        <v>205</v>
      </c>
      <c r="E476" s="152" t="s">
        <v>19</v>
      </c>
      <c r="F476" s="153" t="s">
        <v>392</v>
      </c>
      <c r="H476" s="152" t="s">
        <v>19</v>
      </c>
      <c r="I476" s="154"/>
      <c r="L476" s="150"/>
      <c r="M476" s="155"/>
      <c r="T476" s="156"/>
      <c r="AT476" s="152" t="s">
        <v>205</v>
      </c>
      <c r="AU476" s="152" t="s">
        <v>85</v>
      </c>
      <c r="AV476" s="12" t="s">
        <v>82</v>
      </c>
      <c r="AW476" s="12" t="s">
        <v>35</v>
      </c>
      <c r="AX476" s="12" t="s">
        <v>74</v>
      </c>
      <c r="AY476" s="152" t="s">
        <v>189</v>
      </c>
    </row>
    <row r="477" spans="2:65" s="13" customFormat="1" ht="11.25">
      <c r="B477" s="157"/>
      <c r="D477" s="151" t="s">
        <v>205</v>
      </c>
      <c r="E477" s="158" t="s">
        <v>19</v>
      </c>
      <c r="F477" s="159" t="s">
        <v>393</v>
      </c>
      <c r="H477" s="160">
        <v>150.78</v>
      </c>
      <c r="I477" s="161"/>
      <c r="L477" s="157"/>
      <c r="M477" s="162"/>
      <c r="T477" s="163"/>
      <c r="AT477" s="158" t="s">
        <v>205</v>
      </c>
      <c r="AU477" s="158" t="s">
        <v>85</v>
      </c>
      <c r="AV477" s="13" t="s">
        <v>85</v>
      </c>
      <c r="AW477" s="13" t="s">
        <v>35</v>
      </c>
      <c r="AX477" s="13" t="s">
        <v>74</v>
      </c>
      <c r="AY477" s="158" t="s">
        <v>189</v>
      </c>
    </row>
    <row r="478" spans="2:65" s="12" customFormat="1" ht="11.25">
      <c r="B478" s="150"/>
      <c r="D478" s="151" t="s">
        <v>205</v>
      </c>
      <c r="E478" s="152" t="s">
        <v>19</v>
      </c>
      <c r="F478" s="153" t="s">
        <v>394</v>
      </c>
      <c r="H478" s="152" t="s">
        <v>19</v>
      </c>
      <c r="I478" s="154"/>
      <c r="L478" s="150"/>
      <c r="M478" s="155"/>
      <c r="T478" s="156"/>
      <c r="AT478" s="152" t="s">
        <v>205</v>
      </c>
      <c r="AU478" s="152" t="s">
        <v>85</v>
      </c>
      <c r="AV478" s="12" t="s">
        <v>82</v>
      </c>
      <c r="AW478" s="12" t="s">
        <v>35</v>
      </c>
      <c r="AX478" s="12" t="s">
        <v>74</v>
      </c>
      <c r="AY478" s="152" t="s">
        <v>189</v>
      </c>
    </row>
    <row r="479" spans="2:65" s="12" customFormat="1" ht="11.25">
      <c r="B479" s="150"/>
      <c r="D479" s="151" t="s">
        <v>205</v>
      </c>
      <c r="E479" s="152" t="s">
        <v>19</v>
      </c>
      <c r="F479" s="153" t="s">
        <v>395</v>
      </c>
      <c r="H479" s="152" t="s">
        <v>19</v>
      </c>
      <c r="I479" s="154"/>
      <c r="L479" s="150"/>
      <c r="M479" s="155"/>
      <c r="T479" s="156"/>
      <c r="AT479" s="152" t="s">
        <v>205</v>
      </c>
      <c r="AU479" s="152" t="s">
        <v>85</v>
      </c>
      <c r="AV479" s="12" t="s">
        <v>82</v>
      </c>
      <c r="AW479" s="12" t="s">
        <v>35</v>
      </c>
      <c r="AX479" s="12" t="s">
        <v>74</v>
      </c>
      <c r="AY479" s="152" t="s">
        <v>189</v>
      </c>
    </row>
    <row r="480" spans="2:65" s="12" customFormat="1" ht="11.25">
      <c r="B480" s="150"/>
      <c r="D480" s="151" t="s">
        <v>205</v>
      </c>
      <c r="E480" s="152" t="s">
        <v>19</v>
      </c>
      <c r="F480" s="153" t="s">
        <v>396</v>
      </c>
      <c r="H480" s="152" t="s">
        <v>19</v>
      </c>
      <c r="I480" s="154"/>
      <c r="L480" s="150"/>
      <c r="M480" s="155"/>
      <c r="T480" s="156"/>
      <c r="AT480" s="152" t="s">
        <v>205</v>
      </c>
      <c r="AU480" s="152" t="s">
        <v>85</v>
      </c>
      <c r="AV480" s="12" t="s">
        <v>82</v>
      </c>
      <c r="AW480" s="12" t="s">
        <v>35</v>
      </c>
      <c r="AX480" s="12" t="s">
        <v>74</v>
      </c>
      <c r="AY480" s="152" t="s">
        <v>189</v>
      </c>
    </row>
    <row r="481" spans="2:65" s="13" customFormat="1" ht="11.25">
      <c r="B481" s="157"/>
      <c r="D481" s="151" t="s">
        <v>205</v>
      </c>
      <c r="E481" s="158" t="s">
        <v>19</v>
      </c>
      <c r="F481" s="159" t="s">
        <v>397</v>
      </c>
      <c r="H481" s="160">
        <v>24</v>
      </c>
      <c r="I481" s="161"/>
      <c r="L481" s="157"/>
      <c r="M481" s="162"/>
      <c r="T481" s="163"/>
      <c r="AT481" s="158" t="s">
        <v>205</v>
      </c>
      <c r="AU481" s="158" t="s">
        <v>85</v>
      </c>
      <c r="AV481" s="13" t="s">
        <v>85</v>
      </c>
      <c r="AW481" s="13" t="s">
        <v>35</v>
      </c>
      <c r="AX481" s="13" t="s">
        <v>74</v>
      </c>
      <c r="AY481" s="158" t="s">
        <v>189</v>
      </c>
    </row>
    <row r="482" spans="2:65" s="12" customFormat="1" ht="11.25">
      <c r="B482" s="150"/>
      <c r="D482" s="151" t="s">
        <v>205</v>
      </c>
      <c r="E482" s="152" t="s">
        <v>19</v>
      </c>
      <c r="F482" s="153" t="s">
        <v>398</v>
      </c>
      <c r="H482" s="152" t="s">
        <v>19</v>
      </c>
      <c r="I482" s="154"/>
      <c r="L482" s="150"/>
      <c r="M482" s="155"/>
      <c r="T482" s="156"/>
      <c r="AT482" s="152" t="s">
        <v>205</v>
      </c>
      <c r="AU482" s="152" t="s">
        <v>85</v>
      </c>
      <c r="AV482" s="12" t="s">
        <v>82</v>
      </c>
      <c r="AW482" s="12" t="s">
        <v>35</v>
      </c>
      <c r="AX482" s="12" t="s">
        <v>74</v>
      </c>
      <c r="AY482" s="152" t="s">
        <v>189</v>
      </c>
    </row>
    <row r="483" spans="2:65" s="13" customFormat="1" ht="11.25">
      <c r="B483" s="157"/>
      <c r="D483" s="151" t="s">
        <v>205</v>
      </c>
      <c r="E483" s="158" t="s">
        <v>19</v>
      </c>
      <c r="F483" s="159" t="s">
        <v>399</v>
      </c>
      <c r="H483" s="160">
        <v>18</v>
      </c>
      <c r="I483" s="161"/>
      <c r="L483" s="157"/>
      <c r="M483" s="162"/>
      <c r="T483" s="163"/>
      <c r="AT483" s="158" t="s">
        <v>205</v>
      </c>
      <c r="AU483" s="158" t="s">
        <v>85</v>
      </c>
      <c r="AV483" s="13" t="s">
        <v>85</v>
      </c>
      <c r="AW483" s="13" t="s">
        <v>35</v>
      </c>
      <c r="AX483" s="13" t="s">
        <v>74</v>
      </c>
      <c r="AY483" s="158" t="s">
        <v>189</v>
      </c>
    </row>
    <row r="484" spans="2:65" s="12" customFormat="1" ht="11.25">
      <c r="B484" s="150"/>
      <c r="D484" s="151" t="s">
        <v>205</v>
      </c>
      <c r="E484" s="152" t="s">
        <v>19</v>
      </c>
      <c r="F484" s="153" t="s">
        <v>400</v>
      </c>
      <c r="H484" s="152" t="s">
        <v>19</v>
      </c>
      <c r="I484" s="154"/>
      <c r="L484" s="150"/>
      <c r="M484" s="155"/>
      <c r="T484" s="156"/>
      <c r="AT484" s="152" t="s">
        <v>205</v>
      </c>
      <c r="AU484" s="152" t="s">
        <v>85</v>
      </c>
      <c r="AV484" s="12" t="s">
        <v>82</v>
      </c>
      <c r="AW484" s="12" t="s">
        <v>35</v>
      </c>
      <c r="AX484" s="12" t="s">
        <v>74</v>
      </c>
      <c r="AY484" s="152" t="s">
        <v>189</v>
      </c>
    </row>
    <row r="485" spans="2:65" s="13" customFormat="1" ht="11.25">
      <c r="B485" s="157"/>
      <c r="D485" s="151" t="s">
        <v>205</v>
      </c>
      <c r="E485" s="158" t="s">
        <v>19</v>
      </c>
      <c r="F485" s="159" t="s">
        <v>401</v>
      </c>
      <c r="H485" s="160">
        <v>361</v>
      </c>
      <c r="I485" s="161"/>
      <c r="L485" s="157"/>
      <c r="M485" s="162"/>
      <c r="T485" s="163"/>
      <c r="AT485" s="158" t="s">
        <v>205</v>
      </c>
      <c r="AU485" s="158" t="s">
        <v>85</v>
      </c>
      <c r="AV485" s="13" t="s">
        <v>85</v>
      </c>
      <c r="AW485" s="13" t="s">
        <v>35</v>
      </c>
      <c r="AX485" s="13" t="s">
        <v>74</v>
      </c>
      <c r="AY485" s="158" t="s">
        <v>189</v>
      </c>
    </row>
    <row r="486" spans="2:65" s="14" customFormat="1" ht="11.25">
      <c r="B486" s="164"/>
      <c r="D486" s="151" t="s">
        <v>205</v>
      </c>
      <c r="E486" s="165" t="s">
        <v>19</v>
      </c>
      <c r="F486" s="166" t="s">
        <v>303</v>
      </c>
      <c r="H486" s="167">
        <v>853.38</v>
      </c>
      <c r="I486" s="168"/>
      <c r="L486" s="164"/>
      <c r="M486" s="169"/>
      <c r="T486" s="170"/>
      <c r="AT486" s="165" t="s">
        <v>205</v>
      </c>
      <c r="AU486" s="165" t="s">
        <v>85</v>
      </c>
      <c r="AV486" s="14" t="s">
        <v>196</v>
      </c>
      <c r="AW486" s="14" t="s">
        <v>35</v>
      </c>
      <c r="AX486" s="14" t="s">
        <v>82</v>
      </c>
      <c r="AY486" s="165" t="s">
        <v>189</v>
      </c>
    </row>
    <row r="487" spans="2:65" s="1" customFormat="1" ht="37.9" customHeight="1">
      <c r="B487" s="33"/>
      <c r="C487" s="133" t="s">
        <v>697</v>
      </c>
      <c r="D487" s="133" t="s">
        <v>191</v>
      </c>
      <c r="E487" s="134" t="s">
        <v>698</v>
      </c>
      <c r="F487" s="135" t="s">
        <v>699</v>
      </c>
      <c r="G487" s="136" t="s">
        <v>194</v>
      </c>
      <c r="H487" s="137">
        <v>492.38</v>
      </c>
      <c r="I487" s="138"/>
      <c r="J487" s="139">
        <f>ROUND(I487*H487,2)</f>
        <v>0</v>
      </c>
      <c r="K487" s="135" t="s">
        <v>195</v>
      </c>
      <c r="L487" s="33"/>
      <c r="M487" s="140" t="s">
        <v>19</v>
      </c>
      <c r="N487" s="141" t="s">
        <v>45</v>
      </c>
      <c r="P487" s="142">
        <f>O487*H487</f>
        <v>0</v>
      </c>
      <c r="Q487" s="142">
        <v>0</v>
      </c>
      <c r="R487" s="142">
        <f>Q487*H487</f>
        <v>0</v>
      </c>
      <c r="S487" s="142">
        <v>0</v>
      </c>
      <c r="T487" s="143">
        <f>S487*H487</f>
        <v>0</v>
      </c>
      <c r="AR487" s="144" t="s">
        <v>196</v>
      </c>
      <c r="AT487" s="144" t="s">
        <v>191</v>
      </c>
      <c r="AU487" s="144" t="s">
        <v>85</v>
      </c>
      <c r="AY487" s="18" t="s">
        <v>189</v>
      </c>
      <c r="BE487" s="145">
        <f>IF(N487="základní",J487,0)</f>
        <v>0</v>
      </c>
      <c r="BF487" s="145">
        <f>IF(N487="snížená",J487,0)</f>
        <v>0</v>
      </c>
      <c r="BG487" s="145">
        <f>IF(N487="zákl. přenesená",J487,0)</f>
        <v>0</v>
      </c>
      <c r="BH487" s="145">
        <f>IF(N487="sníž. přenesená",J487,0)</f>
        <v>0</v>
      </c>
      <c r="BI487" s="145">
        <f>IF(N487="nulová",J487,0)</f>
        <v>0</v>
      </c>
      <c r="BJ487" s="18" t="s">
        <v>82</v>
      </c>
      <c r="BK487" s="145">
        <f>ROUND(I487*H487,2)</f>
        <v>0</v>
      </c>
      <c r="BL487" s="18" t="s">
        <v>196</v>
      </c>
      <c r="BM487" s="144" t="s">
        <v>700</v>
      </c>
    </row>
    <row r="488" spans="2:65" s="1" customFormat="1" ht="11.25">
      <c r="B488" s="33"/>
      <c r="D488" s="146" t="s">
        <v>198</v>
      </c>
      <c r="F488" s="147" t="s">
        <v>701</v>
      </c>
      <c r="I488" s="148"/>
      <c r="L488" s="33"/>
      <c r="M488" s="149"/>
      <c r="T488" s="54"/>
      <c r="AT488" s="18" t="s">
        <v>198</v>
      </c>
      <c r="AU488" s="18" t="s">
        <v>85</v>
      </c>
    </row>
    <row r="489" spans="2:65" s="12" customFormat="1" ht="11.25">
      <c r="B489" s="150"/>
      <c r="D489" s="151" t="s">
        <v>205</v>
      </c>
      <c r="E489" s="152" t="s">
        <v>19</v>
      </c>
      <c r="F489" s="153" t="s">
        <v>695</v>
      </c>
      <c r="H489" s="152" t="s">
        <v>19</v>
      </c>
      <c r="I489" s="154"/>
      <c r="L489" s="150"/>
      <c r="M489" s="155"/>
      <c r="T489" s="156"/>
      <c r="AT489" s="152" t="s">
        <v>205</v>
      </c>
      <c r="AU489" s="152" t="s">
        <v>85</v>
      </c>
      <c r="AV489" s="12" t="s">
        <v>82</v>
      </c>
      <c r="AW489" s="12" t="s">
        <v>35</v>
      </c>
      <c r="AX489" s="12" t="s">
        <v>74</v>
      </c>
      <c r="AY489" s="152" t="s">
        <v>189</v>
      </c>
    </row>
    <row r="490" spans="2:65" s="13" customFormat="1" ht="11.25">
      <c r="B490" s="157"/>
      <c r="D490" s="151" t="s">
        <v>205</v>
      </c>
      <c r="E490" s="158" t="s">
        <v>19</v>
      </c>
      <c r="F490" s="159" t="s">
        <v>696</v>
      </c>
      <c r="H490" s="160">
        <v>299.60000000000002</v>
      </c>
      <c r="I490" s="161"/>
      <c r="L490" s="157"/>
      <c r="M490" s="162"/>
      <c r="T490" s="163"/>
      <c r="AT490" s="158" t="s">
        <v>205</v>
      </c>
      <c r="AU490" s="158" t="s">
        <v>85</v>
      </c>
      <c r="AV490" s="13" t="s">
        <v>85</v>
      </c>
      <c r="AW490" s="13" t="s">
        <v>35</v>
      </c>
      <c r="AX490" s="13" t="s">
        <v>74</v>
      </c>
      <c r="AY490" s="158" t="s">
        <v>189</v>
      </c>
    </row>
    <row r="491" spans="2:65" s="12" customFormat="1" ht="11.25">
      <c r="B491" s="150"/>
      <c r="D491" s="151" t="s">
        <v>205</v>
      </c>
      <c r="E491" s="152" t="s">
        <v>19</v>
      </c>
      <c r="F491" s="153" t="s">
        <v>392</v>
      </c>
      <c r="H491" s="152" t="s">
        <v>19</v>
      </c>
      <c r="I491" s="154"/>
      <c r="L491" s="150"/>
      <c r="M491" s="155"/>
      <c r="T491" s="156"/>
      <c r="AT491" s="152" t="s">
        <v>205</v>
      </c>
      <c r="AU491" s="152" t="s">
        <v>85</v>
      </c>
      <c r="AV491" s="12" t="s">
        <v>82</v>
      </c>
      <c r="AW491" s="12" t="s">
        <v>35</v>
      </c>
      <c r="AX491" s="12" t="s">
        <v>74</v>
      </c>
      <c r="AY491" s="152" t="s">
        <v>189</v>
      </c>
    </row>
    <row r="492" spans="2:65" s="13" customFormat="1" ht="11.25">
      <c r="B492" s="157"/>
      <c r="D492" s="151" t="s">
        <v>205</v>
      </c>
      <c r="E492" s="158" t="s">
        <v>19</v>
      </c>
      <c r="F492" s="159" t="s">
        <v>393</v>
      </c>
      <c r="H492" s="160">
        <v>150.78</v>
      </c>
      <c r="I492" s="161"/>
      <c r="L492" s="157"/>
      <c r="M492" s="162"/>
      <c r="T492" s="163"/>
      <c r="AT492" s="158" t="s">
        <v>205</v>
      </c>
      <c r="AU492" s="158" t="s">
        <v>85</v>
      </c>
      <c r="AV492" s="13" t="s">
        <v>85</v>
      </c>
      <c r="AW492" s="13" t="s">
        <v>35</v>
      </c>
      <c r="AX492" s="13" t="s">
        <v>74</v>
      </c>
      <c r="AY492" s="158" t="s">
        <v>189</v>
      </c>
    </row>
    <row r="493" spans="2:65" s="12" customFormat="1" ht="11.25">
      <c r="B493" s="150"/>
      <c r="D493" s="151" t="s">
        <v>205</v>
      </c>
      <c r="E493" s="152" t="s">
        <v>19</v>
      </c>
      <c r="F493" s="153" t="s">
        <v>394</v>
      </c>
      <c r="H493" s="152" t="s">
        <v>19</v>
      </c>
      <c r="I493" s="154"/>
      <c r="L493" s="150"/>
      <c r="M493" s="155"/>
      <c r="T493" s="156"/>
      <c r="AT493" s="152" t="s">
        <v>205</v>
      </c>
      <c r="AU493" s="152" t="s">
        <v>85</v>
      </c>
      <c r="AV493" s="12" t="s">
        <v>82</v>
      </c>
      <c r="AW493" s="12" t="s">
        <v>35</v>
      </c>
      <c r="AX493" s="12" t="s">
        <v>74</v>
      </c>
      <c r="AY493" s="152" t="s">
        <v>189</v>
      </c>
    </row>
    <row r="494" spans="2:65" s="12" customFormat="1" ht="11.25">
      <c r="B494" s="150"/>
      <c r="D494" s="151" t="s">
        <v>205</v>
      </c>
      <c r="E494" s="152" t="s">
        <v>19</v>
      </c>
      <c r="F494" s="153" t="s">
        <v>395</v>
      </c>
      <c r="H494" s="152" t="s">
        <v>19</v>
      </c>
      <c r="I494" s="154"/>
      <c r="L494" s="150"/>
      <c r="M494" s="155"/>
      <c r="T494" s="156"/>
      <c r="AT494" s="152" t="s">
        <v>205</v>
      </c>
      <c r="AU494" s="152" t="s">
        <v>85</v>
      </c>
      <c r="AV494" s="12" t="s">
        <v>82</v>
      </c>
      <c r="AW494" s="12" t="s">
        <v>35</v>
      </c>
      <c r="AX494" s="12" t="s">
        <v>74</v>
      </c>
      <c r="AY494" s="152" t="s">
        <v>189</v>
      </c>
    </row>
    <row r="495" spans="2:65" s="12" customFormat="1" ht="11.25">
      <c r="B495" s="150"/>
      <c r="D495" s="151" t="s">
        <v>205</v>
      </c>
      <c r="E495" s="152" t="s">
        <v>19</v>
      </c>
      <c r="F495" s="153" t="s">
        <v>396</v>
      </c>
      <c r="H495" s="152" t="s">
        <v>19</v>
      </c>
      <c r="I495" s="154"/>
      <c r="L495" s="150"/>
      <c r="M495" s="155"/>
      <c r="T495" s="156"/>
      <c r="AT495" s="152" t="s">
        <v>205</v>
      </c>
      <c r="AU495" s="152" t="s">
        <v>85</v>
      </c>
      <c r="AV495" s="12" t="s">
        <v>82</v>
      </c>
      <c r="AW495" s="12" t="s">
        <v>35</v>
      </c>
      <c r="AX495" s="12" t="s">
        <v>74</v>
      </c>
      <c r="AY495" s="152" t="s">
        <v>189</v>
      </c>
    </row>
    <row r="496" spans="2:65" s="13" customFormat="1" ht="11.25">
      <c r="B496" s="157"/>
      <c r="D496" s="151" t="s">
        <v>205</v>
      </c>
      <c r="E496" s="158" t="s">
        <v>19</v>
      </c>
      <c r="F496" s="159" t="s">
        <v>397</v>
      </c>
      <c r="H496" s="160">
        <v>24</v>
      </c>
      <c r="I496" s="161"/>
      <c r="L496" s="157"/>
      <c r="M496" s="162"/>
      <c r="T496" s="163"/>
      <c r="AT496" s="158" t="s">
        <v>205</v>
      </c>
      <c r="AU496" s="158" t="s">
        <v>85</v>
      </c>
      <c r="AV496" s="13" t="s">
        <v>85</v>
      </c>
      <c r="AW496" s="13" t="s">
        <v>35</v>
      </c>
      <c r="AX496" s="13" t="s">
        <v>74</v>
      </c>
      <c r="AY496" s="158" t="s">
        <v>189</v>
      </c>
    </row>
    <row r="497" spans="2:65" s="12" customFormat="1" ht="11.25">
      <c r="B497" s="150"/>
      <c r="D497" s="151" t="s">
        <v>205</v>
      </c>
      <c r="E497" s="152" t="s">
        <v>19</v>
      </c>
      <c r="F497" s="153" t="s">
        <v>398</v>
      </c>
      <c r="H497" s="152" t="s">
        <v>19</v>
      </c>
      <c r="I497" s="154"/>
      <c r="L497" s="150"/>
      <c r="M497" s="155"/>
      <c r="T497" s="156"/>
      <c r="AT497" s="152" t="s">
        <v>205</v>
      </c>
      <c r="AU497" s="152" t="s">
        <v>85</v>
      </c>
      <c r="AV497" s="12" t="s">
        <v>82</v>
      </c>
      <c r="AW497" s="12" t="s">
        <v>35</v>
      </c>
      <c r="AX497" s="12" t="s">
        <v>74</v>
      </c>
      <c r="AY497" s="152" t="s">
        <v>189</v>
      </c>
    </row>
    <row r="498" spans="2:65" s="13" customFormat="1" ht="11.25">
      <c r="B498" s="157"/>
      <c r="D498" s="151" t="s">
        <v>205</v>
      </c>
      <c r="E498" s="158" t="s">
        <v>19</v>
      </c>
      <c r="F498" s="159" t="s">
        <v>399</v>
      </c>
      <c r="H498" s="160">
        <v>18</v>
      </c>
      <c r="I498" s="161"/>
      <c r="L498" s="157"/>
      <c r="M498" s="162"/>
      <c r="T498" s="163"/>
      <c r="AT498" s="158" t="s">
        <v>205</v>
      </c>
      <c r="AU498" s="158" t="s">
        <v>85</v>
      </c>
      <c r="AV498" s="13" t="s">
        <v>85</v>
      </c>
      <c r="AW498" s="13" t="s">
        <v>35</v>
      </c>
      <c r="AX498" s="13" t="s">
        <v>74</v>
      </c>
      <c r="AY498" s="158" t="s">
        <v>189</v>
      </c>
    </row>
    <row r="499" spans="2:65" s="14" customFormat="1" ht="11.25">
      <c r="B499" s="164"/>
      <c r="D499" s="151" t="s">
        <v>205</v>
      </c>
      <c r="E499" s="165" t="s">
        <v>19</v>
      </c>
      <c r="F499" s="166" t="s">
        <v>303</v>
      </c>
      <c r="H499" s="167">
        <v>492.38</v>
      </c>
      <c r="I499" s="168"/>
      <c r="L499" s="164"/>
      <c r="M499" s="169"/>
      <c r="T499" s="170"/>
      <c r="AT499" s="165" t="s">
        <v>205</v>
      </c>
      <c r="AU499" s="165" t="s">
        <v>85</v>
      </c>
      <c r="AV499" s="14" t="s">
        <v>196</v>
      </c>
      <c r="AW499" s="14" t="s">
        <v>35</v>
      </c>
      <c r="AX499" s="14" t="s">
        <v>82</v>
      </c>
      <c r="AY499" s="165" t="s">
        <v>189</v>
      </c>
    </row>
    <row r="500" spans="2:65" s="1" customFormat="1" ht="16.5" customHeight="1">
      <c r="B500" s="33"/>
      <c r="C500" s="178" t="s">
        <v>702</v>
      </c>
      <c r="D500" s="178" t="s">
        <v>666</v>
      </c>
      <c r="E500" s="179" t="s">
        <v>703</v>
      </c>
      <c r="F500" s="180" t="s">
        <v>704</v>
      </c>
      <c r="G500" s="181" t="s">
        <v>705</v>
      </c>
      <c r="H500" s="182">
        <v>12.31</v>
      </c>
      <c r="I500" s="183"/>
      <c r="J500" s="184">
        <f>ROUND(I500*H500,2)</f>
        <v>0</v>
      </c>
      <c r="K500" s="180" t="s">
        <v>195</v>
      </c>
      <c r="L500" s="185"/>
      <c r="M500" s="186" t="s">
        <v>19</v>
      </c>
      <c r="N500" s="187" t="s">
        <v>45</v>
      </c>
      <c r="P500" s="142">
        <f>O500*H500</f>
        <v>0</v>
      </c>
      <c r="Q500" s="142">
        <v>1E-3</v>
      </c>
      <c r="R500" s="142">
        <f>Q500*H500</f>
        <v>1.2310000000000001E-2</v>
      </c>
      <c r="S500" s="142">
        <v>0</v>
      </c>
      <c r="T500" s="143">
        <f>S500*H500</f>
        <v>0</v>
      </c>
      <c r="AR500" s="144" t="s">
        <v>234</v>
      </c>
      <c r="AT500" s="144" t="s">
        <v>666</v>
      </c>
      <c r="AU500" s="144" t="s">
        <v>85</v>
      </c>
      <c r="AY500" s="18" t="s">
        <v>189</v>
      </c>
      <c r="BE500" s="145">
        <f>IF(N500="základní",J500,0)</f>
        <v>0</v>
      </c>
      <c r="BF500" s="145">
        <f>IF(N500="snížená",J500,0)</f>
        <v>0</v>
      </c>
      <c r="BG500" s="145">
        <f>IF(N500="zákl. přenesená",J500,0)</f>
        <v>0</v>
      </c>
      <c r="BH500" s="145">
        <f>IF(N500="sníž. přenesená",J500,0)</f>
        <v>0</v>
      </c>
      <c r="BI500" s="145">
        <f>IF(N500="nulová",J500,0)</f>
        <v>0</v>
      </c>
      <c r="BJ500" s="18" t="s">
        <v>82</v>
      </c>
      <c r="BK500" s="145">
        <f>ROUND(I500*H500,2)</f>
        <v>0</v>
      </c>
      <c r="BL500" s="18" t="s">
        <v>196</v>
      </c>
      <c r="BM500" s="144" t="s">
        <v>706</v>
      </c>
    </row>
    <row r="501" spans="2:65" s="13" customFormat="1" ht="11.25">
      <c r="B501" s="157"/>
      <c r="D501" s="151" t="s">
        <v>205</v>
      </c>
      <c r="E501" s="158" t="s">
        <v>19</v>
      </c>
      <c r="F501" s="159" t="s">
        <v>707</v>
      </c>
      <c r="H501" s="160">
        <v>12.31</v>
      </c>
      <c r="I501" s="161"/>
      <c r="L501" s="157"/>
      <c r="M501" s="162"/>
      <c r="T501" s="163"/>
      <c r="AT501" s="158" t="s">
        <v>205</v>
      </c>
      <c r="AU501" s="158" t="s">
        <v>85</v>
      </c>
      <c r="AV501" s="13" t="s">
        <v>85</v>
      </c>
      <c r="AW501" s="13" t="s">
        <v>35</v>
      </c>
      <c r="AX501" s="13" t="s">
        <v>82</v>
      </c>
      <c r="AY501" s="158" t="s">
        <v>189</v>
      </c>
    </row>
    <row r="502" spans="2:65" s="1" customFormat="1" ht="33" customHeight="1">
      <c r="B502" s="33"/>
      <c r="C502" s="133" t="s">
        <v>708</v>
      </c>
      <c r="D502" s="133" t="s">
        <v>191</v>
      </c>
      <c r="E502" s="134" t="s">
        <v>709</v>
      </c>
      <c r="F502" s="135" t="s">
        <v>710</v>
      </c>
      <c r="G502" s="136" t="s">
        <v>194</v>
      </c>
      <c r="H502" s="137">
        <v>853.38</v>
      </c>
      <c r="I502" s="138"/>
      <c r="J502" s="139">
        <f>ROUND(I502*H502,2)</f>
        <v>0</v>
      </c>
      <c r="K502" s="135" t="s">
        <v>195</v>
      </c>
      <c r="L502" s="33"/>
      <c r="M502" s="140" t="s">
        <v>19</v>
      </c>
      <c r="N502" s="141" t="s">
        <v>45</v>
      </c>
      <c r="P502" s="142">
        <f>O502*H502</f>
        <v>0</v>
      </c>
      <c r="Q502" s="142">
        <v>0</v>
      </c>
      <c r="R502" s="142">
        <f>Q502*H502</f>
        <v>0</v>
      </c>
      <c r="S502" s="142">
        <v>0</v>
      </c>
      <c r="T502" s="143">
        <f>S502*H502</f>
        <v>0</v>
      </c>
      <c r="AR502" s="144" t="s">
        <v>196</v>
      </c>
      <c r="AT502" s="144" t="s">
        <v>191</v>
      </c>
      <c r="AU502" s="144" t="s">
        <v>85</v>
      </c>
      <c r="AY502" s="18" t="s">
        <v>189</v>
      </c>
      <c r="BE502" s="145">
        <f>IF(N502="základní",J502,0)</f>
        <v>0</v>
      </c>
      <c r="BF502" s="145">
        <f>IF(N502="snížená",J502,0)</f>
        <v>0</v>
      </c>
      <c r="BG502" s="145">
        <f>IF(N502="zákl. přenesená",J502,0)</f>
        <v>0</v>
      </c>
      <c r="BH502" s="145">
        <f>IF(N502="sníž. přenesená",J502,0)</f>
        <v>0</v>
      </c>
      <c r="BI502" s="145">
        <f>IF(N502="nulová",J502,0)</f>
        <v>0</v>
      </c>
      <c r="BJ502" s="18" t="s">
        <v>82</v>
      </c>
      <c r="BK502" s="145">
        <f>ROUND(I502*H502,2)</f>
        <v>0</v>
      </c>
      <c r="BL502" s="18" t="s">
        <v>196</v>
      </c>
      <c r="BM502" s="144" t="s">
        <v>711</v>
      </c>
    </row>
    <row r="503" spans="2:65" s="1" customFormat="1" ht="11.25">
      <c r="B503" s="33"/>
      <c r="D503" s="146" t="s">
        <v>198</v>
      </c>
      <c r="F503" s="147" t="s">
        <v>712</v>
      </c>
      <c r="I503" s="148"/>
      <c r="L503" s="33"/>
      <c r="M503" s="149"/>
      <c r="T503" s="54"/>
      <c r="AT503" s="18" t="s">
        <v>198</v>
      </c>
      <c r="AU503" s="18" t="s">
        <v>85</v>
      </c>
    </row>
    <row r="504" spans="2:65" s="12" customFormat="1" ht="11.25">
      <c r="B504" s="150"/>
      <c r="D504" s="151" t="s">
        <v>205</v>
      </c>
      <c r="E504" s="152" t="s">
        <v>19</v>
      </c>
      <c r="F504" s="153" t="s">
        <v>695</v>
      </c>
      <c r="H504" s="152" t="s">
        <v>19</v>
      </c>
      <c r="I504" s="154"/>
      <c r="L504" s="150"/>
      <c r="M504" s="155"/>
      <c r="T504" s="156"/>
      <c r="AT504" s="152" t="s">
        <v>205</v>
      </c>
      <c r="AU504" s="152" t="s">
        <v>85</v>
      </c>
      <c r="AV504" s="12" t="s">
        <v>82</v>
      </c>
      <c r="AW504" s="12" t="s">
        <v>35</v>
      </c>
      <c r="AX504" s="12" t="s">
        <v>74</v>
      </c>
      <c r="AY504" s="152" t="s">
        <v>189</v>
      </c>
    </row>
    <row r="505" spans="2:65" s="13" customFormat="1" ht="11.25">
      <c r="B505" s="157"/>
      <c r="D505" s="151" t="s">
        <v>205</v>
      </c>
      <c r="E505" s="158" t="s">
        <v>19</v>
      </c>
      <c r="F505" s="159" t="s">
        <v>696</v>
      </c>
      <c r="H505" s="160">
        <v>299.60000000000002</v>
      </c>
      <c r="I505" s="161"/>
      <c r="L505" s="157"/>
      <c r="M505" s="162"/>
      <c r="T505" s="163"/>
      <c r="AT505" s="158" t="s">
        <v>205</v>
      </c>
      <c r="AU505" s="158" t="s">
        <v>85</v>
      </c>
      <c r="AV505" s="13" t="s">
        <v>85</v>
      </c>
      <c r="AW505" s="13" t="s">
        <v>35</v>
      </c>
      <c r="AX505" s="13" t="s">
        <v>74</v>
      </c>
      <c r="AY505" s="158" t="s">
        <v>189</v>
      </c>
    </row>
    <row r="506" spans="2:65" s="12" customFormat="1" ht="11.25">
      <c r="B506" s="150"/>
      <c r="D506" s="151" t="s">
        <v>205</v>
      </c>
      <c r="E506" s="152" t="s">
        <v>19</v>
      </c>
      <c r="F506" s="153" t="s">
        <v>392</v>
      </c>
      <c r="H506" s="152" t="s">
        <v>19</v>
      </c>
      <c r="I506" s="154"/>
      <c r="L506" s="150"/>
      <c r="M506" s="155"/>
      <c r="T506" s="156"/>
      <c r="AT506" s="152" t="s">
        <v>205</v>
      </c>
      <c r="AU506" s="152" t="s">
        <v>85</v>
      </c>
      <c r="AV506" s="12" t="s">
        <v>82</v>
      </c>
      <c r="AW506" s="12" t="s">
        <v>35</v>
      </c>
      <c r="AX506" s="12" t="s">
        <v>74</v>
      </c>
      <c r="AY506" s="152" t="s">
        <v>189</v>
      </c>
    </row>
    <row r="507" spans="2:65" s="13" customFormat="1" ht="11.25">
      <c r="B507" s="157"/>
      <c r="D507" s="151" t="s">
        <v>205</v>
      </c>
      <c r="E507" s="158" t="s">
        <v>19</v>
      </c>
      <c r="F507" s="159" t="s">
        <v>393</v>
      </c>
      <c r="H507" s="160">
        <v>150.78</v>
      </c>
      <c r="I507" s="161"/>
      <c r="L507" s="157"/>
      <c r="M507" s="162"/>
      <c r="T507" s="163"/>
      <c r="AT507" s="158" t="s">
        <v>205</v>
      </c>
      <c r="AU507" s="158" t="s">
        <v>85</v>
      </c>
      <c r="AV507" s="13" t="s">
        <v>85</v>
      </c>
      <c r="AW507" s="13" t="s">
        <v>35</v>
      </c>
      <c r="AX507" s="13" t="s">
        <v>74</v>
      </c>
      <c r="AY507" s="158" t="s">
        <v>189</v>
      </c>
    </row>
    <row r="508" spans="2:65" s="12" customFormat="1" ht="11.25">
      <c r="B508" s="150"/>
      <c r="D508" s="151" t="s">
        <v>205</v>
      </c>
      <c r="E508" s="152" t="s">
        <v>19</v>
      </c>
      <c r="F508" s="153" t="s">
        <v>394</v>
      </c>
      <c r="H508" s="152" t="s">
        <v>19</v>
      </c>
      <c r="I508" s="154"/>
      <c r="L508" s="150"/>
      <c r="M508" s="155"/>
      <c r="T508" s="156"/>
      <c r="AT508" s="152" t="s">
        <v>205</v>
      </c>
      <c r="AU508" s="152" t="s">
        <v>85</v>
      </c>
      <c r="AV508" s="12" t="s">
        <v>82</v>
      </c>
      <c r="AW508" s="12" t="s">
        <v>35</v>
      </c>
      <c r="AX508" s="12" t="s">
        <v>74</v>
      </c>
      <c r="AY508" s="152" t="s">
        <v>189</v>
      </c>
    </row>
    <row r="509" spans="2:65" s="12" customFormat="1" ht="11.25">
      <c r="B509" s="150"/>
      <c r="D509" s="151" t="s">
        <v>205</v>
      </c>
      <c r="E509" s="152" t="s">
        <v>19</v>
      </c>
      <c r="F509" s="153" t="s">
        <v>395</v>
      </c>
      <c r="H509" s="152" t="s">
        <v>19</v>
      </c>
      <c r="I509" s="154"/>
      <c r="L509" s="150"/>
      <c r="M509" s="155"/>
      <c r="T509" s="156"/>
      <c r="AT509" s="152" t="s">
        <v>205</v>
      </c>
      <c r="AU509" s="152" t="s">
        <v>85</v>
      </c>
      <c r="AV509" s="12" t="s">
        <v>82</v>
      </c>
      <c r="AW509" s="12" t="s">
        <v>35</v>
      </c>
      <c r="AX509" s="12" t="s">
        <v>74</v>
      </c>
      <c r="AY509" s="152" t="s">
        <v>189</v>
      </c>
    </row>
    <row r="510" spans="2:65" s="12" customFormat="1" ht="11.25">
      <c r="B510" s="150"/>
      <c r="D510" s="151" t="s">
        <v>205</v>
      </c>
      <c r="E510" s="152" t="s">
        <v>19</v>
      </c>
      <c r="F510" s="153" t="s">
        <v>396</v>
      </c>
      <c r="H510" s="152" t="s">
        <v>19</v>
      </c>
      <c r="I510" s="154"/>
      <c r="L510" s="150"/>
      <c r="M510" s="155"/>
      <c r="T510" s="156"/>
      <c r="AT510" s="152" t="s">
        <v>205</v>
      </c>
      <c r="AU510" s="152" t="s">
        <v>85</v>
      </c>
      <c r="AV510" s="12" t="s">
        <v>82</v>
      </c>
      <c r="AW510" s="12" t="s">
        <v>35</v>
      </c>
      <c r="AX510" s="12" t="s">
        <v>74</v>
      </c>
      <c r="AY510" s="152" t="s">
        <v>189</v>
      </c>
    </row>
    <row r="511" spans="2:65" s="13" customFormat="1" ht="11.25">
      <c r="B511" s="157"/>
      <c r="D511" s="151" t="s">
        <v>205</v>
      </c>
      <c r="E511" s="158" t="s">
        <v>19</v>
      </c>
      <c r="F511" s="159" t="s">
        <v>397</v>
      </c>
      <c r="H511" s="160">
        <v>24</v>
      </c>
      <c r="I511" s="161"/>
      <c r="L511" s="157"/>
      <c r="M511" s="162"/>
      <c r="T511" s="163"/>
      <c r="AT511" s="158" t="s">
        <v>205</v>
      </c>
      <c r="AU511" s="158" t="s">
        <v>85</v>
      </c>
      <c r="AV511" s="13" t="s">
        <v>85</v>
      </c>
      <c r="AW511" s="13" t="s">
        <v>35</v>
      </c>
      <c r="AX511" s="13" t="s">
        <v>74</v>
      </c>
      <c r="AY511" s="158" t="s">
        <v>189</v>
      </c>
    </row>
    <row r="512" spans="2:65" s="12" customFormat="1" ht="11.25">
      <c r="B512" s="150"/>
      <c r="D512" s="151" t="s">
        <v>205</v>
      </c>
      <c r="E512" s="152" t="s">
        <v>19</v>
      </c>
      <c r="F512" s="153" t="s">
        <v>398</v>
      </c>
      <c r="H512" s="152" t="s">
        <v>19</v>
      </c>
      <c r="I512" s="154"/>
      <c r="L512" s="150"/>
      <c r="M512" s="155"/>
      <c r="T512" s="156"/>
      <c r="AT512" s="152" t="s">
        <v>205</v>
      </c>
      <c r="AU512" s="152" t="s">
        <v>85</v>
      </c>
      <c r="AV512" s="12" t="s">
        <v>82</v>
      </c>
      <c r="AW512" s="12" t="s">
        <v>35</v>
      </c>
      <c r="AX512" s="12" t="s">
        <v>74</v>
      </c>
      <c r="AY512" s="152" t="s">
        <v>189</v>
      </c>
    </row>
    <row r="513" spans="2:65" s="13" customFormat="1" ht="11.25">
      <c r="B513" s="157"/>
      <c r="D513" s="151" t="s">
        <v>205</v>
      </c>
      <c r="E513" s="158" t="s">
        <v>19</v>
      </c>
      <c r="F513" s="159" t="s">
        <v>399</v>
      </c>
      <c r="H513" s="160">
        <v>18</v>
      </c>
      <c r="I513" s="161"/>
      <c r="L513" s="157"/>
      <c r="M513" s="162"/>
      <c r="T513" s="163"/>
      <c r="AT513" s="158" t="s">
        <v>205</v>
      </c>
      <c r="AU513" s="158" t="s">
        <v>85</v>
      </c>
      <c r="AV513" s="13" t="s">
        <v>85</v>
      </c>
      <c r="AW513" s="13" t="s">
        <v>35</v>
      </c>
      <c r="AX513" s="13" t="s">
        <v>74</v>
      </c>
      <c r="AY513" s="158" t="s">
        <v>189</v>
      </c>
    </row>
    <row r="514" spans="2:65" s="12" customFormat="1" ht="11.25">
      <c r="B514" s="150"/>
      <c r="D514" s="151" t="s">
        <v>205</v>
      </c>
      <c r="E514" s="152" t="s">
        <v>19</v>
      </c>
      <c r="F514" s="153" t="s">
        <v>400</v>
      </c>
      <c r="H514" s="152" t="s">
        <v>19</v>
      </c>
      <c r="I514" s="154"/>
      <c r="L514" s="150"/>
      <c r="M514" s="155"/>
      <c r="T514" s="156"/>
      <c r="AT514" s="152" t="s">
        <v>205</v>
      </c>
      <c r="AU514" s="152" t="s">
        <v>85</v>
      </c>
      <c r="AV514" s="12" t="s">
        <v>82</v>
      </c>
      <c r="AW514" s="12" t="s">
        <v>35</v>
      </c>
      <c r="AX514" s="12" t="s">
        <v>74</v>
      </c>
      <c r="AY514" s="152" t="s">
        <v>189</v>
      </c>
    </row>
    <row r="515" spans="2:65" s="13" customFormat="1" ht="11.25">
      <c r="B515" s="157"/>
      <c r="D515" s="151" t="s">
        <v>205</v>
      </c>
      <c r="E515" s="158" t="s">
        <v>19</v>
      </c>
      <c r="F515" s="159" t="s">
        <v>401</v>
      </c>
      <c r="H515" s="160">
        <v>361</v>
      </c>
      <c r="I515" s="161"/>
      <c r="L515" s="157"/>
      <c r="M515" s="162"/>
      <c r="T515" s="163"/>
      <c r="AT515" s="158" t="s">
        <v>205</v>
      </c>
      <c r="AU515" s="158" t="s">
        <v>85</v>
      </c>
      <c r="AV515" s="13" t="s">
        <v>85</v>
      </c>
      <c r="AW515" s="13" t="s">
        <v>35</v>
      </c>
      <c r="AX515" s="13" t="s">
        <v>74</v>
      </c>
      <c r="AY515" s="158" t="s">
        <v>189</v>
      </c>
    </row>
    <row r="516" spans="2:65" s="14" customFormat="1" ht="11.25">
      <c r="B516" s="164"/>
      <c r="D516" s="151" t="s">
        <v>205</v>
      </c>
      <c r="E516" s="165" t="s">
        <v>19</v>
      </c>
      <c r="F516" s="166" t="s">
        <v>303</v>
      </c>
      <c r="H516" s="167">
        <v>853.38</v>
      </c>
      <c r="I516" s="168"/>
      <c r="L516" s="164"/>
      <c r="M516" s="169"/>
      <c r="T516" s="170"/>
      <c r="AT516" s="165" t="s">
        <v>205</v>
      </c>
      <c r="AU516" s="165" t="s">
        <v>85</v>
      </c>
      <c r="AV516" s="14" t="s">
        <v>196</v>
      </c>
      <c r="AW516" s="14" t="s">
        <v>35</v>
      </c>
      <c r="AX516" s="14" t="s">
        <v>82</v>
      </c>
      <c r="AY516" s="165" t="s">
        <v>189</v>
      </c>
    </row>
    <row r="517" spans="2:65" s="1" customFormat="1" ht="33" customHeight="1">
      <c r="B517" s="33"/>
      <c r="C517" s="133" t="s">
        <v>713</v>
      </c>
      <c r="D517" s="133" t="s">
        <v>191</v>
      </c>
      <c r="E517" s="134" t="s">
        <v>714</v>
      </c>
      <c r="F517" s="135" t="s">
        <v>715</v>
      </c>
      <c r="G517" s="136" t="s">
        <v>194</v>
      </c>
      <c r="H517" s="137">
        <v>4642.75</v>
      </c>
      <c r="I517" s="138"/>
      <c r="J517" s="139">
        <f>ROUND(I517*H517,2)</f>
        <v>0</v>
      </c>
      <c r="K517" s="135" t="s">
        <v>195</v>
      </c>
      <c r="L517" s="33"/>
      <c r="M517" s="140" t="s">
        <v>19</v>
      </c>
      <c r="N517" s="141" t="s">
        <v>45</v>
      </c>
      <c r="P517" s="142">
        <f>O517*H517</f>
        <v>0</v>
      </c>
      <c r="Q517" s="142">
        <v>0</v>
      </c>
      <c r="R517" s="142">
        <f>Q517*H517</f>
        <v>0</v>
      </c>
      <c r="S517" s="142">
        <v>0</v>
      </c>
      <c r="T517" s="143">
        <f>S517*H517</f>
        <v>0</v>
      </c>
      <c r="AR517" s="144" t="s">
        <v>196</v>
      </c>
      <c r="AT517" s="144" t="s">
        <v>191</v>
      </c>
      <c r="AU517" s="144" t="s">
        <v>85</v>
      </c>
      <c r="AY517" s="18" t="s">
        <v>189</v>
      </c>
      <c r="BE517" s="145">
        <f>IF(N517="základní",J517,0)</f>
        <v>0</v>
      </c>
      <c r="BF517" s="145">
        <f>IF(N517="snížená",J517,0)</f>
        <v>0</v>
      </c>
      <c r="BG517" s="145">
        <f>IF(N517="zákl. přenesená",J517,0)</f>
        <v>0</v>
      </c>
      <c r="BH517" s="145">
        <f>IF(N517="sníž. přenesená",J517,0)</f>
        <v>0</v>
      </c>
      <c r="BI517" s="145">
        <f>IF(N517="nulová",J517,0)</f>
        <v>0</v>
      </c>
      <c r="BJ517" s="18" t="s">
        <v>82</v>
      </c>
      <c r="BK517" s="145">
        <f>ROUND(I517*H517,2)</f>
        <v>0</v>
      </c>
      <c r="BL517" s="18" t="s">
        <v>196</v>
      </c>
      <c r="BM517" s="144" t="s">
        <v>716</v>
      </c>
    </row>
    <row r="518" spans="2:65" s="1" customFormat="1" ht="11.25">
      <c r="B518" s="33"/>
      <c r="D518" s="146" t="s">
        <v>198</v>
      </c>
      <c r="F518" s="147" t="s">
        <v>717</v>
      </c>
      <c r="I518" s="148"/>
      <c r="L518" s="33"/>
      <c r="M518" s="149"/>
      <c r="T518" s="54"/>
      <c r="AT518" s="18" t="s">
        <v>198</v>
      </c>
      <c r="AU518" s="18" t="s">
        <v>85</v>
      </c>
    </row>
    <row r="519" spans="2:65" s="12" customFormat="1" ht="11.25">
      <c r="B519" s="150"/>
      <c r="D519" s="151" t="s">
        <v>205</v>
      </c>
      <c r="E519" s="152" t="s">
        <v>19</v>
      </c>
      <c r="F519" s="153" t="s">
        <v>308</v>
      </c>
      <c r="H519" s="152" t="s">
        <v>19</v>
      </c>
      <c r="I519" s="154"/>
      <c r="L519" s="150"/>
      <c r="M519" s="155"/>
      <c r="T519" s="156"/>
      <c r="AT519" s="152" t="s">
        <v>205</v>
      </c>
      <c r="AU519" s="152" t="s">
        <v>85</v>
      </c>
      <c r="AV519" s="12" t="s">
        <v>82</v>
      </c>
      <c r="AW519" s="12" t="s">
        <v>35</v>
      </c>
      <c r="AX519" s="12" t="s">
        <v>74</v>
      </c>
      <c r="AY519" s="152" t="s">
        <v>189</v>
      </c>
    </row>
    <row r="520" spans="2:65" s="13" customFormat="1" ht="11.25">
      <c r="B520" s="157"/>
      <c r="D520" s="151" t="s">
        <v>205</v>
      </c>
      <c r="E520" s="158" t="s">
        <v>19</v>
      </c>
      <c r="F520" s="159" t="s">
        <v>309</v>
      </c>
      <c r="H520" s="160">
        <v>725.3</v>
      </c>
      <c r="I520" s="161"/>
      <c r="L520" s="157"/>
      <c r="M520" s="162"/>
      <c r="T520" s="163"/>
      <c r="AT520" s="158" t="s">
        <v>205</v>
      </c>
      <c r="AU520" s="158" t="s">
        <v>85</v>
      </c>
      <c r="AV520" s="13" t="s">
        <v>85</v>
      </c>
      <c r="AW520" s="13" t="s">
        <v>35</v>
      </c>
      <c r="AX520" s="13" t="s">
        <v>74</v>
      </c>
      <c r="AY520" s="158" t="s">
        <v>189</v>
      </c>
    </row>
    <row r="521" spans="2:65" s="12" customFormat="1" ht="11.25">
      <c r="B521" s="150"/>
      <c r="D521" s="151" t="s">
        <v>205</v>
      </c>
      <c r="E521" s="152" t="s">
        <v>19</v>
      </c>
      <c r="F521" s="153" t="s">
        <v>310</v>
      </c>
      <c r="H521" s="152" t="s">
        <v>19</v>
      </c>
      <c r="I521" s="154"/>
      <c r="L521" s="150"/>
      <c r="M521" s="155"/>
      <c r="T521" s="156"/>
      <c r="AT521" s="152" t="s">
        <v>205</v>
      </c>
      <c r="AU521" s="152" t="s">
        <v>85</v>
      </c>
      <c r="AV521" s="12" t="s">
        <v>82</v>
      </c>
      <c r="AW521" s="12" t="s">
        <v>35</v>
      </c>
      <c r="AX521" s="12" t="s">
        <v>74</v>
      </c>
      <c r="AY521" s="152" t="s">
        <v>189</v>
      </c>
    </row>
    <row r="522" spans="2:65" s="13" customFormat="1" ht="11.25">
      <c r="B522" s="157"/>
      <c r="D522" s="151" t="s">
        <v>205</v>
      </c>
      <c r="E522" s="158" t="s">
        <v>19</v>
      </c>
      <c r="F522" s="159" t="s">
        <v>311</v>
      </c>
      <c r="H522" s="160">
        <v>839.65</v>
      </c>
      <c r="I522" s="161"/>
      <c r="L522" s="157"/>
      <c r="M522" s="162"/>
      <c r="T522" s="163"/>
      <c r="AT522" s="158" t="s">
        <v>205</v>
      </c>
      <c r="AU522" s="158" t="s">
        <v>85</v>
      </c>
      <c r="AV522" s="13" t="s">
        <v>85</v>
      </c>
      <c r="AW522" s="13" t="s">
        <v>35</v>
      </c>
      <c r="AX522" s="13" t="s">
        <v>74</v>
      </c>
      <c r="AY522" s="158" t="s">
        <v>189</v>
      </c>
    </row>
    <row r="523" spans="2:65" s="12" customFormat="1" ht="22.5">
      <c r="B523" s="150"/>
      <c r="D523" s="151" t="s">
        <v>205</v>
      </c>
      <c r="E523" s="152" t="s">
        <v>19</v>
      </c>
      <c r="F523" s="153" t="s">
        <v>718</v>
      </c>
      <c r="H523" s="152" t="s">
        <v>19</v>
      </c>
      <c r="I523" s="154"/>
      <c r="L523" s="150"/>
      <c r="M523" s="155"/>
      <c r="T523" s="156"/>
      <c r="AT523" s="152" t="s">
        <v>205</v>
      </c>
      <c r="AU523" s="152" t="s">
        <v>85</v>
      </c>
      <c r="AV523" s="12" t="s">
        <v>82</v>
      </c>
      <c r="AW523" s="12" t="s">
        <v>35</v>
      </c>
      <c r="AX523" s="12" t="s">
        <v>74</v>
      </c>
      <c r="AY523" s="152" t="s">
        <v>189</v>
      </c>
    </row>
    <row r="524" spans="2:65" s="13" customFormat="1" ht="11.25">
      <c r="B524" s="157"/>
      <c r="D524" s="151" t="s">
        <v>205</v>
      </c>
      <c r="E524" s="158" t="s">
        <v>19</v>
      </c>
      <c r="F524" s="159" t="s">
        <v>284</v>
      </c>
      <c r="H524" s="160">
        <v>886.5</v>
      </c>
      <c r="I524" s="161"/>
      <c r="L524" s="157"/>
      <c r="M524" s="162"/>
      <c r="T524" s="163"/>
      <c r="AT524" s="158" t="s">
        <v>205</v>
      </c>
      <c r="AU524" s="158" t="s">
        <v>85</v>
      </c>
      <c r="AV524" s="13" t="s">
        <v>85</v>
      </c>
      <c r="AW524" s="13" t="s">
        <v>35</v>
      </c>
      <c r="AX524" s="13" t="s">
        <v>74</v>
      </c>
      <c r="AY524" s="158" t="s">
        <v>189</v>
      </c>
    </row>
    <row r="525" spans="2:65" s="12" customFormat="1" ht="11.25">
      <c r="B525" s="150"/>
      <c r="D525" s="151" t="s">
        <v>205</v>
      </c>
      <c r="E525" s="152" t="s">
        <v>19</v>
      </c>
      <c r="F525" s="153" t="s">
        <v>300</v>
      </c>
      <c r="H525" s="152" t="s">
        <v>19</v>
      </c>
      <c r="I525" s="154"/>
      <c r="L525" s="150"/>
      <c r="M525" s="155"/>
      <c r="T525" s="156"/>
      <c r="AT525" s="152" t="s">
        <v>205</v>
      </c>
      <c r="AU525" s="152" t="s">
        <v>85</v>
      </c>
      <c r="AV525" s="12" t="s">
        <v>82</v>
      </c>
      <c r="AW525" s="12" t="s">
        <v>35</v>
      </c>
      <c r="AX525" s="12" t="s">
        <v>74</v>
      </c>
      <c r="AY525" s="152" t="s">
        <v>189</v>
      </c>
    </row>
    <row r="526" spans="2:65" s="13" customFormat="1" ht="11.25">
      <c r="B526" s="157"/>
      <c r="D526" s="151" t="s">
        <v>205</v>
      </c>
      <c r="E526" s="158" t="s">
        <v>19</v>
      </c>
      <c r="F526" s="159" t="s">
        <v>301</v>
      </c>
      <c r="H526" s="160">
        <v>554.70000000000005</v>
      </c>
      <c r="I526" s="161"/>
      <c r="L526" s="157"/>
      <c r="M526" s="162"/>
      <c r="T526" s="163"/>
      <c r="AT526" s="158" t="s">
        <v>205</v>
      </c>
      <c r="AU526" s="158" t="s">
        <v>85</v>
      </c>
      <c r="AV526" s="13" t="s">
        <v>85</v>
      </c>
      <c r="AW526" s="13" t="s">
        <v>35</v>
      </c>
      <c r="AX526" s="13" t="s">
        <v>74</v>
      </c>
      <c r="AY526" s="158" t="s">
        <v>189</v>
      </c>
    </row>
    <row r="527" spans="2:65" s="12" customFormat="1" ht="11.25">
      <c r="B527" s="150"/>
      <c r="D527" s="151" t="s">
        <v>205</v>
      </c>
      <c r="E527" s="152" t="s">
        <v>19</v>
      </c>
      <c r="F527" s="153" t="s">
        <v>312</v>
      </c>
      <c r="H527" s="152" t="s">
        <v>19</v>
      </c>
      <c r="I527" s="154"/>
      <c r="L527" s="150"/>
      <c r="M527" s="155"/>
      <c r="T527" s="156"/>
      <c r="AT527" s="152" t="s">
        <v>205</v>
      </c>
      <c r="AU527" s="152" t="s">
        <v>85</v>
      </c>
      <c r="AV527" s="12" t="s">
        <v>82</v>
      </c>
      <c r="AW527" s="12" t="s">
        <v>35</v>
      </c>
      <c r="AX527" s="12" t="s">
        <v>74</v>
      </c>
      <c r="AY527" s="152" t="s">
        <v>189</v>
      </c>
    </row>
    <row r="528" spans="2:65" s="13" customFormat="1" ht="11.25">
      <c r="B528" s="157"/>
      <c r="D528" s="151" t="s">
        <v>205</v>
      </c>
      <c r="E528" s="158" t="s">
        <v>19</v>
      </c>
      <c r="F528" s="159" t="s">
        <v>313</v>
      </c>
      <c r="H528" s="160">
        <v>434</v>
      </c>
      <c r="I528" s="161"/>
      <c r="L528" s="157"/>
      <c r="M528" s="162"/>
      <c r="T528" s="163"/>
      <c r="AT528" s="158" t="s">
        <v>205</v>
      </c>
      <c r="AU528" s="158" t="s">
        <v>85</v>
      </c>
      <c r="AV528" s="13" t="s">
        <v>85</v>
      </c>
      <c r="AW528" s="13" t="s">
        <v>35</v>
      </c>
      <c r="AX528" s="13" t="s">
        <v>74</v>
      </c>
      <c r="AY528" s="158" t="s">
        <v>189</v>
      </c>
    </row>
    <row r="529" spans="2:65" s="12" customFormat="1" ht="11.25">
      <c r="B529" s="150"/>
      <c r="D529" s="151" t="s">
        <v>205</v>
      </c>
      <c r="E529" s="152" t="s">
        <v>19</v>
      </c>
      <c r="F529" s="153" t="s">
        <v>719</v>
      </c>
      <c r="H529" s="152" t="s">
        <v>19</v>
      </c>
      <c r="I529" s="154"/>
      <c r="L529" s="150"/>
      <c r="M529" s="155"/>
      <c r="T529" s="156"/>
      <c r="AT529" s="152" t="s">
        <v>205</v>
      </c>
      <c r="AU529" s="152" t="s">
        <v>85</v>
      </c>
      <c r="AV529" s="12" t="s">
        <v>82</v>
      </c>
      <c r="AW529" s="12" t="s">
        <v>35</v>
      </c>
      <c r="AX529" s="12" t="s">
        <v>74</v>
      </c>
      <c r="AY529" s="152" t="s">
        <v>189</v>
      </c>
    </row>
    <row r="530" spans="2:65" s="13" customFormat="1" ht="11.25">
      <c r="B530" s="157"/>
      <c r="D530" s="151" t="s">
        <v>205</v>
      </c>
      <c r="E530" s="158" t="s">
        <v>19</v>
      </c>
      <c r="F530" s="159" t="s">
        <v>720</v>
      </c>
      <c r="H530" s="160">
        <v>404.8</v>
      </c>
      <c r="I530" s="161"/>
      <c r="L530" s="157"/>
      <c r="M530" s="162"/>
      <c r="T530" s="163"/>
      <c r="AT530" s="158" t="s">
        <v>205</v>
      </c>
      <c r="AU530" s="158" t="s">
        <v>85</v>
      </c>
      <c r="AV530" s="13" t="s">
        <v>85</v>
      </c>
      <c r="AW530" s="13" t="s">
        <v>35</v>
      </c>
      <c r="AX530" s="13" t="s">
        <v>74</v>
      </c>
      <c r="AY530" s="158" t="s">
        <v>189</v>
      </c>
    </row>
    <row r="531" spans="2:65" s="12" customFormat="1" ht="11.25">
      <c r="B531" s="150"/>
      <c r="D531" s="151" t="s">
        <v>205</v>
      </c>
      <c r="E531" s="152" t="s">
        <v>19</v>
      </c>
      <c r="F531" s="153" t="s">
        <v>467</v>
      </c>
      <c r="H531" s="152" t="s">
        <v>19</v>
      </c>
      <c r="I531" s="154"/>
      <c r="L531" s="150"/>
      <c r="M531" s="155"/>
      <c r="T531" s="156"/>
      <c r="AT531" s="152" t="s">
        <v>205</v>
      </c>
      <c r="AU531" s="152" t="s">
        <v>85</v>
      </c>
      <c r="AV531" s="12" t="s">
        <v>82</v>
      </c>
      <c r="AW531" s="12" t="s">
        <v>35</v>
      </c>
      <c r="AX531" s="12" t="s">
        <v>74</v>
      </c>
      <c r="AY531" s="152" t="s">
        <v>189</v>
      </c>
    </row>
    <row r="532" spans="2:65" s="13" customFormat="1" ht="11.25">
      <c r="B532" s="157"/>
      <c r="D532" s="151" t="s">
        <v>205</v>
      </c>
      <c r="E532" s="158" t="s">
        <v>19</v>
      </c>
      <c r="F532" s="159" t="s">
        <v>721</v>
      </c>
      <c r="H532" s="160">
        <v>28</v>
      </c>
      <c r="I532" s="161"/>
      <c r="L532" s="157"/>
      <c r="M532" s="162"/>
      <c r="T532" s="163"/>
      <c r="AT532" s="158" t="s">
        <v>205</v>
      </c>
      <c r="AU532" s="158" t="s">
        <v>85</v>
      </c>
      <c r="AV532" s="13" t="s">
        <v>85</v>
      </c>
      <c r="AW532" s="13" t="s">
        <v>35</v>
      </c>
      <c r="AX532" s="13" t="s">
        <v>74</v>
      </c>
      <c r="AY532" s="158" t="s">
        <v>189</v>
      </c>
    </row>
    <row r="533" spans="2:65" s="12" customFormat="1" ht="11.25">
      <c r="B533" s="150"/>
      <c r="D533" s="151" t="s">
        <v>205</v>
      </c>
      <c r="E533" s="152" t="s">
        <v>19</v>
      </c>
      <c r="F533" s="153" t="s">
        <v>722</v>
      </c>
      <c r="H533" s="152" t="s">
        <v>19</v>
      </c>
      <c r="I533" s="154"/>
      <c r="L533" s="150"/>
      <c r="M533" s="155"/>
      <c r="T533" s="156"/>
      <c r="AT533" s="152" t="s">
        <v>205</v>
      </c>
      <c r="AU533" s="152" t="s">
        <v>85</v>
      </c>
      <c r="AV533" s="12" t="s">
        <v>82</v>
      </c>
      <c r="AW533" s="12" t="s">
        <v>35</v>
      </c>
      <c r="AX533" s="12" t="s">
        <v>74</v>
      </c>
      <c r="AY533" s="152" t="s">
        <v>189</v>
      </c>
    </row>
    <row r="534" spans="2:65" s="13" customFormat="1" ht="11.25">
      <c r="B534" s="157"/>
      <c r="D534" s="151" t="s">
        <v>205</v>
      </c>
      <c r="E534" s="158" t="s">
        <v>19</v>
      </c>
      <c r="F534" s="159" t="s">
        <v>291</v>
      </c>
      <c r="H534" s="160">
        <v>769.8</v>
      </c>
      <c r="I534" s="161"/>
      <c r="L534" s="157"/>
      <c r="M534" s="162"/>
      <c r="T534" s="163"/>
      <c r="AT534" s="158" t="s">
        <v>205</v>
      </c>
      <c r="AU534" s="158" t="s">
        <v>85</v>
      </c>
      <c r="AV534" s="13" t="s">
        <v>85</v>
      </c>
      <c r="AW534" s="13" t="s">
        <v>35</v>
      </c>
      <c r="AX534" s="13" t="s">
        <v>74</v>
      </c>
      <c r="AY534" s="158" t="s">
        <v>189</v>
      </c>
    </row>
    <row r="535" spans="2:65" s="14" customFormat="1" ht="11.25">
      <c r="B535" s="164"/>
      <c r="D535" s="151" t="s">
        <v>205</v>
      </c>
      <c r="E535" s="165" t="s">
        <v>19</v>
      </c>
      <c r="F535" s="166" t="s">
        <v>303</v>
      </c>
      <c r="H535" s="167">
        <v>4642.75</v>
      </c>
      <c r="I535" s="168"/>
      <c r="L535" s="164"/>
      <c r="M535" s="169"/>
      <c r="T535" s="170"/>
      <c r="AT535" s="165" t="s">
        <v>205</v>
      </c>
      <c r="AU535" s="165" t="s">
        <v>85</v>
      </c>
      <c r="AV535" s="14" t="s">
        <v>196</v>
      </c>
      <c r="AW535" s="14" t="s">
        <v>35</v>
      </c>
      <c r="AX535" s="14" t="s">
        <v>82</v>
      </c>
      <c r="AY535" s="165" t="s">
        <v>189</v>
      </c>
    </row>
    <row r="536" spans="2:65" s="1" customFormat="1" ht="21.75" customHeight="1">
      <c r="B536" s="33"/>
      <c r="C536" s="133" t="s">
        <v>723</v>
      </c>
      <c r="D536" s="133" t="s">
        <v>191</v>
      </c>
      <c r="E536" s="134" t="s">
        <v>724</v>
      </c>
      <c r="F536" s="135" t="s">
        <v>725</v>
      </c>
      <c r="G536" s="136" t="s">
        <v>405</v>
      </c>
      <c r="H536" s="137">
        <v>14.771000000000001</v>
      </c>
      <c r="I536" s="138"/>
      <c r="J536" s="139">
        <f>ROUND(I536*H536,2)</f>
        <v>0</v>
      </c>
      <c r="K536" s="135" t="s">
        <v>195</v>
      </c>
      <c r="L536" s="33"/>
      <c r="M536" s="140" t="s">
        <v>19</v>
      </c>
      <c r="N536" s="141" t="s">
        <v>45</v>
      </c>
      <c r="P536" s="142">
        <f>O536*H536</f>
        <v>0</v>
      </c>
      <c r="Q536" s="142">
        <v>0</v>
      </c>
      <c r="R536" s="142">
        <f>Q536*H536</f>
        <v>0</v>
      </c>
      <c r="S536" s="142">
        <v>0</v>
      </c>
      <c r="T536" s="143">
        <f>S536*H536</f>
        <v>0</v>
      </c>
      <c r="AR536" s="144" t="s">
        <v>196</v>
      </c>
      <c r="AT536" s="144" t="s">
        <v>191</v>
      </c>
      <c r="AU536" s="144" t="s">
        <v>85</v>
      </c>
      <c r="AY536" s="18" t="s">
        <v>189</v>
      </c>
      <c r="BE536" s="145">
        <f>IF(N536="základní",J536,0)</f>
        <v>0</v>
      </c>
      <c r="BF536" s="145">
        <f>IF(N536="snížená",J536,0)</f>
        <v>0</v>
      </c>
      <c r="BG536" s="145">
        <f>IF(N536="zákl. přenesená",J536,0)</f>
        <v>0</v>
      </c>
      <c r="BH536" s="145">
        <f>IF(N536="sníž. přenesená",J536,0)</f>
        <v>0</v>
      </c>
      <c r="BI536" s="145">
        <f>IF(N536="nulová",J536,0)</f>
        <v>0</v>
      </c>
      <c r="BJ536" s="18" t="s">
        <v>82</v>
      </c>
      <c r="BK536" s="145">
        <f>ROUND(I536*H536,2)</f>
        <v>0</v>
      </c>
      <c r="BL536" s="18" t="s">
        <v>196</v>
      </c>
      <c r="BM536" s="144" t="s">
        <v>726</v>
      </c>
    </row>
    <row r="537" spans="2:65" s="1" customFormat="1" ht="11.25">
      <c r="B537" s="33"/>
      <c r="D537" s="146" t="s">
        <v>198</v>
      </c>
      <c r="F537" s="147" t="s">
        <v>727</v>
      </c>
      <c r="I537" s="148"/>
      <c r="L537" s="33"/>
      <c r="M537" s="149"/>
      <c r="T537" s="54"/>
      <c r="AT537" s="18" t="s">
        <v>198</v>
      </c>
      <c r="AU537" s="18" t="s">
        <v>85</v>
      </c>
    </row>
    <row r="538" spans="2:65" s="12" customFormat="1" ht="11.25">
      <c r="B538" s="150"/>
      <c r="D538" s="151" t="s">
        <v>205</v>
      </c>
      <c r="E538" s="152" t="s">
        <v>19</v>
      </c>
      <c r="F538" s="153" t="s">
        <v>728</v>
      </c>
      <c r="H538" s="152" t="s">
        <v>19</v>
      </c>
      <c r="I538" s="154"/>
      <c r="L538" s="150"/>
      <c r="M538" s="155"/>
      <c r="T538" s="156"/>
      <c r="AT538" s="152" t="s">
        <v>205</v>
      </c>
      <c r="AU538" s="152" t="s">
        <v>85</v>
      </c>
      <c r="AV538" s="12" t="s">
        <v>82</v>
      </c>
      <c r="AW538" s="12" t="s">
        <v>35</v>
      </c>
      <c r="AX538" s="12" t="s">
        <v>74</v>
      </c>
      <c r="AY538" s="152" t="s">
        <v>189</v>
      </c>
    </row>
    <row r="539" spans="2:65" s="13" customFormat="1" ht="11.25">
      <c r="B539" s="157"/>
      <c r="D539" s="151" t="s">
        <v>205</v>
      </c>
      <c r="E539" s="158" t="s">
        <v>19</v>
      </c>
      <c r="F539" s="159" t="s">
        <v>729</v>
      </c>
      <c r="H539" s="160">
        <v>1477.14</v>
      </c>
      <c r="I539" s="161"/>
      <c r="L539" s="157"/>
      <c r="M539" s="162"/>
      <c r="T539" s="163"/>
      <c r="AT539" s="158" t="s">
        <v>205</v>
      </c>
      <c r="AU539" s="158" t="s">
        <v>85</v>
      </c>
      <c r="AV539" s="13" t="s">
        <v>85</v>
      </c>
      <c r="AW539" s="13" t="s">
        <v>35</v>
      </c>
      <c r="AX539" s="13" t="s">
        <v>74</v>
      </c>
      <c r="AY539" s="158" t="s">
        <v>189</v>
      </c>
    </row>
    <row r="540" spans="2:65" s="13" customFormat="1" ht="11.25">
      <c r="B540" s="157"/>
      <c r="D540" s="151" t="s">
        <v>205</v>
      </c>
      <c r="E540" s="158" t="s">
        <v>19</v>
      </c>
      <c r="F540" s="159" t="s">
        <v>730</v>
      </c>
      <c r="H540" s="160">
        <v>14.771000000000001</v>
      </c>
      <c r="I540" s="161"/>
      <c r="L540" s="157"/>
      <c r="M540" s="162"/>
      <c r="T540" s="163"/>
      <c r="AT540" s="158" t="s">
        <v>205</v>
      </c>
      <c r="AU540" s="158" t="s">
        <v>85</v>
      </c>
      <c r="AV540" s="13" t="s">
        <v>85</v>
      </c>
      <c r="AW540" s="13" t="s">
        <v>35</v>
      </c>
      <c r="AX540" s="13" t="s">
        <v>82</v>
      </c>
      <c r="AY540" s="158" t="s">
        <v>189</v>
      </c>
    </row>
    <row r="541" spans="2:65" s="1" customFormat="1" ht="37.9" customHeight="1">
      <c r="B541" s="33"/>
      <c r="C541" s="133" t="s">
        <v>731</v>
      </c>
      <c r="D541" s="133" t="s">
        <v>191</v>
      </c>
      <c r="E541" s="134" t="s">
        <v>732</v>
      </c>
      <c r="F541" s="135" t="s">
        <v>733</v>
      </c>
      <c r="G541" s="136" t="s">
        <v>734</v>
      </c>
      <c r="H541" s="137">
        <v>1</v>
      </c>
      <c r="I541" s="138"/>
      <c r="J541" s="139">
        <f>ROUND(I541*H541,2)</f>
        <v>0</v>
      </c>
      <c r="K541" s="135" t="s">
        <v>19</v>
      </c>
      <c r="L541" s="33"/>
      <c r="M541" s="140" t="s">
        <v>19</v>
      </c>
      <c r="N541" s="141" t="s">
        <v>45</v>
      </c>
      <c r="P541" s="142">
        <f>O541*H541</f>
        <v>0</v>
      </c>
      <c r="Q541" s="142">
        <v>0</v>
      </c>
      <c r="R541" s="142">
        <f>Q541*H541</f>
        <v>0</v>
      </c>
      <c r="S541" s="142">
        <v>0</v>
      </c>
      <c r="T541" s="143">
        <f>S541*H541</f>
        <v>0</v>
      </c>
      <c r="AR541" s="144" t="s">
        <v>196</v>
      </c>
      <c r="AT541" s="144" t="s">
        <v>191</v>
      </c>
      <c r="AU541" s="144" t="s">
        <v>85</v>
      </c>
      <c r="AY541" s="18" t="s">
        <v>189</v>
      </c>
      <c r="BE541" s="145">
        <f>IF(N541="základní",J541,0)</f>
        <v>0</v>
      </c>
      <c r="BF541" s="145">
        <f>IF(N541="snížená",J541,0)</f>
        <v>0</v>
      </c>
      <c r="BG541" s="145">
        <f>IF(N541="zákl. přenesená",J541,0)</f>
        <v>0</v>
      </c>
      <c r="BH541" s="145">
        <f>IF(N541="sníž. přenesená",J541,0)</f>
        <v>0</v>
      </c>
      <c r="BI541" s="145">
        <f>IF(N541="nulová",J541,0)</f>
        <v>0</v>
      </c>
      <c r="BJ541" s="18" t="s">
        <v>82</v>
      </c>
      <c r="BK541" s="145">
        <f>ROUND(I541*H541,2)</f>
        <v>0</v>
      </c>
      <c r="BL541" s="18" t="s">
        <v>196</v>
      </c>
      <c r="BM541" s="144" t="s">
        <v>735</v>
      </c>
    </row>
    <row r="542" spans="2:65" s="11" customFormat="1" ht="22.9" customHeight="1">
      <c r="B542" s="121"/>
      <c r="D542" s="122" t="s">
        <v>73</v>
      </c>
      <c r="E542" s="131" t="s">
        <v>85</v>
      </c>
      <c r="F542" s="131" t="s">
        <v>736</v>
      </c>
      <c r="I542" s="124"/>
      <c r="J542" s="132">
        <f>BK542</f>
        <v>0</v>
      </c>
      <c r="L542" s="121"/>
      <c r="M542" s="126"/>
      <c r="P542" s="127">
        <f>SUM(P543:P553)</f>
        <v>0</v>
      </c>
      <c r="R542" s="127">
        <f>SUM(R543:R553)</f>
        <v>10.368</v>
      </c>
      <c r="T542" s="128">
        <f>SUM(T543:T553)</f>
        <v>0</v>
      </c>
      <c r="AR542" s="122" t="s">
        <v>82</v>
      </c>
      <c r="AT542" s="129" t="s">
        <v>73</v>
      </c>
      <c r="AU542" s="129" t="s">
        <v>82</v>
      </c>
      <c r="AY542" s="122" t="s">
        <v>189</v>
      </c>
      <c r="BK542" s="130">
        <f>SUM(BK543:BK553)</f>
        <v>0</v>
      </c>
    </row>
    <row r="543" spans="2:65" s="1" customFormat="1" ht="24.2" customHeight="1">
      <c r="B543" s="33"/>
      <c r="C543" s="133" t="s">
        <v>737</v>
      </c>
      <c r="D543" s="133" t="s">
        <v>191</v>
      </c>
      <c r="E543" s="134" t="s">
        <v>738</v>
      </c>
      <c r="F543" s="135" t="s">
        <v>739</v>
      </c>
      <c r="G543" s="136" t="s">
        <v>405</v>
      </c>
      <c r="H543" s="137">
        <v>4.8</v>
      </c>
      <c r="I543" s="138"/>
      <c r="J543" s="139">
        <f>ROUND(I543*H543,2)</f>
        <v>0</v>
      </c>
      <c r="K543" s="135" t="s">
        <v>195</v>
      </c>
      <c r="L543" s="33"/>
      <c r="M543" s="140" t="s">
        <v>19</v>
      </c>
      <c r="N543" s="141" t="s">
        <v>45</v>
      </c>
      <c r="P543" s="142">
        <f>O543*H543</f>
        <v>0</v>
      </c>
      <c r="Q543" s="142">
        <v>2.16</v>
      </c>
      <c r="R543" s="142">
        <f>Q543*H543</f>
        <v>10.368</v>
      </c>
      <c r="S543" s="142">
        <v>0</v>
      </c>
      <c r="T543" s="143">
        <f>S543*H543</f>
        <v>0</v>
      </c>
      <c r="AR543" s="144" t="s">
        <v>196</v>
      </c>
      <c r="AT543" s="144" t="s">
        <v>191</v>
      </c>
      <c r="AU543" s="144" t="s">
        <v>85</v>
      </c>
      <c r="AY543" s="18" t="s">
        <v>189</v>
      </c>
      <c r="BE543" s="145">
        <f>IF(N543="základní",J543,0)</f>
        <v>0</v>
      </c>
      <c r="BF543" s="145">
        <f>IF(N543="snížená",J543,0)</f>
        <v>0</v>
      </c>
      <c r="BG543" s="145">
        <f>IF(N543="zákl. přenesená",J543,0)</f>
        <v>0</v>
      </c>
      <c r="BH543" s="145">
        <f>IF(N543="sníž. přenesená",J543,0)</f>
        <v>0</v>
      </c>
      <c r="BI543" s="145">
        <f>IF(N543="nulová",J543,0)</f>
        <v>0</v>
      </c>
      <c r="BJ543" s="18" t="s">
        <v>82</v>
      </c>
      <c r="BK543" s="145">
        <f>ROUND(I543*H543,2)</f>
        <v>0</v>
      </c>
      <c r="BL543" s="18" t="s">
        <v>196</v>
      </c>
      <c r="BM543" s="144" t="s">
        <v>740</v>
      </c>
    </row>
    <row r="544" spans="2:65" s="1" customFormat="1" ht="11.25">
      <c r="B544" s="33"/>
      <c r="D544" s="146" t="s">
        <v>198</v>
      </c>
      <c r="F544" s="147" t="s">
        <v>741</v>
      </c>
      <c r="I544" s="148"/>
      <c r="L544" s="33"/>
      <c r="M544" s="149"/>
      <c r="T544" s="54"/>
      <c r="AT544" s="18" t="s">
        <v>198</v>
      </c>
      <c r="AU544" s="18" t="s">
        <v>85</v>
      </c>
    </row>
    <row r="545" spans="2:65" s="12" customFormat="1" ht="11.25">
      <c r="B545" s="150"/>
      <c r="D545" s="151" t="s">
        <v>205</v>
      </c>
      <c r="E545" s="152" t="s">
        <v>19</v>
      </c>
      <c r="F545" s="153" t="s">
        <v>742</v>
      </c>
      <c r="H545" s="152" t="s">
        <v>19</v>
      </c>
      <c r="I545" s="154"/>
      <c r="L545" s="150"/>
      <c r="M545" s="155"/>
      <c r="T545" s="156"/>
      <c r="AT545" s="152" t="s">
        <v>205</v>
      </c>
      <c r="AU545" s="152" t="s">
        <v>85</v>
      </c>
      <c r="AV545" s="12" t="s">
        <v>82</v>
      </c>
      <c r="AW545" s="12" t="s">
        <v>35</v>
      </c>
      <c r="AX545" s="12" t="s">
        <v>74</v>
      </c>
      <c r="AY545" s="152" t="s">
        <v>189</v>
      </c>
    </row>
    <row r="546" spans="2:65" s="12" customFormat="1" ht="11.25">
      <c r="B546" s="150"/>
      <c r="D546" s="151" t="s">
        <v>205</v>
      </c>
      <c r="E546" s="152" t="s">
        <v>19</v>
      </c>
      <c r="F546" s="153" t="s">
        <v>743</v>
      </c>
      <c r="H546" s="152" t="s">
        <v>19</v>
      </c>
      <c r="I546" s="154"/>
      <c r="L546" s="150"/>
      <c r="M546" s="155"/>
      <c r="T546" s="156"/>
      <c r="AT546" s="152" t="s">
        <v>205</v>
      </c>
      <c r="AU546" s="152" t="s">
        <v>85</v>
      </c>
      <c r="AV546" s="12" t="s">
        <v>82</v>
      </c>
      <c r="AW546" s="12" t="s">
        <v>35</v>
      </c>
      <c r="AX546" s="12" t="s">
        <v>74</v>
      </c>
      <c r="AY546" s="152" t="s">
        <v>189</v>
      </c>
    </row>
    <row r="547" spans="2:65" s="13" customFormat="1" ht="11.25">
      <c r="B547" s="157"/>
      <c r="D547" s="151" t="s">
        <v>205</v>
      </c>
      <c r="E547" s="158" t="s">
        <v>19</v>
      </c>
      <c r="F547" s="159" t="s">
        <v>744</v>
      </c>
      <c r="H547" s="160">
        <v>4.8</v>
      </c>
      <c r="I547" s="161"/>
      <c r="L547" s="157"/>
      <c r="M547" s="162"/>
      <c r="T547" s="163"/>
      <c r="AT547" s="158" t="s">
        <v>205</v>
      </c>
      <c r="AU547" s="158" t="s">
        <v>85</v>
      </c>
      <c r="AV547" s="13" t="s">
        <v>85</v>
      </c>
      <c r="AW547" s="13" t="s">
        <v>35</v>
      </c>
      <c r="AX547" s="13" t="s">
        <v>82</v>
      </c>
      <c r="AY547" s="158" t="s">
        <v>189</v>
      </c>
    </row>
    <row r="548" spans="2:65" s="1" customFormat="1" ht="21.75" customHeight="1">
      <c r="B548" s="33"/>
      <c r="C548" s="133" t="s">
        <v>745</v>
      </c>
      <c r="D548" s="133" t="s">
        <v>191</v>
      </c>
      <c r="E548" s="134" t="s">
        <v>746</v>
      </c>
      <c r="F548" s="135" t="s">
        <v>747</v>
      </c>
      <c r="G548" s="136" t="s">
        <v>194</v>
      </c>
      <c r="H548" s="137">
        <v>39.9</v>
      </c>
      <c r="I548" s="138"/>
      <c r="J548" s="139">
        <f>ROUND(I548*H548,2)</f>
        <v>0</v>
      </c>
      <c r="K548" s="135" t="s">
        <v>19</v>
      </c>
      <c r="L548" s="33"/>
      <c r="M548" s="140" t="s">
        <v>19</v>
      </c>
      <c r="N548" s="141" t="s">
        <v>45</v>
      </c>
      <c r="P548" s="142">
        <f>O548*H548</f>
        <v>0</v>
      </c>
      <c r="Q548" s="142">
        <v>0</v>
      </c>
      <c r="R548" s="142">
        <f>Q548*H548</f>
        <v>0</v>
      </c>
      <c r="S548" s="142">
        <v>0</v>
      </c>
      <c r="T548" s="143">
        <f>S548*H548</f>
        <v>0</v>
      </c>
      <c r="AR548" s="144" t="s">
        <v>196</v>
      </c>
      <c r="AT548" s="144" t="s">
        <v>191</v>
      </c>
      <c r="AU548" s="144" t="s">
        <v>85</v>
      </c>
      <c r="AY548" s="18" t="s">
        <v>189</v>
      </c>
      <c r="BE548" s="145">
        <f>IF(N548="základní",J548,0)</f>
        <v>0</v>
      </c>
      <c r="BF548" s="145">
        <f>IF(N548="snížená",J548,0)</f>
        <v>0</v>
      </c>
      <c r="BG548" s="145">
        <f>IF(N548="zákl. přenesená",J548,0)</f>
        <v>0</v>
      </c>
      <c r="BH548" s="145">
        <f>IF(N548="sníž. přenesená",J548,0)</f>
        <v>0</v>
      </c>
      <c r="BI548" s="145">
        <f>IF(N548="nulová",J548,0)</f>
        <v>0</v>
      </c>
      <c r="BJ548" s="18" t="s">
        <v>82</v>
      </c>
      <c r="BK548" s="145">
        <f>ROUND(I548*H548,2)</f>
        <v>0</v>
      </c>
      <c r="BL548" s="18" t="s">
        <v>196</v>
      </c>
      <c r="BM548" s="144" t="s">
        <v>748</v>
      </c>
    </row>
    <row r="549" spans="2:65" s="12" customFormat="1" ht="11.25">
      <c r="B549" s="150"/>
      <c r="D549" s="151" t="s">
        <v>205</v>
      </c>
      <c r="E549" s="152" t="s">
        <v>19</v>
      </c>
      <c r="F549" s="153" t="s">
        <v>217</v>
      </c>
      <c r="H549" s="152" t="s">
        <v>19</v>
      </c>
      <c r="I549" s="154"/>
      <c r="L549" s="150"/>
      <c r="M549" s="155"/>
      <c r="T549" s="156"/>
      <c r="AT549" s="152" t="s">
        <v>205</v>
      </c>
      <c r="AU549" s="152" t="s">
        <v>85</v>
      </c>
      <c r="AV549" s="12" t="s">
        <v>82</v>
      </c>
      <c r="AW549" s="12" t="s">
        <v>35</v>
      </c>
      <c r="AX549" s="12" t="s">
        <v>74</v>
      </c>
      <c r="AY549" s="152" t="s">
        <v>189</v>
      </c>
    </row>
    <row r="550" spans="2:65" s="12" customFormat="1" ht="11.25">
      <c r="B550" s="150"/>
      <c r="D550" s="151" t="s">
        <v>205</v>
      </c>
      <c r="E550" s="152" t="s">
        <v>19</v>
      </c>
      <c r="F550" s="153" t="s">
        <v>749</v>
      </c>
      <c r="H550" s="152" t="s">
        <v>19</v>
      </c>
      <c r="I550" s="154"/>
      <c r="L550" s="150"/>
      <c r="M550" s="155"/>
      <c r="T550" s="156"/>
      <c r="AT550" s="152" t="s">
        <v>205</v>
      </c>
      <c r="AU550" s="152" t="s">
        <v>85</v>
      </c>
      <c r="AV550" s="12" t="s">
        <v>82</v>
      </c>
      <c r="AW550" s="12" t="s">
        <v>35</v>
      </c>
      <c r="AX550" s="12" t="s">
        <v>74</v>
      </c>
      <c r="AY550" s="152" t="s">
        <v>189</v>
      </c>
    </row>
    <row r="551" spans="2:65" s="12" customFormat="1" ht="22.5">
      <c r="B551" s="150"/>
      <c r="D551" s="151" t="s">
        <v>205</v>
      </c>
      <c r="E551" s="152" t="s">
        <v>19</v>
      </c>
      <c r="F551" s="153" t="s">
        <v>750</v>
      </c>
      <c r="H551" s="152" t="s">
        <v>19</v>
      </c>
      <c r="I551" s="154"/>
      <c r="L551" s="150"/>
      <c r="M551" s="155"/>
      <c r="T551" s="156"/>
      <c r="AT551" s="152" t="s">
        <v>205</v>
      </c>
      <c r="AU551" s="152" t="s">
        <v>85</v>
      </c>
      <c r="AV551" s="12" t="s">
        <v>82</v>
      </c>
      <c r="AW551" s="12" t="s">
        <v>35</v>
      </c>
      <c r="AX551" s="12" t="s">
        <v>74</v>
      </c>
      <c r="AY551" s="152" t="s">
        <v>189</v>
      </c>
    </row>
    <row r="552" spans="2:65" s="13" customFormat="1" ht="11.25">
      <c r="B552" s="157"/>
      <c r="D552" s="151" t="s">
        <v>205</v>
      </c>
      <c r="E552" s="158" t="s">
        <v>19</v>
      </c>
      <c r="F552" s="159" t="s">
        <v>751</v>
      </c>
      <c r="H552" s="160">
        <v>39.9</v>
      </c>
      <c r="I552" s="161"/>
      <c r="L552" s="157"/>
      <c r="M552" s="162"/>
      <c r="T552" s="163"/>
      <c r="AT552" s="158" t="s">
        <v>205</v>
      </c>
      <c r="AU552" s="158" t="s">
        <v>85</v>
      </c>
      <c r="AV552" s="13" t="s">
        <v>85</v>
      </c>
      <c r="AW552" s="13" t="s">
        <v>35</v>
      </c>
      <c r="AX552" s="13" t="s">
        <v>82</v>
      </c>
      <c r="AY552" s="158" t="s">
        <v>189</v>
      </c>
    </row>
    <row r="553" spans="2:65" s="12" customFormat="1" ht="22.5">
      <c r="B553" s="150"/>
      <c r="D553" s="151" t="s">
        <v>205</v>
      </c>
      <c r="E553" s="152" t="s">
        <v>19</v>
      </c>
      <c r="F553" s="153" t="s">
        <v>752</v>
      </c>
      <c r="H553" s="152" t="s">
        <v>19</v>
      </c>
      <c r="I553" s="154"/>
      <c r="L553" s="150"/>
      <c r="M553" s="155"/>
      <c r="T553" s="156"/>
      <c r="AT553" s="152" t="s">
        <v>205</v>
      </c>
      <c r="AU553" s="152" t="s">
        <v>85</v>
      </c>
      <c r="AV553" s="12" t="s">
        <v>82</v>
      </c>
      <c r="AW553" s="12" t="s">
        <v>35</v>
      </c>
      <c r="AX553" s="12" t="s">
        <v>74</v>
      </c>
      <c r="AY553" s="152" t="s">
        <v>189</v>
      </c>
    </row>
    <row r="554" spans="2:65" s="11" customFormat="1" ht="22.9" customHeight="1">
      <c r="B554" s="121"/>
      <c r="D554" s="122" t="s">
        <v>73</v>
      </c>
      <c r="E554" s="131" t="s">
        <v>196</v>
      </c>
      <c r="F554" s="131" t="s">
        <v>753</v>
      </c>
      <c r="I554" s="124"/>
      <c r="J554" s="132">
        <f>BK554</f>
        <v>0</v>
      </c>
      <c r="L554" s="121"/>
      <c r="M554" s="126"/>
      <c r="P554" s="127">
        <f>SUM(P555:P588)</f>
        <v>0</v>
      </c>
      <c r="R554" s="127">
        <f>SUM(R555:R588)</f>
        <v>0.10244</v>
      </c>
      <c r="T554" s="128">
        <f>SUM(T555:T588)</f>
        <v>0</v>
      </c>
      <c r="AR554" s="122" t="s">
        <v>82</v>
      </c>
      <c r="AT554" s="129" t="s">
        <v>73</v>
      </c>
      <c r="AU554" s="129" t="s">
        <v>82</v>
      </c>
      <c r="AY554" s="122" t="s">
        <v>189</v>
      </c>
      <c r="BK554" s="130">
        <f>SUM(BK555:BK588)</f>
        <v>0</v>
      </c>
    </row>
    <row r="555" spans="2:65" s="1" customFormat="1" ht="37.9" customHeight="1">
      <c r="B555" s="33"/>
      <c r="C555" s="133" t="s">
        <v>754</v>
      </c>
      <c r="D555" s="133" t="s">
        <v>191</v>
      </c>
      <c r="E555" s="134" t="s">
        <v>755</v>
      </c>
      <c r="F555" s="135" t="s">
        <v>756</v>
      </c>
      <c r="G555" s="136" t="s">
        <v>194</v>
      </c>
      <c r="H555" s="137">
        <v>71.599999999999994</v>
      </c>
      <c r="I555" s="138"/>
      <c r="J555" s="139">
        <f>ROUND(I555*H555,2)</f>
        <v>0</v>
      </c>
      <c r="K555" s="135" t="s">
        <v>195</v>
      </c>
      <c r="L555" s="33"/>
      <c r="M555" s="140" t="s">
        <v>19</v>
      </c>
      <c r="N555" s="141" t="s">
        <v>45</v>
      </c>
      <c r="P555" s="142">
        <f>O555*H555</f>
        <v>0</v>
      </c>
      <c r="Q555" s="142">
        <v>0</v>
      </c>
      <c r="R555" s="142">
        <f>Q555*H555</f>
        <v>0</v>
      </c>
      <c r="S555" s="142">
        <v>0</v>
      </c>
      <c r="T555" s="143">
        <f>S555*H555</f>
        <v>0</v>
      </c>
      <c r="AR555" s="144" t="s">
        <v>196</v>
      </c>
      <c r="AT555" s="144" t="s">
        <v>191</v>
      </c>
      <c r="AU555" s="144" t="s">
        <v>85</v>
      </c>
      <c r="AY555" s="18" t="s">
        <v>189</v>
      </c>
      <c r="BE555" s="145">
        <f>IF(N555="základní",J555,0)</f>
        <v>0</v>
      </c>
      <c r="BF555" s="145">
        <f>IF(N555="snížená",J555,0)</f>
        <v>0</v>
      </c>
      <c r="BG555" s="145">
        <f>IF(N555="zákl. přenesená",J555,0)</f>
        <v>0</v>
      </c>
      <c r="BH555" s="145">
        <f>IF(N555="sníž. přenesená",J555,0)</f>
        <v>0</v>
      </c>
      <c r="BI555" s="145">
        <f>IF(N555="nulová",J555,0)</f>
        <v>0</v>
      </c>
      <c r="BJ555" s="18" t="s">
        <v>82</v>
      </c>
      <c r="BK555" s="145">
        <f>ROUND(I555*H555,2)</f>
        <v>0</v>
      </c>
      <c r="BL555" s="18" t="s">
        <v>196</v>
      </c>
      <c r="BM555" s="144" t="s">
        <v>757</v>
      </c>
    </row>
    <row r="556" spans="2:65" s="1" customFormat="1" ht="11.25">
      <c r="B556" s="33"/>
      <c r="D556" s="146" t="s">
        <v>198</v>
      </c>
      <c r="F556" s="147" t="s">
        <v>758</v>
      </c>
      <c r="I556" s="148"/>
      <c r="L556" s="33"/>
      <c r="M556" s="149"/>
      <c r="T556" s="54"/>
      <c r="AT556" s="18" t="s">
        <v>198</v>
      </c>
      <c r="AU556" s="18" t="s">
        <v>85</v>
      </c>
    </row>
    <row r="557" spans="2:65" s="12" customFormat="1" ht="11.25">
      <c r="B557" s="150"/>
      <c r="D557" s="151" t="s">
        <v>205</v>
      </c>
      <c r="E557" s="152" t="s">
        <v>19</v>
      </c>
      <c r="F557" s="153" t="s">
        <v>759</v>
      </c>
      <c r="H557" s="152" t="s">
        <v>19</v>
      </c>
      <c r="I557" s="154"/>
      <c r="L557" s="150"/>
      <c r="M557" s="155"/>
      <c r="T557" s="156"/>
      <c r="AT557" s="152" t="s">
        <v>205</v>
      </c>
      <c r="AU557" s="152" t="s">
        <v>85</v>
      </c>
      <c r="AV557" s="12" t="s">
        <v>82</v>
      </c>
      <c r="AW557" s="12" t="s">
        <v>35</v>
      </c>
      <c r="AX557" s="12" t="s">
        <v>74</v>
      </c>
      <c r="AY557" s="152" t="s">
        <v>189</v>
      </c>
    </row>
    <row r="558" spans="2:65" s="13" customFormat="1" ht="11.25">
      <c r="B558" s="157"/>
      <c r="D558" s="151" t="s">
        <v>205</v>
      </c>
      <c r="E558" s="158" t="s">
        <v>19</v>
      </c>
      <c r="F558" s="159" t="s">
        <v>760</v>
      </c>
      <c r="H558" s="160">
        <v>1.6</v>
      </c>
      <c r="I558" s="161"/>
      <c r="L558" s="157"/>
      <c r="M558" s="162"/>
      <c r="T558" s="163"/>
      <c r="AT558" s="158" t="s">
        <v>205</v>
      </c>
      <c r="AU558" s="158" t="s">
        <v>85</v>
      </c>
      <c r="AV558" s="13" t="s">
        <v>85</v>
      </c>
      <c r="AW558" s="13" t="s">
        <v>35</v>
      </c>
      <c r="AX558" s="13" t="s">
        <v>74</v>
      </c>
      <c r="AY558" s="158" t="s">
        <v>189</v>
      </c>
    </row>
    <row r="559" spans="2:65" s="12" customFormat="1" ht="11.25">
      <c r="B559" s="150"/>
      <c r="D559" s="151" t="s">
        <v>205</v>
      </c>
      <c r="E559" s="152" t="s">
        <v>19</v>
      </c>
      <c r="F559" s="153" t="s">
        <v>761</v>
      </c>
      <c r="H559" s="152" t="s">
        <v>19</v>
      </c>
      <c r="I559" s="154"/>
      <c r="L559" s="150"/>
      <c r="M559" s="155"/>
      <c r="T559" s="156"/>
      <c r="AT559" s="152" t="s">
        <v>205</v>
      </c>
      <c r="AU559" s="152" t="s">
        <v>85</v>
      </c>
      <c r="AV559" s="12" t="s">
        <v>82</v>
      </c>
      <c r="AW559" s="12" t="s">
        <v>35</v>
      </c>
      <c r="AX559" s="12" t="s">
        <v>74</v>
      </c>
      <c r="AY559" s="152" t="s">
        <v>189</v>
      </c>
    </row>
    <row r="560" spans="2:65" s="13" customFormat="1" ht="11.25">
      <c r="B560" s="157"/>
      <c r="D560" s="151" t="s">
        <v>205</v>
      </c>
      <c r="E560" s="158" t="s">
        <v>19</v>
      </c>
      <c r="F560" s="159" t="s">
        <v>762</v>
      </c>
      <c r="H560" s="160">
        <v>70</v>
      </c>
      <c r="I560" s="161"/>
      <c r="L560" s="157"/>
      <c r="M560" s="162"/>
      <c r="T560" s="163"/>
      <c r="AT560" s="158" t="s">
        <v>205</v>
      </c>
      <c r="AU560" s="158" t="s">
        <v>85</v>
      </c>
      <c r="AV560" s="13" t="s">
        <v>85</v>
      </c>
      <c r="AW560" s="13" t="s">
        <v>35</v>
      </c>
      <c r="AX560" s="13" t="s">
        <v>74</v>
      </c>
      <c r="AY560" s="158" t="s">
        <v>189</v>
      </c>
    </row>
    <row r="561" spans="2:65" s="14" customFormat="1" ht="11.25">
      <c r="B561" s="164"/>
      <c r="D561" s="151" t="s">
        <v>205</v>
      </c>
      <c r="E561" s="165" t="s">
        <v>19</v>
      </c>
      <c r="F561" s="166" t="s">
        <v>303</v>
      </c>
      <c r="H561" s="167">
        <v>71.599999999999994</v>
      </c>
      <c r="I561" s="168"/>
      <c r="L561" s="164"/>
      <c r="M561" s="169"/>
      <c r="T561" s="170"/>
      <c r="AT561" s="165" t="s">
        <v>205</v>
      </c>
      <c r="AU561" s="165" t="s">
        <v>85</v>
      </c>
      <c r="AV561" s="14" t="s">
        <v>196</v>
      </c>
      <c r="AW561" s="14" t="s">
        <v>35</v>
      </c>
      <c r="AX561" s="14" t="s">
        <v>82</v>
      </c>
      <c r="AY561" s="165" t="s">
        <v>189</v>
      </c>
    </row>
    <row r="562" spans="2:65" s="1" customFormat="1" ht="44.25" customHeight="1">
      <c r="B562" s="33"/>
      <c r="C562" s="133" t="s">
        <v>763</v>
      </c>
      <c r="D562" s="133" t="s">
        <v>191</v>
      </c>
      <c r="E562" s="134" t="s">
        <v>764</v>
      </c>
      <c r="F562" s="135" t="s">
        <v>765</v>
      </c>
      <c r="G562" s="136" t="s">
        <v>194</v>
      </c>
      <c r="H562" s="137">
        <v>8</v>
      </c>
      <c r="I562" s="138"/>
      <c r="J562" s="139">
        <f>ROUND(I562*H562,2)</f>
        <v>0</v>
      </c>
      <c r="K562" s="135" t="s">
        <v>195</v>
      </c>
      <c r="L562" s="33"/>
      <c r="M562" s="140" t="s">
        <v>19</v>
      </c>
      <c r="N562" s="141" t="s">
        <v>45</v>
      </c>
      <c r="P562" s="142">
        <f>O562*H562</f>
        <v>0</v>
      </c>
      <c r="Q562" s="142">
        <v>0</v>
      </c>
      <c r="R562" s="142">
        <f>Q562*H562</f>
        <v>0</v>
      </c>
      <c r="S562" s="142">
        <v>0</v>
      </c>
      <c r="T562" s="143">
        <f>S562*H562</f>
        <v>0</v>
      </c>
      <c r="AR562" s="144" t="s">
        <v>196</v>
      </c>
      <c r="AT562" s="144" t="s">
        <v>191</v>
      </c>
      <c r="AU562" s="144" t="s">
        <v>85</v>
      </c>
      <c r="AY562" s="18" t="s">
        <v>189</v>
      </c>
      <c r="BE562" s="145">
        <f>IF(N562="základní",J562,0)</f>
        <v>0</v>
      </c>
      <c r="BF562" s="145">
        <f>IF(N562="snížená",J562,0)</f>
        <v>0</v>
      </c>
      <c r="BG562" s="145">
        <f>IF(N562="zákl. přenesená",J562,0)</f>
        <v>0</v>
      </c>
      <c r="BH562" s="145">
        <f>IF(N562="sníž. přenesená",J562,0)</f>
        <v>0</v>
      </c>
      <c r="BI562" s="145">
        <f>IF(N562="nulová",J562,0)</f>
        <v>0</v>
      </c>
      <c r="BJ562" s="18" t="s">
        <v>82</v>
      </c>
      <c r="BK562" s="145">
        <f>ROUND(I562*H562,2)</f>
        <v>0</v>
      </c>
      <c r="BL562" s="18" t="s">
        <v>196</v>
      </c>
      <c r="BM562" s="144" t="s">
        <v>766</v>
      </c>
    </row>
    <row r="563" spans="2:65" s="1" customFormat="1" ht="11.25">
      <c r="B563" s="33"/>
      <c r="D563" s="146" t="s">
        <v>198</v>
      </c>
      <c r="F563" s="147" t="s">
        <v>767</v>
      </c>
      <c r="I563" s="148"/>
      <c r="L563" s="33"/>
      <c r="M563" s="149"/>
      <c r="T563" s="54"/>
      <c r="AT563" s="18" t="s">
        <v>198</v>
      </c>
      <c r="AU563" s="18" t="s">
        <v>85</v>
      </c>
    </row>
    <row r="564" spans="2:65" s="13" customFormat="1" ht="11.25">
      <c r="B564" s="157"/>
      <c r="D564" s="151" t="s">
        <v>205</v>
      </c>
      <c r="E564" s="158" t="s">
        <v>19</v>
      </c>
      <c r="F564" s="159" t="s">
        <v>768</v>
      </c>
      <c r="H564" s="160">
        <v>8</v>
      </c>
      <c r="I564" s="161"/>
      <c r="L564" s="157"/>
      <c r="M564" s="162"/>
      <c r="T564" s="163"/>
      <c r="AT564" s="158" t="s">
        <v>205</v>
      </c>
      <c r="AU564" s="158" t="s">
        <v>85</v>
      </c>
      <c r="AV564" s="13" t="s">
        <v>85</v>
      </c>
      <c r="AW564" s="13" t="s">
        <v>35</v>
      </c>
      <c r="AX564" s="13" t="s">
        <v>82</v>
      </c>
      <c r="AY564" s="158" t="s">
        <v>189</v>
      </c>
    </row>
    <row r="565" spans="2:65" s="1" customFormat="1" ht="33" customHeight="1">
      <c r="B565" s="33"/>
      <c r="C565" s="133" t="s">
        <v>769</v>
      </c>
      <c r="D565" s="133" t="s">
        <v>191</v>
      </c>
      <c r="E565" s="134" t="s">
        <v>770</v>
      </c>
      <c r="F565" s="135" t="s">
        <v>771</v>
      </c>
      <c r="G565" s="136" t="s">
        <v>405</v>
      </c>
      <c r="H565" s="137">
        <v>241</v>
      </c>
      <c r="I565" s="138"/>
      <c r="J565" s="139">
        <f>ROUND(I565*H565,2)</f>
        <v>0</v>
      </c>
      <c r="K565" s="135" t="s">
        <v>195</v>
      </c>
      <c r="L565" s="33"/>
      <c r="M565" s="140" t="s">
        <v>19</v>
      </c>
      <c r="N565" s="141" t="s">
        <v>45</v>
      </c>
      <c r="P565" s="142">
        <f>O565*H565</f>
        <v>0</v>
      </c>
      <c r="Q565" s="142">
        <v>0</v>
      </c>
      <c r="R565" s="142">
        <f>Q565*H565</f>
        <v>0</v>
      </c>
      <c r="S565" s="142">
        <v>0</v>
      </c>
      <c r="T565" s="143">
        <f>S565*H565</f>
        <v>0</v>
      </c>
      <c r="AR565" s="144" t="s">
        <v>196</v>
      </c>
      <c r="AT565" s="144" t="s">
        <v>191</v>
      </c>
      <c r="AU565" s="144" t="s">
        <v>85</v>
      </c>
      <c r="AY565" s="18" t="s">
        <v>189</v>
      </c>
      <c r="BE565" s="145">
        <f>IF(N565="základní",J565,0)</f>
        <v>0</v>
      </c>
      <c r="BF565" s="145">
        <f>IF(N565="snížená",J565,0)</f>
        <v>0</v>
      </c>
      <c r="BG565" s="145">
        <f>IF(N565="zákl. přenesená",J565,0)</f>
        <v>0</v>
      </c>
      <c r="BH565" s="145">
        <f>IF(N565="sníž. přenesená",J565,0)</f>
        <v>0</v>
      </c>
      <c r="BI565" s="145">
        <f>IF(N565="nulová",J565,0)</f>
        <v>0</v>
      </c>
      <c r="BJ565" s="18" t="s">
        <v>82</v>
      </c>
      <c r="BK565" s="145">
        <f>ROUND(I565*H565,2)</f>
        <v>0</v>
      </c>
      <c r="BL565" s="18" t="s">
        <v>196</v>
      </c>
      <c r="BM565" s="144" t="s">
        <v>772</v>
      </c>
    </row>
    <row r="566" spans="2:65" s="1" customFormat="1" ht="11.25">
      <c r="B566" s="33"/>
      <c r="D566" s="146" t="s">
        <v>198</v>
      </c>
      <c r="F566" s="147" t="s">
        <v>773</v>
      </c>
      <c r="I566" s="148"/>
      <c r="L566" s="33"/>
      <c r="M566" s="149"/>
      <c r="T566" s="54"/>
      <c r="AT566" s="18" t="s">
        <v>198</v>
      </c>
      <c r="AU566" s="18" t="s">
        <v>85</v>
      </c>
    </row>
    <row r="567" spans="2:65" s="12" customFormat="1" ht="11.25">
      <c r="B567" s="150"/>
      <c r="D567" s="151" t="s">
        <v>205</v>
      </c>
      <c r="E567" s="152" t="s">
        <v>19</v>
      </c>
      <c r="F567" s="153" t="s">
        <v>679</v>
      </c>
      <c r="H567" s="152" t="s">
        <v>19</v>
      </c>
      <c r="I567" s="154"/>
      <c r="L567" s="150"/>
      <c r="M567" s="155"/>
      <c r="T567" s="156"/>
      <c r="AT567" s="152" t="s">
        <v>205</v>
      </c>
      <c r="AU567" s="152" t="s">
        <v>85</v>
      </c>
      <c r="AV567" s="12" t="s">
        <v>82</v>
      </c>
      <c r="AW567" s="12" t="s">
        <v>35</v>
      </c>
      <c r="AX567" s="12" t="s">
        <v>74</v>
      </c>
      <c r="AY567" s="152" t="s">
        <v>189</v>
      </c>
    </row>
    <row r="568" spans="2:65" s="12" customFormat="1" ht="11.25">
      <c r="B568" s="150"/>
      <c r="D568" s="151" t="s">
        <v>205</v>
      </c>
      <c r="E568" s="152" t="s">
        <v>19</v>
      </c>
      <c r="F568" s="153" t="s">
        <v>656</v>
      </c>
      <c r="H568" s="152" t="s">
        <v>19</v>
      </c>
      <c r="I568" s="154"/>
      <c r="L568" s="150"/>
      <c r="M568" s="155"/>
      <c r="T568" s="156"/>
      <c r="AT568" s="152" t="s">
        <v>205</v>
      </c>
      <c r="AU568" s="152" t="s">
        <v>85</v>
      </c>
      <c r="AV568" s="12" t="s">
        <v>82</v>
      </c>
      <c r="AW568" s="12" t="s">
        <v>35</v>
      </c>
      <c r="AX568" s="12" t="s">
        <v>74</v>
      </c>
      <c r="AY568" s="152" t="s">
        <v>189</v>
      </c>
    </row>
    <row r="569" spans="2:65" s="13" customFormat="1" ht="11.25">
      <c r="B569" s="157"/>
      <c r="D569" s="151" t="s">
        <v>205</v>
      </c>
      <c r="E569" s="158" t="s">
        <v>19</v>
      </c>
      <c r="F569" s="159" t="s">
        <v>774</v>
      </c>
      <c r="H569" s="160">
        <v>238.4</v>
      </c>
      <c r="I569" s="161"/>
      <c r="L569" s="157"/>
      <c r="M569" s="162"/>
      <c r="T569" s="163"/>
      <c r="AT569" s="158" t="s">
        <v>205</v>
      </c>
      <c r="AU569" s="158" t="s">
        <v>85</v>
      </c>
      <c r="AV569" s="13" t="s">
        <v>85</v>
      </c>
      <c r="AW569" s="13" t="s">
        <v>35</v>
      </c>
      <c r="AX569" s="13" t="s">
        <v>74</v>
      </c>
      <c r="AY569" s="158" t="s">
        <v>189</v>
      </c>
    </row>
    <row r="570" spans="2:65" s="12" customFormat="1" ht="11.25">
      <c r="B570" s="150"/>
      <c r="D570" s="151" t="s">
        <v>205</v>
      </c>
      <c r="E570" s="152" t="s">
        <v>19</v>
      </c>
      <c r="F570" s="153" t="s">
        <v>396</v>
      </c>
      <c r="H570" s="152" t="s">
        <v>19</v>
      </c>
      <c r="I570" s="154"/>
      <c r="L570" s="150"/>
      <c r="M570" s="155"/>
      <c r="T570" s="156"/>
      <c r="AT570" s="152" t="s">
        <v>205</v>
      </c>
      <c r="AU570" s="152" t="s">
        <v>85</v>
      </c>
      <c r="AV570" s="12" t="s">
        <v>82</v>
      </c>
      <c r="AW570" s="12" t="s">
        <v>35</v>
      </c>
      <c r="AX570" s="12" t="s">
        <v>74</v>
      </c>
      <c r="AY570" s="152" t="s">
        <v>189</v>
      </c>
    </row>
    <row r="571" spans="2:65" s="13" customFormat="1" ht="11.25">
      <c r="B571" s="157"/>
      <c r="D571" s="151" t="s">
        <v>205</v>
      </c>
      <c r="E571" s="158" t="s">
        <v>19</v>
      </c>
      <c r="F571" s="159" t="s">
        <v>775</v>
      </c>
      <c r="H571" s="160">
        <v>0.8</v>
      </c>
      <c r="I571" s="161"/>
      <c r="L571" s="157"/>
      <c r="M571" s="162"/>
      <c r="T571" s="163"/>
      <c r="AT571" s="158" t="s">
        <v>205</v>
      </c>
      <c r="AU571" s="158" t="s">
        <v>85</v>
      </c>
      <c r="AV571" s="13" t="s">
        <v>85</v>
      </c>
      <c r="AW571" s="13" t="s">
        <v>35</v>
      </c>
      <c r="AX571" s="13" t="s">
        <v>74</v>
      </c>
      <c r="AY571" s="158" t="s">
        <v>189</v>
      </c>
    </row>
    <row r="572" spans="2:65" s="12" customFormat="1" ht="11.25">
      <c r="B572" s="150"/>
      <c r="D572" s="151" t="s">
        <v>205</v>
      </c>
      <c r="E572" s="152" t="s">
        <v>19</v>
      </c>
      <c r="F572" s="153" t="s">
        <v>398</v>
      </c>
      <c r="H572" s="152" t="s">
        <v>19</v>
      </c>
      <c r="I572" s="154"/>
      <c r="L572" s="150"/>
      <c r="M572" s="155"/>
      <c r="T572" s="156"/>
      <c r="AT572" s="152" t="s">
        <v>205</v>
      </c>
      <c r="AU572" s="152" t="s">
        <v>85</v>
      </c>
      <c r="AV572" s="12" t="s">
        <v>82</v>
      </c>
      <c r="AW572" s="12" t="s">
        <v>35</v>
      </c>
      <c r="AX572" s="12" t="s">
        <v>74</v>
      </c>
      <c r="AY572" s="152" t="s">
        <v>189</v>
      </c>
    </row>
    <row r="573" spans="2:65" s="13" customFormat="1" ht="11.25">
      <c r="B573" s="157"/>
      <c r="D573" s="151" t="s">
        <v>205</v>
      </c>
      <c r="E573" s="158" t="s">
        <v>19</v>
      </c>
      <c r="F573" s="159" t="s">
        <v>776</v>
      </c>
      <c r="H573" s="160">
        <v>1.8</v>
      </c>
      <c r="I573" s="161"/>
      <c r="L573" s="157"/>
      <c r="M573" s="162"/>
      <c r="T573" s="163"/>
      <c r="AT573" s="158" t="s">
        <v>205</v>
      </c>
      <c r="AU573" s="158" t="s">
        <v>85</v>
      </c>
      <c r="AV573" s="13" t="s">
        <v>85</v>
      </c>
      <c r="AW573" s="13" t="s">
        <v>35</v>
      </c>
      <c r="AX573" s="13" t="s">
        <v>74</v>
      </c>
      <c r="AY573" s="158" t="s">
        <v>189</v>
      </c>
    </row>
    <row r="574" spans="2:65" s="14" customFormat="1" ht="11.25">
      <c r="B574" s="164"/>
      <c r="D574" s="151" t="s">
        <v>205</v>
      </c>
      <c r="E574" s="165" t="s">
        <v>19</v>
      </c>
      <c r="F574" s="166" t="s">
        <v>303</v>
      </c>
      <c r="H574" s="167">
        <v>241.00000000000003</v>
      </c>
      <c r="I574" s="168"/>
      <c r="L574" s="164"/>
      <c r="M574" s="169"/>
      <c r="T574" s="170"/>
      <c r="AT574" s="165" t="s">
        <v>205</v>
      </c>
      <c r="AU574" s="165" t="s">
        <v>85</v>
      </c>
      <c r="AV574" s="14" t="s">
        <v>196</v>
      </c>
      <c r="AW574" s="14" t="s">
        <v>35</v>
      </c>
      <c r="AX574" s="14" t="s">
        <v>82</v>
      </c>
      <c r="AY574" s="165" t="s">
        <v>189</v>
      </c>
    </row>
    <row r="575" spans="2:65" s="1" customFormat="1" ht="37.9" customHeight="1">
      <c r="B575" s="33"/>
      <c r="C575" s="133" t="s">
        <v>777</v>
      </c>
      <c r="D575" s="133" t="s">
        <v>191</v>
      </c>
      <c r="E575" s="134" t="s">
        <v>778</v>
      </c>
      <c r="F575" s="135" t="s">
        <v>779</v>
      </c>
      <c r="G575" s="136" t="s">
        <v>405</v>
      </c>
      <c r="H575" s="137">
        <v>1.625</v>
      </c>
      <c r="I575" s="138"/>
      <c r="J575" s="139">
        <f>ROUND(I575*H575,2)</f>
        <v>0</v>
      </c>
      <c r="K575" s="135" t="s">
        <v>195</v>
      </c>
      <c r="L575" s="33"/>
      <c r="M575" s="140" t="s">
        <v>19</v>
      </c>
      <c r="N575" s="141" t="s">
        <v>45</v>
      </c>
      <c r="P575" s="142">
        <f>O575*H575</f>
        <v>0</v>
      </c>
      <c r="Q575" s="142">
        <v>0</v>
      </c>
      <c r="R575" s="142">
        <f>Q575*H575</f>
        <v>0</v>
      </c>
      <c r="S575" s="142">
        <v>0</v>
      </c>
      <c r="T575" s="143">
        <f>S575*H575</f>
        <v>0</v>
      </c>
      <c r="AR575" s="144" t="s">
        <v>196</v>
      </c>
      <c r="AT575" s="144" t="s">
        <v>191</v>
      </c>
      <c r="AU575" s="144" t="s">
        <v>85</v>
      </c>
      <c r="AY575" s="18" t="s">
        <v>189</v>
      </c>
      <c r="BE575" s="145">
        <f>IF(N575="základní",J575,0)</f>
        <v>0</v>
      </c>
      <c r="BF575" s="145">
        <f>IF(N575="snížená",J575,0)</f>
        <v>0</v>
      </c>
      <c r="BG575" s="145">
        <f>IF(N575="zákl. přenesená",J575,0)</f>
        <v>0</v>
      </c>
      <c r="BH575" s="145">
        <f>IF(N575="sníž. přenesená",J575,0)</f>
        <v>0</v>
      </c>
      <c r="BI575" s="145">
        <f>IF(N575="nulová",J575,0)</f>
        <v>0</v>
      </c>
      <c r="BJ575" s="18" t="s">
        <v>82</v>
      </c>
      <c r="BK575" s="145">
        <f>ROUND(I575*H575,2)</f>
        <v>0</v>
      </c>
      <c r="BL575" s="18" t="s">
        <v>196</v>
      </c>
      <c r="BM575" s="144" t="s">
        <v>780</v>
      </c>
    </row>
    <row r="576" spans="2:65" s="1" customFormat="1" ht="11.25">
      <c r="B576" s="33"/>
      <c r="D576" s="146" t="s">
        <v>198</v>
      </c>
      <c r="F576" s="147" t="s">
        <v>781</v>
      </c>
      <c r="I576" s="148"/>
      <c r="L576" s="33"/>
      <c r="M576" s="149"/>
      <c r="T576" s="54"/>
      <c r="AT576" s="18" t="s">
        <v>198</v>
      </c>
      <c r="AU576" s="18" t="s">
        <v>85</v>
      </c>
    </row>
    <row r="577" spans="2:65" s="12" customFormat="1" ht="11.25">
      <c r="B577" s="150"/>
      <c r="D577" s="151" t="s">
        <v>205</v>
      </c>
      <c r="E577" s="152" t="s">
        <v>19</v>
      </c>
      <c r="F577" s="153" t="s">
        <v>782</v>
      </c>
      <c r="H577" s="152" t="s">
        <v>19</v>
      </c>
      <c r="I577" s="154"/>
      <c r="L577" s="150"/>
      <c r="M577" s="155"/>
      <c r="T577" s="156"/>
      <c r="AT577" s="152" t="s">
        <v>205</v>
      </c>
      <c r="AU577" s="152" t="s">
        <v>85</v>
      </c>
      <c r="AV577" s="12" t="s">
        <v>82</v>
      </c>
      <c r="AW577" s="12" t="s">
        <v>35</v>
      </c>
      <c r="AX577" s="12" t="s">
        <v>74</v>
      </c>
      <c r="AY577" s="152" t="s">
        <v>189</v>
      </c>
    </row>
    <row r="578" spans="2:65" s="12" customFormat="1" ht="11.25">
      <c r="B578" s="150"/>
      <c r="D578" s="151" t="s">
        <v>205</v>
      </c>
      <c r="E578" s="152" t="s">
        <v>19</v>
      </c>
      <c r="F578" s="153" t="s">
        <v>783</v>
      </c>
      <c r="H578" s="152" t="s">
        <v>19</v>
      </c>
      <c r="I578" s="154"/>
      <c r="L578" s="150"/>
      <c r="M578" s="155"/>
      <c r="T578" s="156"/>
      <c r="AT578" s="152" t="s">
        <v>205</v>
      </c>
      <c r="AU578" s="152" t="s">
        <v>85</v>
      </c>
      <c r="AV578" s="12" t="s">
        <v>82</v>
      </c>
      <c r="AW578" s="12" t="s">
        <v>35</v>
      </c>
      <c r="AX578" s="12" t="s">
        <v>74</v>
      </c>
      <c r="AY578" s="152" t="s">
        <v>189</v>
      </c>
    </row>
    <row r="579" spans="2:65" s="12" customFormat="1" ht="11.25">
      <c r="B579" s="150"/>
      <c r="D579" s="151" t="s">
        <v>205</v>
      </c>
      <c r="E579" s="152" t="s">
        <v>19</v>
      </c>
      <c r="F579" s="153" t="s">
        <v>784</v>
      </c>
      <c r="H579" s="152" t="s">
        <v>19</v>
      </c>
      <c r="I579" s="154"/>
      <c r="L579" s="150"/>
      <c r="M579" s="155"/>
      <c r="T579" s="156"/>
      <c r="AT579" s="152" t="s">
        <v>205</v>
      </c>
      <c r="AU579" s="152" t="s">
        <v>85</v>
      </c>
      <c r="AV579" s="12" t="s">
        <v>82</v>
      </c>
      <c r="AW579" s="12" t="s">
        <v>35</v>
      </c>
      <c r="AX579" s="12" t="s">
        <v>74</v>
      </c>
      <c r="AY579" s="152" t="s">
        <v>189</v>
      </c>
    </row>
    <row r="580" spans="2:65" s="13" customFormat="1" ht="11.25">
      <c r="B580" s="157"/>
      <c r="D580" s="151" t="s">
        <v>205</v>
      </c>
      <c r="E580" s="158" t="s">
        <v>19</v>
      </c>
      <c r="F580" s="159" t="s">
        <v>785</v>
      </c>
      <c r="H580" s="160">
        <v>1.625</v>
      </c>
      <c r="I580" s="161"/>
      <c r="L580" s="157"/>
      <c r="M580" s="162"/>
      <c r="T580" s="163"/>
      <c r="AT580" s="158" t="s">
        <v>205</v>
      </c>
      <c r="AU580" s="158" t="s">
        <v>85</v>
      </c>
      <c r="AV580" s="13" t="s">
        <v>85</v>
      </c>
      <c r="AW580" s="13" t="s">
        <v>35</v>
      </c>
      <c r="AX580" s="13" t="s">
        <v>82</v>
      </c>
      <c r="AY580" s="158" t="s">
        <v>189</v>
      </c>
    </row>
    <row r="581" spans="2:65" s="1" customFormat="1" ht="37.9" customHeight="1">
      <c r="B581" s="33"/>
      <c r="C581" s="133" t="s">
        <v>786</v>
      </c>
      <c r="D581" s="133" t="s">
        <v>191</v>
      </c>
      <c r="E581" s="134" t="s">
        <v>787</v>
      </c>
      <c r="F581" s="135" t="s">
        <v>788</v>
      </c>
      <c r="G581" s="136" t="s">
        <v>194</v>
      </c>
      <c r="H581" s="137">
        <v>13</v>
      </c>
      <c r="I581" s="138"/>
      <c r="J581" s="139">
        <f>ROUND(I581*H581,2)</f>
        <v>0</v>
      </c>
      <c r="K581" s="135" t="s">
        <v>195</v>
      </c>
      <c r="L581" s="33"/>
      <c r="M581" s="140" t="s">
        <v>19</v>
      </c>
      <c r="N581" s="141" t="s">
        <v>45</v>
      </c>
      <c r="P581" s="142">
        <f>O581*H581</f>
        <v>0</v>
      </c>
      <c r="Q581" s="142">
        <v>7.8799999999999999E-3</v>
      </c>
      <c r="R581" s="142">
        <f>Q581*H581</f>
        <v>0.10244</v>
      </c>
      <c r="S581" s="142">
        <v>0</v>
      </c>
      <c r="T581" s="143">
        <f>S581*H581</f>
        <v>0</v>
      </c>
      <c r="AR581" s="144" t="s">
        <v>196</v>
      </c>
      <c r="AT581" s="144" t="s">
        <v>191</v>
      </c>
      <c r="AU581" s="144" t="s">
        <v>85</v>
      </c>
      <c r="AY581" s="18" t="s">
        <v>189</v>
      </c>
      <c r="BE581" s="145">
        <f>IF(N581="základní",J581,0)</f>
        <v>0</v>
      </c>
      <c r="BF581" s="145">
        <f>IF(N581="snížená",J581,0)</f>
        <v>0</v>
      </c>
      <c r="BG581" s="145">
        <f>IF(N581="zákl. přenesená",J581,0)</f>
        <v>0</v>
      </c>
      <c r="BH581" s="145">
        <f>IF(N581="sníž. přenesená",J581,0)</f>
        <v>0</v>
      </c>
      <c r="BI581" s="145">
        <f>IF(N581="nulová",J581,0)</f>
        <v>0</v>
      </c>
      <c r="BJ581" s="18" t="s">
        <v>82</v>
      </c>
      <c r="BK581" s="145">
        <f>ROUND(I581*H581,2)</f>
        <v>0</v>
      </c>
      <c r="BL581" s="18" t="s">
        <v>196</v>
      </c>
      <c r="BM581" s="144" t="s">
        <v>789</v>
      </c>
    </row>
    <row r="582" spans="2:65" s="1" customFormat="1" ht="11.25">
      <c r="B582" s="33"/>
      <c r="D582" s="146" t="s">
        <v>198</v>
      </c>
      <c r="F582" s="147" t="s">
        <v>790</v>
      </c>
      <c r="I582" s="148"/>
      <c r="L582" s="33"/>
      <c r="M582" s="149"/>
      <c r="T582" s="54"/>
      <c r="AT582" s="18" t="s">
        <v>198</v>
      </c>
      <c r="AU582" s="18" t="s">
        <v>85</v>
      </c>
    </row>
    <row r="583" spans="2:65" s="12" customFormat="1" ht="11.25">
      <c r="B583" s="150"/>
      <c r="D583" s="151" t="s">
        <v>205</v>
      </c>
      <c r="E583" s="152" t="s">
        <v>19</v>
      </c>
      <c r="F583" s="153" t="s">
        <v>782</v>
      </c>
      <c r="H583" s="152" t="s">
        <v>19</v>
      </c>
      <c r="I583" s="154"/>
      <c r="L583" s="150"/>
      <c r="M583" s="155"/>
      <c r="T583" s="156"/>
      <c r="AT583" s="152" t="s">
        <v>205</v>
      </c>
      <c r="AU583" s="152" t="s">
        <v>85</v>
      </c>
      <c r="AV583" s="12" t="s">
        <v>82</v>
      </c>
      <c r="AW583" s="12" t="s">
        <v>35</v>
      </c>
      <c r="AX583" s="12" t="s">
        <v>74</v>
      </c>
      <c r="AY583" s="152" t="s">
        <v>189</v>
      </c>
    </row>
    <row r="584" spans="2:65" s="12" customFormat="1" ht="11.25">
      <c r="B584" s="150"/>
      <c r="D584" s="151" t="s">
        <v>205</v>
      </c>
      <c r="E584" s="152" t="s">
        <v>19</v>
      </c>
      <c r="F584" s="153" t="s">
        <v>783</v>
      </c>
      <c r="H584" s="152" t="s">
        <v>19</v>
      </c>
      <c r="I584" s="154"/>
      <c r="L584" s="150"/>
      <c r="M584" s="155"/>
      <c r="T584" s="156"/>
      <c r="AT584" s="152" t="s">
        <v>205</v>
      </c>
      <c r="AU584" s="152" t="s">
        <v>85</v>
      </c>
      <c r="AV584" s="12" t="s">
        <v>82</v>
      </c>
      <c r="AW584" s="12" t="s">
        <v>35</v>
      </c>
      <c r="AX584" s="12" t="s">
        <v>74</v>
      </c>
      <c r="AY584" s="152" t="s">
        <v>189</v>
      </c>
    </row>
    <row r="585" spans="2:65" s="12" customFormat="1" ht="11.25">
      <c r="B585" s="150"/>
      <c r="D585" s="151" t="s">
        <v>205</v>
      </c>
      <c r="E585" s="152" t="s">
        <v>19</v>
      </c>
      <c r="F585" s="153" t="s">
        <v>784</v>
      </c>
      <c r="H585" s="152" t="s">
        <v>19</v>
      </c>
      <c r="I585" s="154"/>
      <c r="L585" s="150"/>
      <c r="M585" s="155"/>
      <c r="T585" s="156"/>
      <c r="AT585" s="152" t="s">
        <v>205</v>
      </c>
      <c r="AU585" s="152" t="s">
        <v>85</v>
      </c>
      <c r="AV585" s="12" t="s">
        <v>82</v>
      </c>
      <c r="AW585" s="12" t="s">
        <v>35</v>
      </c>
      <c r="AX585" s="12" t="s">
        <v>74</v>
      </c>
      <c r="AY585" s="152" t="s">
        <v>189</v>
      </c>
    </row>
    <row r="586" spans="2:65" s="13" customFormat="1" ht="11.25">
      <c r="B586" s="157"/>
      <c r="D586" s="151" t="s">
        <v>205</v>
      </c>
      <c r="E586" s="158" t="s">
        <v>19</v>
      </c>
      <c r="F586" s="159" t="s">
        <v>791</v>
      </c>
      <c r="H586" s="160">
        <v>13</v>
      </c>
      <c r="I586" s="161"/>
      <c r="L586" s="157"/>
      <c r="M586" s="162"/>
      <c r="T586" s="163"/>
      <c r="AT586" s="158" t="s">
        <v>205</v>
      </c>
      <c r="AU586" s="158" t="s">
        <v>85</v>
      </c>
      <c r="AV586" s="13" t="s">
        <v>85</v>
      </c>
      <c r="AW586" s="13" t="s">
        <v>35</v>
      </c>
      <c r="AX586" s="13" t="s">
        <v>82</v>
      </c>
      <c r="AY586" s="158" t="s">
        <v>189</v>
      </c>
    </row>
    <row r="587" spans="2:65" s="1" customFormat="1" ht="37.9" customHeight="1">
      <c r="B587" s="33"/>
      <c r="C587" s="133" t="s">
        <v>792</v>
      </c>
      <c r="D587" s="133" t="s">
        <v>191</v>
      </c>
      <c r="E587" s="134" t="s">
        <v>793</v>
      </c>
      <c r="F587" s="135" t="s">
        <v>794</v>
      </c>
      <c r="G587" s="136" t="s">
        <v>194</v>
      </c>
      <c r="H587" s="137">
        <v>13</v>
      </c>
      <c r="I587" s="138"/>
      <c r="J587" s="139">
        <f>ROUND(I587*H587,2)</f>
        <v>0</v>
      </c>
      <c r="K587" s="135" t="s">
        <v>195</v>
      </c>
      <c r="L587" s="33"/>
      <c r="M587" s="140" t="s">
        <v>19</v>
      </c>
      <c r="N587" s="141" t="s">
        <v>45</v>
      </c>
      <c r="P587" s="142">
        <f>O587*H587</f>
        <v>0</v>
      </c>
      <c r="Q587" s="142">
        <v>0</v>
      </c>
      <c r="R587" s="142">
        <f>Q587*H587</f>
        <v>0</v>
      </c>
      <c r="S587" s="142">
        <v>0</v>
      </c>
      <c r="T587" s="143">
        <f>S587*H587</f>
        <v>0</v>
      </c>
      <c r="AR587" s="144" t="s">
        <v>196</v>
      </c>
      <c r="AT587" s="144" t="s">
        <v>191</v>
      </c>
      <c r="AU587" s="144" t="s">
        <v>85</v>
      </c>
      <c r="AY587" s="18" t="s">
        <v>189</v>
      </c>
      <c r="BE587" s="145">
        <f>IF(N587="základní",J587,0)</f>
        <v>0</v>
      </c>
      <c r="BF587" s="145">
        <f>IF(N587="snížená",J587,0)</f>
        <v>0</v>
      </c>
      <c r="BG587" s="145">
        <f>IF(N587="zákl. přenesená",J587,0)</f>
        <v>0</v>
      </c>
      <c r="BH587" s="145">
        <f>IF(N587="sníž. přenesená",J587,0)</f>
        <v>0</v>
      </c>
      <c r="BI587" s="145">
        <f>IF(N587="nulová",J587,0)</f>
        <v>0</v>
      </c>
      <c r="BJ587" s="18" t="s">
        <v>82</v>
      </c>
      <c r="BK587" s="145">
        <f>ROUND(I587*H587,2)</f>
        <v>0</v>
      </c>
      <c r="BL587" s="18" t="s">
        <v>196</v>
      </c>
      <c r="BM587" s="144" t="s">
        <v>795</v>
      </c>
    </row>
    <row r="588" spans="2:65" s="1" customFormat="1" ht="11.25">
      <c r="B588" s="33"/>
      <c r="D588" s="146" t="s">
        <v>198</v>
      </c>
      <c r="F588" s="147" t="s">
        <v>796</v>
      </c>
      <c r="I588" s="148"/>
      <c r="L588" s="33"/>
      <c r="M588" s="149"/>
      <c r="T588" s="54"/>
      <c r="AT588" s="18" t="s">
        <v>198</v>
      </c>
      <c r="AU588" s="18" t="s">
        <v>85</v>
      </c>
    </row>
    <row r="589" spans="2:65" s="11" customFormat="1" ht="22.9" customHeight="1">
      <c r="B589" s="121"/>
      <c r="D589" s="122" t="s">
        <v>73</v>
      </c>
      <c r="E589" s="131" t="s">
        <v>219</v>
      </c>
      <c r="F589" s="131" t="s">
        <v>797</v>
      </c>
      <c r="I589" s="124"/>
      <c r="J589" s="132">
        <f>BK589</f>
        <v>0</v>
      </c>
      <c r="L589" s="121"/>
      <c r="M589" s="126"/>
      <c r="P589" s="127">
        <f>SUM(P590:P695)</f>
        <v>0</v>
      </c>
      <c r="R589" s="127">
        <f>SUM(R590:R695)</f>
        <v>105.34392600000001</v>
      </c>
      <c r="T589" s="128">
        <f>SUM(T590:T695)</f>
        <v>0</v>
      </c>
      <c r="AR589" s="122" t="s">
        <v>82</v>
      </c>
      <c r="AT589" s="129" t="s">
        <v>73</v>
      </c>
      <c r="AU589" s="129" t="s">
        <v>82</v>
      </c>
      <c r="AY589" s="122" t="s">
        <v>189</v>
      </c>
      <c r="BK589" s="130">
        <f>SUM(BK590:BK695)</f>
        <v>0</v>
      </c>
    </row>
    <row r="590" spans="2:65" s="1" customFormat="1" ht="44.25" customHeight="1">
      <c r="B590" s="33"/>
      <c r="C590" s="133" t="s">
        <v>798</v>
      </c>
      <c r="D590" s="133" t="s">
        <v>191</v>
      </c>
      <c r="E590" s="134" t="s">
        <v>799</v>
      </c>
      <c r="F590" s="135" t="s">
        <v>800</v>
      </c>
      <c r="G590" s="136" t="s">
        <v>194</v>
      </c>
      <c r="H590" s="137">
        <v>1726.15</v>
      </c>
      <c r="I590" s="138"/>
      <c r="J590" s="139">
        <f>ROUND(I590*H590,2)</f>
        <v>0</v>
      </c>
      <c r="K590" s="135" t="s">
        <v>195</v>
      </c>
      <c r="L590" s="33"/>
      <c r="M590" s="140" t="s">
        <v>19</v>
      </c>
      <c r="N590" s="141" t="s">
        <v>45</v>
      </c>
      <c r="P590" s="142">
        <f>O590*H590</f>
        <v>0</v>
      </c>
      <c r="Q590" s="142">
        <v>0</v>
      </c>
      <c r="R590" s="142">
        <f>Q590*H590</f>
        <v>0</v>
      </c>
      <c r="S590" s="142">
        <v>0</v>
      </c>
      <c r="T590" s="143">
        <f>S590*H590</f>
        <v>0</v>
      </c>
      <c r="AR590" s="144" t="s">
        <v>196</v>
      </c>
      <c r="AT590" s="144" t="s">
        <v>191</v>
      </c>
      <c r="AU590" s="144" t="s">
        <v>85</v>
      </c>
      <c r="AY590" s="18" t="s">
        <v>189</v>
      </c>
      <c r="BE590" s="145">
        <f>IF(N590="základní",J590,0)</f>
        <v>0</v>
      </c>
      <c r="BF590" s="145">
        <f>IF(N590="snížená",J590,0)</f>
        <v>0</v>
      </c>
      <c r="BG590" s="145">
        <f>IF(N590="zákl. přenesená",J590,0)</f>
        <v>0</v>
      </c>
      <c r="BH590" s="145">
        <f>IF(N590="sníž. přenesená",J590,0)</f>
        <v>0</v>
      </c>
      <c r="BI590" s="145">
        <f>IF(N590="nulová",J590,0)</f>
        <v>0</v>
      </c>
      <c r="BJ590" s="18" t="s">
        <v>82</v>
      </c>
      <c r="BK590" s="145">
        <f>ROUND(I590*H590,2)</f>
        <v>0</v>
      </c>
      <c r="BL590" s="18" t="s">
        <v>196</v>
      </c>
      <c r="BM590" s="144" t="s">
        <v>801</v>
      </c>
    </row>
    <row r="591" spans="2:65" s="1" customFormat="1" ht="11.25">
      <c r="B591" s="33"/>
      <c r="D591" s="146" t="s">
        <v>198</v>
      </c>
      <c r="F591" s="147" t="s">
        <v>802</v>
      </c>
      <c r="I591" s="148"/>
      <c r="L591" s="33"/>
      <c r="M591" s="149"/>
      <c r="T591" s="54"/>
      <c r="AT591" s="18" t="s">
        <v>198</v>
      </c>
      <c r="AU591" s="18" t="s">
        <v>85</v>
      </c>
    </row>
    <row r="592" spans="2:65" s="12" customFormat="1" ht="11.25">
      <c r="B592" s="150"/>
      <c r="D592" s="151" t="s">
        <v>205</v>
      </c>
      <c r="E592" s="152" t="s">
        <v>19</v>
      </c>
      <c r="F592" s="153" t="s">
        <v>803</v>
      </c>
      <c r="H592" s="152" t="s">
        <v>19</v>
      </c>
      <c r="I592" s="154"/>
      <c r="L592" s="150"/>
      <c r="M592" s="155"/>
      <c r="T592" s="156"/>
      <c r="AT592" s="152" t="s">
        <v>205</v>
      </c>
      <c r="AU592" s="152" t="s">
        <v>85</v>
      </c>
      <c r="AV592" s="12" t="s">
        <v>82</v>
      </c>
      <c r="AW592" s="12" t="s">
        <v>35</v>
      </c>
      <c r="AX592" s="12" t="s">
        <v>74</v>
      </c>
      <c r="AY592" s="152" t="s">
        <v>189</v>
      </c>
    </row>
    <row r="593" spans="2:65" s="12" customFormat="1" ht="11.25">
      <c r="B593" s="150"/>
      <c r="D593" s="151" t="s">
        <v>205</v>
      </c>
      <c r="E593" s="152" t="s">
        <v>19</v>
      </c>
      <c r="F593" s="153" t="s">
        <v>804</v>
      </c>
      <c r="H593" s="152" t="s">
        <v>19</v>
      </c>
      <c r="I593" s="154"/>
      <c r="L593" s="150"/>
      <c r="M593" s="155"/>
      <c r="T593" s="156"/>
      <c r="AT593" s="152" t="s">
        <v>205</v>
      </c>
      <c r="AU593" s="152" t="s">
        <v>85</v>
      </c>
      <c r="AV593" s="12" t="s">
        <v>82</v>
      </c>
      <c r="AW593" s="12" t="s">
        <v>35</v>
      </c>
      <c r="AX593" s="12" t="s">
        <v>74</v>
      </c>
      <c r="AY593" s="152" t="s">
        <v>189</v>
      </c>
    </row>
    <row r="594" spans="2:65" s="13" customFormat="1" ht="11.25">
      <c r="B594" s="157"/>
      <c r="D594" s="151" t="s">
        <v>205</v>
      </c>
      <c r="E594" s="158" t="s">
        <v>19</v>
      </c>
      <c r="F594" s="159" t="s">
        <v>311</v>
      </c>
      <c r="H594" s="160">
        <v>839.65</v>
      </c>
      <c r="I594" s="161"/>
      <c r="L594" s="157"/>
      <c r="M594" s="162"/>
      <c r="T594" s="163"/>
      <c r="AT594" s="158" t="s">
        <v>205</v>
      </c>
      <c r="AU594" s="158" t="s">
        <v>85</v>
      </c>
      <c r="AV594" s="13" t="s">
        <v>85</v>
      </c>
      <c r="AW594" s="13" t="s">
        <v>35</v>
      </c>
      <c r="AX594" s="13" t="s">
        <v>74</v>
      </c>
      <c r="AY594" s="158" t="s">
        <v>189</v>
      </c>
    </row>
    <row r="595" spans="2:65" s="13" customFormat="1" ht="11.25">
      <c r="B595" s="157"/>
      <c r="D595" s="151" t="s">
        <v>205</v>
      </c>
      <c r="E595" s="158" t="s">
        <v>19</v>
      </c>
      <c r="F595" s="159" t="s">
        <v>284</v>
      </c>
      <c r="H595" s="160">
        <v>886.5</v>
      </c>
      <c r="I595" s="161"/>
      <c r="L595" s="157"/>
      <c r="M595" s="162"/>
      <c r="T595" s="163"/>
      <c r="AT595" s="158" t="s">
        <v>205</v>
      </c>
      <c r="AU595" s="158" t="s">
        <v>85</v>
      </c>
      <c r="AV595" s="13" t="s">
        <v>85</v>
      </c>
      <c r="AW595" s="13" t="s">
        <v>35</v>
      </c>
      <c r="AX595" s="13" t="s">
        <v>74</v>
      </c>
      <c r="AY595" s="158" t="s">
        <v>189</v>
      </c>
    </row>
    <row r="596" spans="2:65" s="14" customFormat="1" ht="11.25">
      <c r="B596" s="164"/>
      <c r="D596" s="151" t="s">
        <v>205</v>
      </c>
      <c r="E596" s="165" t="s">
        <v>19</v>
      </c>
      <c r="F596" s="166" t="s">
        <v>303</v>
      </c>
      <c r="H596" s="167">
        <v>1726.15</v>
      </c>
      <c r="I596" s="168"/>
      <c r="L596" s="164"/>
      <c r="M596" s="169"/>
      <c r="T596" s="170"/>
      <c r="AT596" s="165" t="s">
        <v>205</v>
      </c>
      <c r="AU596" s="165" t="s">
        <v>85</v>
      </c>
      <c r="AV596" s="14" t="s">
        <v>196</v>
      </c>
      <c r="AW596" s="14" t="s">
        <v>35</v>
      </c>
      <c r="AX596" s="14" t="s">
        <v>82</v>
      </c>
      <c r="AY596" s="165" t="s">
        <v>189</v>
      </c>
    </row>
    <row r="597" spans="2:65" s="1" customFormat="1" ht="44.25" customHeight="1">
      <c r="B597" s="33"/>
      <c r="C597" s="133" t="s">
        <v>805</v>
      </c>
      <c r="D597" s="133" t="s">
        <v>191</v>
      </c>
      <c r="E597" s="134" t="s">
        <v>806</v>
      </c>
      <c r="F597" s="135" t="s">
        <v>807</v>
      </c>
      <c r="G597" s="136" t="s">
        <v>194</v>
      </c>
      <c r="H597" s="137">
        <v>1726.15</v>
      </c>
      <c r="I597" s="138"/>
      <c r="J597" s="139">
        <f>ROUND(I597*H597,2)</f>
        <v>0</v>
      </c>
      <c r="K597" s="135" t="s">
        <v>195</v>
      </c>
      <c r="L597" s="33"/>
      <c r="M597" s="140" t="s">
        <v>19</v>
      </c>
      <c r="N597" s="141" t="s">
        <v>45</v>
      </c>
      <c r="P597" s="142">
        <f>O597*H597</f>
        <v>0</v>
      </c>
      <c r="Q597" s="142">
        <v>0</v>
      </c>
      <c r="R597" s="142">
        <f>Q597*H597</f>
        <v>0</v>
      </c>
      <c r="S597" s="142">
        <v>0</v>
      </c>
      <c r="T597" s="143">
        <f>S597*H597</f>
        <v>0</v>
      </c>
      <c r="AR597" s="144" t="s">
        <v>196</v>
      </c>
      <c r="AT597" s="144" t="s">
        <v>191</v>
      </c>
      <c r="AU597" s="144" t="s">
        <v>85</v>
      </c>
      <c r="AY597" s="18" t="s">
        <v>189</v>
      </c>
      <c r="BE597" s="145">
        <f>IF(N597="základní",J597,0)</f>
        <v>0</v>
      </c>
      <c r="BF597" s="145">
        <f>IF(N597="snížená",J597,0)</f>
        <v>0</v>
      </c>
      <c r="BG597" s="145">
        <f>IF(N597="zákl. přenesená",J597,0)</f>
        <v>0</v>
      </c>
      <c r="BH597" s="145">
        <f>IF(N597="sníž. přenesená",J597,0)</f>
        <v>0</v>
      </c>
      <c r="BI597" s="145">
        <f>IF(N597="nulová",J597,0)</f>
        <v>0</v>
      </c>
      <c r="BJ597" s="18" t="s">
        <v>82</v>
      </c>
      <c r="BK597" s="145">
        <f>ROUND(I597*H597,2)</f>
        <v>0</v>
      </c>
      <c r="BL597" s="18" t="s">
        <v>196</v>
      </c>
      <c r="BM597" s="144" t="s">
        <v>808</v>
      </c>
    </row>
    <row r="598" spans="2:65" s="1" customFormat="1" ht="11.25">
      <c r="B598" s="33"/>
      <c r="D598" s="146" t="s">
        <v>198</v>
      </c>
      <c r="F598" s="147" t="s">
        <v>809</v>
      </c>
      <c r="I598" s="148"/>
      <c r="L598" s="33"/>
      <c r="M598" s="149"/>
      <c r="T598" s="54"/>
      <c r="AT598" s="18" t="s">
        <v>198</v>
      </c>
      <c r="AU598" s="18" t="s">
        <v>85</v>
      </c>
    </row>
    <row r="599" spans="2:65" s="12" customFormat="1" ht="11.25">
      <c r="B599" s="150"/>
      <c r="D599" s="151" t="s">
        <v>205</v>
      </c>
      <c r="E599" s="152" t="s">
        <v>19</v>
      </c>
      <c r="F599" s="153" t="s">
        <v>803</v>
      </c>
      <c r="H599" s="152" t="s">
        <v>19</v>
      </c>
      <c r="I599" s="154"/>
      <c r="L599" s="150"/>
      <c r="M599" s="155"/>
      <c r="T599" s="156"/>
      <c r="AT599" s="152" t="s">
        <v>205</v>
      </c>
      <c r="AU599" s="152" t="s">
        <v>85</v>
      </c>
      <c r="AV599" s="12" t="s">
        <v>82</v>
      </c>
      <c r="AW599" s="12" t="s">
        <v>35</v>
      </c>
      <c r="AX599" s="12" t="s">
        <v>74</v>
      </c>
      <c r="AY599" s="152" t="s">
        <v>189</v>
      </c>
    </row>
    <row r="600" spans="2:65" s="12" customFormat="1" ht="11.25">
      <c r="B600" s="150"/>
      <c r="D600" s="151" t="s">
        <v>205</v>
      </c>
      <c r="E600" s="152" t="s">
        <v>19</v>
      </c>
      <c r="F600" s="153" t="s">
        <v>804</v>
      </c>
      <c r="H600" s="152" t="s">
        <v>19</v>
      </c>
      <c r="I600" s="154"/>
      <c r="L600" s="150"/>
      <c r="M600" s="155"/>
      <c r="T600" s="156"/>
      <c r="AT600" s="152" t="s">
        <v>205</v>
      </c>
      <c r="AU600" s="152" t="s">
        <v>85</v>
      </c>
      <c r="AV600" s="12" t="s">
        <v>82</v>
      </c>
      <c r="AW600" s="12" t="s">
        <v>35</v>
      </c>
      <c r="AX600" s="12" t="s">
        <v>74</v>
      </c>
      <c r="AY600" s="152" t="s">
        <v>189</v>
      </c>
    </row>
    <row r="601" spans="2:65" s="13" customFormat="1" ht="11.25">
      <c r="B601" s="157"/>
      <c r="D601" s="151" t="s">
        <v>205</v>
      </c>
      <c r="E601" s="158" t="s">
        <v>19</v>
      </c>
      <c r="F601" s="159" t="s">
        <v>311</v>
      </c>
      <c r="H601" s="160">
        <v>839.65</v>
      </c>
      <c r="I601" s="161"/>
      <c r="L601" s="157"/>
      <c r="M601" s="162"/>
      <c r="T601" s="163"/>
      <c r="AT601" s="158" t="s">
        <v>205</v>
      </c>
      <c r="AU601" s="158" t="s">
        <v>85</v>
      </c>
      <c r="AV601" s="13" t="s">
        <v>85</v>
      </c>
      <c r="AW601" s="13" t="s">
        <v>35</v>
      </c>
      <c r="AX601" s="13" t="s">
        <v>74</v>
      </c>
      <c r="AY601" s="158" t="s">
        <v>189</v>
      </c>
    </row>
    <row r="602" spans="2:65" s="13" customFormat="1" ht="11.25">
      <c r="B602" s="157"/>
      <c r="D602" s="151" t="s">
        <v>205</v>
      </c>
      <c r="E602" s="158" t="s">
        <v>19</v>
      </c>
      <c r="F602" s="159" t="s">
        <v>284</v>
      </c>
      <c r="H602" s="160">
        <v>886.5</v>
      </c>
      <c r="I602" s="161"/>
      <c r="L602" s="157"/>
      <c r="M602" s="162"/>
      <c r="T602" s="163"/>
      <c r="AT602" s="158" t="s">
        <v>205</v>
      </c>
      <c r="AU602" s="158" t="s">
        <v>85</v>
      </c>
      <c r="AV602" s="13" t="s">
        <v>85</v>
      </c>
      <c r="AW602" s="13" t="s">
        <v>35</v>
      </c>
      <c r="AX602" s="13" t="s">
        <v>74</v>
      </c>
      <c r="AY602" s="158" t="s">
        <v>189</v>
      </c>
    </row>
    <row r="603" spans="2:65" s="14" customFormat="1" ht="11.25">
      <c r="B603" s="164"/>
      <c r="D603" s="151" t="s">
        <v>205</v>
      </c>
      <c r="E603" s="165" t="s">
        <v>19</v>
      </c>
      <c r="F603" s="166" t="s">
        <v>303</v>
      </c>
      <c r="H603" s="167">
        <v>1726.15</v>
      </c>
      <c r="I603" s="168"/>
      <c r="L603" s="164"/>
      <c r="M603" s="169"/>
      <c r="T603" s="170"/>
      <c r="AT603" s="165" t="s">
        <v>205</v>
      </c>
      <c r="AU603" s="165" t="s">
        <v>85</v>
      </c>
      <c r="AV603" s="14" t="s">
        <v>196</v>
      </c>
      <c r="AW603" s="14" t="s">
        <v>35</v>
      </c>
      <c r="AX603" s="14" t="s">
        <v>82</v>
      </c>
      <c r="AY603" s="165" t="s">
        <v>189</v>
      </c>
    </row>
    <row r="604" spans="2:65" s="1" customFormat="1" ht="44.25" customHeight="1">
      <c r="B604" s="33"/>
      <c r="C604" s="133" t="s">
        <v>810</v>
      </c>
      <c r="D604" s="133" t="s">
        <v>191</v>
      </c>
      <c r="E604" s="134" t="s">
        <v>811</v>
      </c>
      <c r="F604" s="135" t="s">
        <v>812</v>
      </c>
      <c r="G604" s="136" t="s">
        <v>194</v>
      </c>
      <c r="H604" s="137">
        <v>1539.6</v>
      </c>
      <c r="I604" s="138"/>
      <c r="J604" s="139">
        <f>ROUND(I604*H604,2)</f>
        <v>0</v>
      </c>
      <c r="K604" s="135" t="s">
        <v>195</v>
      </c>
      <c r="L604" s="33"/>
      <c r="M604" s="140" t="s">
        <v>19</v>
      </c>
      <c r="N604" s="141" t="s">
        <v>45</v>
      </c>
      <c r="P604" s="142">
        <f>O604*H604</f>
        <v>0</v>
      </c>
      <c r="Q604" s="142">
        <v>0</v>
      </c>
      <c r="R604" s="142">
        <f>Q604*H604</f>
        <v>0</v>
      </c>
      <c r="S604" s="142">
        <v>0</v>
      </c>
      <c r="T604" s="143">
        <f>S604*H604</f>
        <v>0</v>
      </c>
      <c r="AR604" s="144" t="s">
        <v>196</v>
      </c>
      <c r="AT604" s="144" t="s">
        <v>191</v>
      </c>
      <c r="AU604" s="144" t="s">
        <v>85</v>
      </c>
      <c r="AY604" s="18" t="s">
        <v>189</v>
      </c>
      <c r="BE604" s="145">
        <f>IF(N604="základní",J604,0)</f>
        <v>0</v>
      </c>
      <c r="BF604" s="145">
        <f>IF(N604="snížená",J604,0)</f>
        <v>0</v>
      </c>
      <c r="BG604" s="145">
        <f>IF(N604="zákl. přenesená",J604,0)</f>
        <v>0</v>
      </c>
      <c r="BH604" s="145">
        <f>IF(N604="sníž. přenesená",J604,0)</f>
        <v>0</v>
      </c>
      <c r="BI604" s="145">
        <f>IF(N604="nulová",J604,0)</f>
        <v>0</v>
      </c>
      <c r="BJ604" s="18" t="s">
        <v>82</v>
      </c>
      <c r="BK604" s="145">
        <f>ROUND(I604*H604,2)</f>
        <v>0</v>
      </c>
      <c r="BL604" s="18" t="s">
        <v>196</v>
      </c>
      <c r="BM604" s="144" t="s">
        <v>813</v>
      </c>
    </row>
    <row r="605" spans="2:65" s="1" customFormat="1" ht="11.25">
      <c r="B605" s="33"/>
      <c r="D605" s="146" t="s">
        <v>198</v>
      </c>
      <c r="F605" s="147" t="s">
        <v>814</v>
      </c>
      <c r="I605" s="148"/>
      <c r="L605" s="33"/>
      <c r="M605" s="149"/>
      <c r="T605" s="54"/>
      <c r="AT605" s="18" t="s">
        <v>198</v>
      </c>
      <c r="AU605" s="18" t="s">
        <v>85</v>
      </c>
    </row>
    <row r="606" spans="2:65" s="12" customFormat="1" ht="11.25">
      <c r="B606" s="150"/>
      <c r="D606" s="151" t="s">
        <v>205</v>
      </c>
      <c r="E606" s="152" t="s">
        <v>19</v>
      </c>
      <c r="F606" s="153" t="s">
        <v>815</v>
      </c>
      <c r="H606" s="152" t="s">
        <v>19</v>
      </c>
      <c r="I606" s="154"/>
      <c r="L606" s="150"/>
      <c r="M606" s="155"/>
      <c r="T606" s="156"/>
      <c r="AT606" s="152" t="s">
        <v>205</v>
      </c>
      <c r="AU606" s="152" t="s">
        <v>85</v>
      </c>
      <c r="AV606" s="12" t="s">
        <v>82</v>
      </c>
      <c r="AW606" s="12" t="s">
        <v>35</v>
      </c>
      <c r="AX606" s="12" t="s">
        <v>74</v>
      </c>
      <c r="AY606" s="152" t="s">
        <v>189</v>
      </c>
    </row>
    <row r="607" spans="2:65" s="13" customFormat="1" ht="11.25">
      <c r="B607" s="157"/>
      <c r="D607" s="151" t="s">
        <v>205</v>
      </c>
      <c r="E607" s="158" t="s">
        <v>19</v>
      </c>
      <c r="F607" s="159" t="s">
        <v>816</v>
      </c>
      <c r="H607" s="160">
        <v>1539.6</v>
      </c>
      <c r="I607" s="161"/>
      <c r="L607" s="157"/>
      <c r="M607" s="162"/>
      <c r="T607" s="163"/>
      <c r="AT607" s="158" t="s">
        <v>205</v>
      </c>
      <c r="AU607" s="158" t="s">
        <v>85</v>
      </c>
      <c r="AV607" s="13" t="s">
        <v>85</v>
      </c>
      <c r="AW607" s="13" t="s">
        <v>35</v>
      </c>
      <c r="AX607" s="13" t="s">
        <v>82</v>
      </c>
      <c r="AY607" s="158" t="s">
        <v>189</v>
      </c>
    </row>
    <row r="608" spans="2:65" s="1" customFormat="1" ht="44.25" customHeight="1">
      <c r="B608" s="33"/>
      <c r="C608" s="133" t="s">
        <v>817</v>
      </c>
      <c r="D608" s="133" t="s">
        <v>191</v>
      </c>
      <c r="E608" s="134" t="s">
        <v>818</v>
      </c>
      <c r="F608" s="135" t="s">
        <v>819</v>
      </c>
      <c r="G608" s="136" t="s">
        <v>194</v>
      </c>
      <c r="H608" s="137">
        <v>1450.6</v>
      </c>
      <c r="I608" s="138"/>
      <c r="J608" s="139">
        <f>ROUND(I608*H608,2)</f>
        <v>0</v>
      </c>
      <c r="K608" s="135" t="s">
        <v>195</v>
      </c>
      <c r="L608" s="33"/>
      <c r="M608" s="140" t="s">
        <v>19</v>
      </c>
      <c r="N608" s="141" t="s">
        <v>45</v>
      </c>
      <c r="P608" s="142">
        <f>O608*H608</f>
        <v>0</v>
      </c>
      <c r="Q608" s="142">
        <v>0</v>
      </c>
      <c r="R608" s="142">
        <f>Q608*H608</f>
        <v>0</v>
      </c>
      <c r="S608" s="142">
        <v>0</v>
      </c>
      <c r="T608" s="143">
        <f>S608*H608</f>
        <v>0</v>
      </c>
      <c r="AR608" s="144" t="s">
        <v>196</v>
      </c>
      <c r="AT608" s="144" t="s">
        <v>191</v>
      </c>
      <c r="AU608" s="144" t="s">
        <v>85</v>
      </c>
      <c r="AY608" s="18" t="s">
        <v>189</v>
      </c>
      <c r="BE608" s="145">
        <f>IF(N608="základní",J608,0)</f>
        <v>0</v>
      </c>
      <c r="BF608" s="145">
        <f>IF(N608="snížená",J608,0)</f>
        <v>0</v>
      </c>
      <c r="BG608" s="145">
        <f>IF(N608="zákl. přenesená",J608,0)</f>
        <v>0</v>
      </c>
      <c r="BH608" s="145">
        <f>IF(N608="sníž. přenesená",J608,0)</f>
        <v>0</v>
      </c>
      <c r="BI608" s="145">
        <f>IF(N608="nulová",J608,0)</f>
        <v>0</v>
      </c>
      <c r="BJ608" s="18" t="s">
        <v>82</v>
      </c>
      <c r="BK608" s="145">
        <f>ROUND(I608*H608,2)</f>
        <v>0</v>
      </c>
      <c r="BL608" s="18" t="s">
        <v>196</v>
      </c>
      <c r="BM608" s="144" t="s">
        <v>820</v>
      </c>
    </row>
    <row r="609" spans="2:65" s="1" customFormat="1" ht="11.25">
      <c r="B609" s="33"/>
      <c r="D609" s="146" t="s">
        <v>198</v>
      </c>
      <c r="F609" s="147" t="s">
        <v>821</v>
      </c>
      <c r="I609" s="148"/>
      <c r="L609" s="33"/>
      <c r="M609" s="149"/>
      <c r="T609" s="54"/>
      <c r="AT609" s="18" t="s">
        <v>198</v>
      </c>
      <c r="AU609" s="18" t="s">
        <v>85</v>
      </c>
    </row>
    <row r="610" spans="2:65" s="12" customFormat="1" ht="11.25">
      <c r="B610" s="150"/>
      <c r="D610" s="151" t="s">
        <v>205</v>
      </c>
      <c r="E610" s="152" t="s">
        <v>19</v>
      </c>
      <c r="F610" s="153" t="s">
        <v>822</v>
      </c>
      <c r="H610" s="152" t="s">
        <v>19</v>
      </c>
      <c r="I610" s="154"/>
      <c r="L610" s="150"/>
      <c r="M610" s="155"/>
      <c r="T610" s="156"/>
      <c r="AT610" s="152" t="s">
        <v>205</v>
      </c>
      <c r="AU610" s="152" t="s">
        <v>85</v>
      </c>
      <c r="AV610" s="12" t="s">
        <v>82</v>
      </c>
      <c r="AW610" s="12" t="s">
        <v>35</v>
      </c>
      <c r="AX610" s="12" t="s">
        <v>74</v>
      </c>
      <c r="AY610" s="152" t="s">
        <v>189</v>
      </c>
    </row>
    <row r="611" spans="2:65" s="12" customFormat="1" ht="11.25">
      <c r="B611" s="150"/>
      <c r="D611" s="151" t="s">
        <v>205</v>
      </c>
      <c r="E611" s="152" t="s">
        <v>19</v>
      </c>
      <c r="F611" s="153" t="s">
        <v>823</v>
      </c>
      <c r="H611" s="152" t="s">
        <v>19</v>
      </c>
      <c r="I611" s="154"/>
      <c r="L611" s="150"/>
      <c r="M611" s="155"/>
      <c r="T611" s="156"/>
      <c r="AT611" s="152" t="s">
        <v>205</v>
      </c>
      <c r="AU611" s="152" t="s">
        <v>85</v>
      </c>
      <c r="AV611" s="12" t="s">
        <v>82</v>
      </c>
      <c r="AW611" s="12" t="s">
        <v>35</v>
      </c>
      <c r="AX611" s="12" t="s">
        <v>74</v>
      </c>
      <c r="AY611" s="152" t="s">
        <v>189</v>
      </c>
    </row>
    <row r="612" spans="2:65" s="12" customFormat="1" ht="11.25">
      <c r="B612" s="150"/>
      <c r="D612" s="151" t="s">
        <v>205</v>
      </c>
      <c r="E612" s="152" t="s">
        <v>19</v>
      </c>
      <c r="F612" s="153" t="s">
        <v>308</v>
      </c>
      <c r="H612" s="152" t="s">
        <v>19</v>
      </c>
      <c r="I612" s="154"/>
      <c r="L612" s="150"/>
      <c r="M612" s="155"/>
      <c r="T612" s="156"/>
      <c r="AT612" s="152" t="s">
        <v>205</v>
      </c>
      <c r="AU612" s="152" t="s">
        <v>85</v>
      </c>
      <c r="AV612" s="12" t="s">
        <v>82</v>
      </c>
      <c r="AW612" s="12" t="s">
        <v>35</v>
      </c>
      <c r="AX612" s="12" t="s">
        <v>74</v>
      </c>
      <c r="AY612" s="152" t="s">
        <v>189</v>
      </c>
    </row>
    <row r="613" spans="2:65" s="13" customFormat="1" ht="11.25">
      <c r="B613" s="157"/>
      <c r="D613" s="151" t="s">
        <v>205</v>
      </c>
      <c r="E613" s="158" t="s">
        <v>19</v>
      </c>
      <c r="F613" s="159" t="s">
        <v>824</v>
      </c>
      <c r="H613" s="160">
        <v>1450.6</v>
      </c>
      <c r="I613" s="161"/>
      <c r="L613" s="157"/>
      <c r="M613" s="162"/>
      <c r="T613" s="163"/>
      <c r="AT613" s="158" t="s">
        <v>205</v>
      </c>
      <c r="AU613" s="158" t="s">
        <v>85</v>
      </c>
      <c r="AV613" s="13" t="s">
        <v>85</v>
      </c>
      <c r="AW613" s="13" t="s">
        <v>35</v>
      </c>
      <c r="AX613" s="13" t="s">
        <v>82</v>
      </c>
      <c r="AY613" s="158" t="s">
        <v>189</v>
      </c>
    </row>
    <row r="614" spans="2:65" s="1" customFormat="1" ht="44.25" customHeight="1">
      <c r="B614" s="33"/>
      <c r="C614" s="133" t="s">
        <v>825</v>
      </c>
      <c r="D614" s="133" t="s">
        <v>191</v>
      </c>
      <c r="E614" s="134" t="s">
        <v>826</v>
      </c>
      <c r="F614" s="135" t="s">
        <v>827</v>
      </c>
      <c r="G614" s="136" t="s">
        <v>194</v>
      </c>
      <c r="H614" s="137">
        <v>554.70000000000005</v>
      </c>
      <c r="I614" s="138"/>
      <c r="J614" s="139">
        <f>ROUND(I614*H614,2)</f>
        <v>0</v>
      </c>
      <c r="K614" s="135" t="s">
        <v>195</v>
      </c>
      <c r="L614" s="33"/>
      <c r="M614" s="140" t="s">
        <v>19</v>
      </c>
      <c r="N614" s="141" t="s">
        <v>45</v>
      </c>
      <c r="P614" s="142">
        <f>O614*H614</f>
        <v>0</v>
      </c>
      <c r="Q614" s="142">
        <v>0</v>
      </c>
      <c r="R614" s="142">
        <f>Q614*H614</f>
        <v>0</v>
      </c>
      <c r="S614" s="142">
        <v>0</v>
      </c>
      <c r="T614" s="143">
        <f>S614*H614</f>
        <v>0</v>
      </c>
      <c r="AR614" s="144" t="s">
        <v>196</v>
      </c>
      <c r="AT614" s="144" t="s">
        <v>191</v>
      </c>
      <c r="AU614" s="144" t="s">
        <v>85</v>
      </c>
      <c r="AY614" s="18" t="s">
        <v>189</v>
      </c>
      <c r="BE614" s="145">
        <f>IF(N614="základní",J614,0)</f>
        <v>0</v>
      </c>
      <c r="BF614" s="145">
        <f>IF(N614="snížená",J614,0)</f>
        <v>0</v>
      </c>
      <c r="BG614" s="145">
        <f>IF(N614="zákl. přenesená",J614,0)</f>
        <v>0</v>
      </c>
      <c r="BH614" s="145">
        <f>IF(N614="sníž. přenesená",J614,0)</f>
        <v>0</v>
      </c>
      <c r="BI614" s="145">
        <f>IF(N614="nulová",J614,0)</f>
        <v>0</v>
      </c>
      <c r="BJ614" s="18" t="s">
        <v>82</v>
      </c>
      <c r="BK614" s="145">
        <f>ROUND(I614*H614,2)</f>
        <v>0</v>
      </c>
      <c r="BL614" s="18" t="s">
        <v>196</v>
      </c>
      <c r="BM614" s="144" t="s">
        <v>828</v>
      </c>
    </row>
    <row r="615" spans="2:65" s="1" customFormat="1" ht="11.25">
      <c r="B615" s="33"/>
      <c r="D615" s="146" t="s">
        <v>198</v>
      </c>
      <c r="F615" s="147" t="s">
        <v>829</v>
      </c>
      <c r="I615" s="148"/>
      <c r="L615" s="33"/>
      <c r="M615" s="149"/>
      <c r="T615" s="54"/>
      <c r="AT615" s="18" t="s">
        <v>198</v>
      </c>
      <c r="AU615" s="18" t="s">
        <v>85</v>
      </c>
    </row>
    <row r="616" spans="2:65" s="12" customFormat="1" ht="11.25">
      <c r="B616" s="150"/>
      <c r="D616" s="151" t="s">
        <v>205</v>
      </c>
      <c r="E616" s="152" t="s">
        <v>19</v>
      </c>
      <c r="F616" s="153" t="s">
        <v>461</v>
      </c>
      <c r="H616" s="152" t="s">
        <v>19</v>
      </c>
      <c r="I616" s="154"/>
      <c r="L616" s="150"/>
      <c r="M616" s="155"/>
      <c r="T616" s="156"/>
      <c r="AT616" s="152" t="s">
        <v>205</v>
      </c>
      <c r="AU616" s="152" t="s">
        <v>85</v>
      </c>
      <c r="AV616" s="12" t="s">
        <v>82</v>
      </c>
      <c r="AW616" s="12" t="s">
        <v>35</v>
      </c>
      <c r="AX616" s="12" t="s">
        <v>74</v>
      </c>
      <c r="AY616" s="152" t="s">
        <v>189</v>
      </c>
    </row>
    <row r="617" spans="2:65" s="13" customFormat="1" ht="11.25">
      <c r="B617" s="157"/>
      <c r="D617" s="151" t="s">
        <v>205</v>
      </c>
      <c r="E617" s="158" t="s">
        <v>19</v>
      </c>
      <c r="F617" s="159" t="s">
        <v>830</v>
      </c>
      <c r="H617" s="160">
        <v>554.70000000000005</v>
      </c>
      <c r="I617" s="161"/>
      <c r="L617" s="157"/>
      <c r="M617" s="162"/>
      <c r="T617" s="163"/>
      <c r="AT617" s="158" t="s">
        <v>205</v>
      </c>
      <c r="AU617" s="158" t="s">
        <v>85</v>
      </c>
      <c r="AV617" s="13" t="s">
        <v>85</v>
      </c>
      <c r="AW617" s="13" t="s">
        <v>35</v>
      </c>
      <c r="AX617" s="13" t="s">
        <v>82</v>
      </c>
      <c r="AY617" s="158" t="s">
        <v>189</v>
      </c>
    </row>
    <row r="618" spans="2:65" s="1" customFormat="1" ht="33" customHeight="1">
      <c r="B618" s="33"/>
      <c r="C618" s="133" t="s">
        <v>831</v>
      </c>
      <c r="D618" s="133" t="s">
        <v>191</v>
      </c>
      <c r="E618" s="134" t="s">
        <v>832</v>
      </c>
      <c r="F618" s="135" t="s">
        <v>833</v>
      </c>
      <c r="G618" s="136" t="s">
        <v>194</v>
      </c>
      <c r="H618" s="137">
        <v>1697.6</v>
      </c>
      <c r="I618" s="138"/>
      <c r="J618" s="139">
        <f>ROUND(I618*H618,2)</f>
        <v>0</v>
      </c>
      <c r="K618" s="135" t="s">
        <v>195</v>
      </c>
      <c r="L618" s="33"/>
      <c r="M618" s="140" t="s">
        <v>19</v>
      </c>
      <c r="N618" s="141" t="s">
        <v>45</v>
      </c>
      <c r="P618" s="142">
        <f>O618*H618</f>
        <v>0</v>
      </c>
      <c r="Q618" s="142">
        <v>0</v>
      </c>
      <c r="R618" s="142">
        <f>Q618*H618</f>
        <v>0</v>
      </c>
      <c r="S618" s="142">
        <v>0</v>
      </c>
      <c r="T618" s="143">
        <f>S618*H618</f>
        <v>0</v>
      </c>
      <c r="AR618" s="144" t="s">
        <v>196</v>
      </c>
      <c r="AT618" s="144" t="s">
        <v>191</v>
      </c>
      <c r="AU618" s="144" t="s">
        <v>85</v>
      </c>
      <c r="AY618" s="18" t="s">
        <v>189</v>
      </c>
      <c r="BE618" s="145">
        <f>IF(N618="základní",J618,0)</f>
        <v>0</v>
      </c>
      <c r="BF618" s="145">
        <f>IF(N618="snížená",J618,0)</f>
        <v>0</v>
      </c>
      <c r="BG618" s="145">
        <f>IF(N618="zákl. přenesená",J618,0)</f>
        <v>0</v>
      </c>
      <c r="BH618" s="145">
        <f>IF(N618="sníž. přenesená",J618,0)</f>
        <v>0</v>
      </c>
      <c r="BI618" s="145">
        <f>IF(N618="nulová",J618,0)</f>
        <v>0</v>
      </c>
      <c r="BJ618" s="18" t="s">
        <v>82</v>
      </c>
      <c r="BK618" s="145">
        <f>ROUND(I618*H618,2)</f>
        <v>0</v>
      </c>
      <c r="BL618" s="18" t="s">
        <v>196</v>
      </c>
      <c r="BM618" s="144" t="s">
        <v>834</v>
      </c>
    </row>
    <row r="619" spans="2:65" s="1" customFormat="1" ht="11.25">
      <c r="B619" s="33"/>
      <c r="D619" s="146" t="s">
        <v>198</v>
      </c>
      <c r="F619" s="147" t="s">
        <v>835</v>
      </c>
      <c r="I619" s="148"/>
      <c r="L619" s="33"/>
      <c r="M619" s="149"/>
      <c r="T619" s="54"/>
      <c r="AT619" s="18" t="s">
        <v>198</v>
      </c>
      <c r="AU619" s="18" t="s">
        <v>85</v>
      </c>
    </row>
    <row r="620" spans="2:65" s="12" customFormat="1" ht="11.25">
      <c r="B620" s="150"/>
      <c r="D620" s="151" t="s">
        <v>205</v>
      </c>
      <c r="E620" s="152" t="s">
        <v>19</v>
      </c>
      <c r="F620" s="153" t="s">
        <v>312</v>
      </c>
      <c r="H620" s="152" t="s">
        <v>19</v>
      </c>
      <c r="I620" s="154"/>
      <c r="L620" s="150"/>
      <c r="M620" s="155"/>
      <c r="T620" s="156"/>
      <c r="AT620" s="152" t="s">
        <v>205</v>
      </c>
      <c r="AU620" s="152" t="s">
        <v>85</v>
      </c>
      <c r="AV620" s="12" t="s">
        <v>82</v>
      </c>
      <c r="AW620" s="12" t="s">
        <v>35</v>
      </c>
      <c r="AX620" s="12" t="s">
        <v>74</v>
      </c>
      <c r="AY620" s="152" t="s">
        <v>189</v>
      </c>
    </row>
    <row r="621" spans="2:65" s="12" customFormat="1" ht="11.25">
      <c r="B621" s="150"/>
      <c r="D621" s="151" t="s">
        <v>205</v>
      </c>
      <c r="E621" s="152" t="s">
        <v>19</v>
      </c>
      <c r="F621" s="153" t="s">
        <v>836</v>
      </c>
      <c r="H621" s="152" t="s">
        <v>19</v>
      </c>
      <c r="I621" s="154"/>
      <c r="L621" s="150"/>
      <c r="M621" s="155"/>
      <c r="T621" s="156"/>
      <c r="AT621" s="152" t="s">
        <v>205</v>
      </c>
      <c r="AU621" s="152" t="s">
        <v>85</v>
      </c>
      <c r="AV621" s="12" t="s">
        <v>82</v>
      </c>
      <c r="AW621" s="12" t="s">
        <v>35</v>
      </c>
      <c r="AX621" s="12" t="s">
        <v>74</v>
      </c>
      <c r="AY621" s="152" t="s">
        <v>189</v>
      </c>
    </row>
    <row r="622" spans="2:65" s="12" customFormat="1" ht="11.25">
      <c r="B622" s="150"/>
      <c r="D622" s="151" t="s">
        <v>205</v>
      </c>
      <c r="E622" s="152" t="s">
        <v>19</v>
      </c>
      <c r="F622" s="153" t="s">
        <v>837</v>
      </c>
      <c r="H622" s="152" t="s">
        <v>19</v>
      </c>
      <c r="I622" s="154"/>
      <c r="L622" s="150"/>
      <c r="M622" s="155"/>
      <c r="T622" s="156"/>
      <c r="AT622" s="152" t="s">
        <v>205</v>
      </c>
      <c r="AU622" s="152" t="s">
        <v>85</v>
      </c>
      <c r="AV622" s="12" t="s">
        <v>82</v>
      </c>
      <c r="AW622" s="12" t="s">
        <v>35</v>
      </c>
      <c r="AX622" s="12" t="s">
        <v>74</v>
      </c>
      <c r="AY622" s="152" t="s">
        <v>189</v>
      </c>
    </row>
    <row r="623" spans="2:65" s="13" customFormat="1" ht="11.25">
      <c r="B623" s="157"/>
      <c r="D623" s="151" t="s">
        <v>205</v>
      </c>
      <c r="E623" s="158" t="s">
        <v>19</v>
      </c>
      <c r="F623" s="159" t="s">
        <v>313</v>
      </c>
      <c r="H623" s="160">
        <v>434</v>
      </c>
      <c r="I623" s="161"/>
      <c r="L623" s="157"/>
      <c r="M623" s="162"/>
      <c r="T623" s="163"/>
      <c r="AT623" s="158" t="s">
        <v>205</v>
      </c>
      <c r="AU623" s="158" t="s">
        <v>85</v>
      </c>
      <c r="AV623" s="13" t="s">
        <v>85</v>
      </c>
      <c r="AW623" s="13" t="s">
        <v>35</v>
      </c>
      <c r="AX623" s="13" t="s">
        <v>74</v>
      </c>
      <c r="AY623" s="158" t="s">
        <v>189</v>
      </c>
    </row>
    <row r="624" spans="2:65" s="12" customFormat="1" ht="11.25">
      <c r="B624" s="150"/>
      <c r="D624" s="151" t="s">
        <v>205</v>
      </c>
      <c r="E624" s="152" t="s">
        <v>19</v>
      </c>
      <c r="F624" s="153" t="s">
        <v>719</v>
      </c>
      <c r="H624" s="152" t="s">
        <v>19</v>
      </c>
      <c r="I624" s="154"/>
      <c r="L624" s="150"/>
      <c r="M624" s="155"/>
      <c r="T624" s="156"/>
      <c r="AT624" s="152" t="s">
        <v>205</v>
      </c>
      <c r="AU624" s="152" t="s">
        <v>85</v>
      </c>
      <c r="AV624" s="12" t="s">
        <v>82</v>
      </c>
      <c r="AW624" s="12" t="s">
        <v>35</v>
      </c>
      <c r="AX624" s="12" t="s">
        <v>74</v>
      </c>
      <c r="AY624" s="152" t="s">
        <v>189</v>
      </c>
    </row>
    <row r="625" spans="2:65" s="13" customFormat="1" ht="11.25">
      <c r="B625" s="157"/>
      <c r="D625" s="151" t="s">
        <v>205</v>
      </c>
      <c r="E625" s="158" t="s">
        <v>19</v>
      </c>
      <c r="F625" s="159" t="s">
        <v>720</v>
      </c>
      <c r="H625" s="160">
        <v>404.8</v>
      </c>
      <c r="I625" s="161"/>
      <c r="L625" s="157"/>
      <c r="M625" s="162"/>
      <c r="T625" s="163"/>
      <c r="AT625" s="158" t="s">
        <v>205</v>
      </c>
      <c r="AU625" s="158" t="s">
        <v>85</v>
      </c>
      <c r="AV625" s="13" t="s">
        <v>85</v>
      </c>
      <c r="AW625" s="13" t="s">
        <v>35</v>
      </c>
      <c r="AX625" s="13" t="s">
        <v>74</v>
      </c>
      <c r="AY625" s="158" t="s">
        <v>189</v>
      </c>
    </row>
    <row r="626" spans="2:65" s="12" customFormat="1" ht="11.25">
      <c r="B626" s="150"/>
      <c r="D626" s="151" t="s">
        <v>205</v>
      </c>
      <c r="E626" s="152" t="s">
        <v>19</v>
      </c>
      <c r="F626" s="153" t="s">
        <v>838</v>
      </c>
      <c r="H626" s="152" t="s">
        <v>19</v>
      </c>
      <c r="I626" s="154"/>
      <c r="L626" s="150"/>
      <c r="M626" s="155"/>
      <c r="T626" s="156"/>
      <c r="AT626" s="152" t="s">
        <v>205</v>
      </c>
      <c r="AU626" s="152" t="s">
        <v>85</v>
      </c>
      <c r="AV626" s="12" t="s">
        <v>82</v>
      </c>
      <c r="AW626" s="12" t="s">
        <v>35</v>
      </c>
      <c r="AX626" s="12" t="s">
        <v>74</v>
      </c>
      <c r="AY626" s="152" t="s">
        <v>189</v>
      </c>
    </row>
    <row r="627" spans="2:65" s="13" customFormat="1" ht="11.25">
      <c r="B627" s="157"/>
      <c r="D627" s="151" t="s">
        <v>205</v>
      </c>
      <c r="E627" s="158" t="s">
        <v>19</v>
      </c>
      <c r="F627" s="159" t="s">
        <v>313</v>
      </c>
      <c r="H627" s="160">
        <v>434</v>
      </c>
      <c r="I627" s="161"/>
      <c r="L627" s="157"/>
      <c r="M627" s="162"/>
      <c r="T627" s="163"/>
      <c r="AT627" s="158" t="s">
        <v>205</v>
      </c>
      <c r="AU627" s="158" t="s">
        <v>85</v>
      </c>
      <c r="AV627" s="13" t="s">
        <v>85</v>
      </c>
      <c r="AW627" s="13" t="s">
        <v>35</v>
      </c>
      <c r="AX627" s="13" t="s">
        <v>74</v>
      </c>
      <c r="AY627" s="158" t="s">
        <v>189</v>
      </c>
    </row>
    <row r="628" spans="2:65" s="12" customFormat="1" ht="11.25">
      <c r="B628" s="150"/>
      <c r="D628" s="151" t="s">
        <v>205</v>
      </c>
      <c r="E628" s="152" t="s">
        <v>19</v>
      </c>
      <c r="F628" s="153" t="s">
        <v>719</v>
      </c>
      <c r="H628" s="152" t="s">
        <v>19</v>
      </c>
      <c r="I628" s="154"/>
      <c r="L628" s="150"/>
      <c r="M628" s="155"/>
      <c r="T628" s="156"/>
      <c r="AT628" s="152" t="s">
        <v>205</v>
      </c>
      <c r="AU628" s="152" t="s">
        <v>85</v>
      </c>
      <c r="AV628" s="12" t="s">
        <v>82</v>
      </c>
      <c r="AW628" s="12" t="s">
        <v>35</v>
      </c>
      <c r="AX628" s="12" t="s">
        <v>74</v>
      </c>
      <c r="AY628" s="152" t="s">
        <v>189</v>
      </c>
    </row>
    <row r="629" spans="2:65" s="13" customFormat="1" ht="11.25">
      <c r="B629" s="157"/>
      <c r="D629" s="151" t="s">
        <v>205</v>
      </c>
      <c r="E629" s="158" t="s">
        <v>19</v>
      </c>
      <c r="F629" s="159" t="s">
        <v>720</v>
      </c>
      <c r="H629" s="160">
        <v>404.8</v>
      </c>
      <c r="I629" s="161"/>
      <c r="L629" s="157"/>
      <c r="M629" s="162"/>
      <c r="T629" s="163"/>
      <c r="AT629" s="158" t="s">
        <v>205</v>
      </c>
      <c r="AU629" s="158" t="s">
        <v>85</v>
      </c>
      <c r="AV629" s="13" t="s">
        <v>85</v>
      </c>
      <c r="AW629" s="13" t="s">
        <v>35</v>
      </c>
      <c r="AX629" s="13" t="s">
        <v>74</v>
      </c>
      <c r="AY629" s="158" t="s">
        <v>189</v>
      </c>
    </row>
    <row r="630" spans="2:65" s="15" customFormat="1" ht="11.25">
      <c r="B630" s="171"/>
      <c r="D630" s="151" t="s">
        <v>205</v>
      </c>
      <c r="E630" s="172" t="s">
        <v>19</v>
      </c>
      <c r="F630" s="173" t="s">
        <v>412</v>
      </c>
      <c r="H630" s="174">
        <v>1677.6</v>
      </c>
      <c r="I630" s="175"/>
      <c r="L630" s="171"/>
      <c r="M630" s="176"/>
      <c r="T630" s="177"/>
      <c r="AT630" s="172" t="s">
        <v>205</v>
      </c>
      <c r="AU630" s="172" t="s">
        <v>85</v>
      </c>
      <c r="AV630" s="15" t="s">
        <v>111</v>
      </c>
      <c r="AW630" s="15" t="s">
        <v>35</v>
      </c>
      <c r="AX630" s="15" t="s">
        <v>74</v>
      </c>
      <c r="AY630" s="172" t="s">
        <v>189</v>
      </c>
    </row>
    <row r="631" spans="2:65" s="12" customFormat="1" ht="11.25">
      <c r="B631" s="150"/>
      <c r="D631" s="151" t="s">
        <v>205</v>
      </c>
      <c r="E631" s="152" t="s">
        <v>19</v>
      </c>
      <c r="F631" s="153" t="s">
        <v>467</v>
      </c>
      <c r="H631" s="152" t="s">
        <v>19</v>
      </c>
      <c r="I631" s="154"/>
      <c r="L631" s="150"/>
      <c r="M631" s="155"/>
      <c r="T631" s="156"/>
      <c r="AT631" s="152" t="s">
        <v>205</v>
      </c>
      <c r="AU631" s="152" t="s">
        <v>85</v>
      </c>
      <c r="AV631" s="12" t="s">
        <v>82</v>
      </c>
      <c r="AW631" s="12" t="s">
        <v>35</v>
      </c>
      <c r="AX631" s="12" t="s">
        <v>74</v>
      </c>
      <c r="AY631" s="152" t="s">
        <v>189</v>
      </c>
    </row>
    <row r="632" spans="2:65" s="12" customFormat="1" ht="11.25">
      <c r="B632" s="150"/>
      <c r="D632" s="151" t="s">
        <v>205</v>
      </c>
      <c r="E632" s="152" t="s">
        <v>19</v>
      </c>
      <c r="F632" s="153" t="s">
        <v>839</v>
      </c>
      <c r="H632" s="152" t="s">
        <v>19</v>
      </c>
      <c r="I632" s="154"/>
      <c r="L632" s="150"/>
      <c r="M632" s="155"/>
      <c r="T632" s="156"/>
      <c r="AT632" s="152" t="s">
        <v>205</v>
      </c>
      <c r="AU632" s="152" t="s">
        <v>85</v>
      </c>
      <c r="AV632" s="12" t="s">
        <v>82</v>
      </c>
      <c r="AW632" s="12" t="s">
        <v>35</v>
      </c>
      <c r="AX632" s="12" t="s">
        <v>74</v>
      </c>
      <c r="AY632" s="152" t="s">
        <v>189</v>
      </c>
    </row>
    <row r="633" spans="2:65" s="13" customFormat="1" ht="11.25">
      <c r="B633" s="157"/>
      <c r="D633" s="151" t="s">
        <v>205</v>
      </c>
      <c r="E633" s="158" t="s">
        <v>19</v>
      </c>
      <c r="F633" s="159" t="s">
        <v>840</v>
      </c>
      <c r="H633" s="160">
        <v>20</v>
      </c>
      <c r="I633" s="161"/>
      <c r="L633" s="157"/>
      <c r="M633" s="162"/>
      <c r="T633" s="163"/>
      <c r="AT633" s="158" t="s">
        <v>205</v>
      </c>
      <c r="AU633" s="158" t="s">
        <v>85</v>
      </c>
      <c r="AV633" s="13" t="s">
        <v>85</v>
      </c>
      <c r="AW633" s="13" t="s">
        <v>35</v>
      </c>
      <c r="AX633" s="13" t="s">
        <v>74</v>
      </c>
      <c r="AY633" s="158" t="s">
        <v>189</v>
      </c>
    </row>
    <row r="634" spans="2:65" s="14" customFormat="1" ht="11.25">
      <c r="B634" s="164"/>
      <c r="D634" s="151" t="s">
        <v>205</v>
      </c>
      <c r="E634" s="165" t="s">
        <v>19</v>
      </c>
      <c r="F634" s="166" t="s">
        <v>303</v>
      </c>
      <c r="H634" s="167">
        <v>1697.6</v>
      </c>
      <c r="I634" s="168"/>
      <c r="L634" s="164"/>
      <c r="M634" s="169"/>
      <c r="T634" s="170"/>
      <c r="AT634" s="165" t="s">
        <v>205</v>
      </c>
      <c r="AU634" s="165" t="s">
        <v>85</v>
      </c>
      <c r="AV634" s="14" t="s">
        <v>196</v>
      </c>
      <c r="AW634" s="14" t="s">
        <v>35</v>
      </c>
      <c r="AX634" s="14" t="s">
        <v>82</v>
      </c>
      <c r="AY634" s="165" t="s">
        <v>189</v>
      </c>
    </row>
    <row r="635" spans="2:65" s="1" customFormat="1" ht="37.9" customHeight="1">
      <c r="B635" s="33"/>
      <c r="C635" s="133" t="s">
        <v>841</v>
      </c>
      <c r="D635" s="133" t="s">
        <v>191</v>
      </c>
      <c r="E635" s="134" t="s">
        <v>842</v>
      </c>
      <c r="F635" s="135" t="s">
        <v>843</v>
      </c>
      <c r="G635" s="136" t="s">
        <v>194</v>
      </c>
      <c r="H635" s="137">
        <v>1726.15</v>
      </c>
      <c r="I635" s="138"/>
      <c r="J635" s="139">
        <f>ROUND(I635*H635,2)</f>
        <v>0</v>
      </c>
      <c r="K635" s="135" t="s">
        <v>195</v>
      </c>
      <c r="L635" s="33"/>
      <c r="M635" s="140" t="s">
        <v>19</v>
      </c>
      <c r="N635" s="141" t="s">
        <v>45</v>
      </c>
      <c r="P635" s="142">
        <f>O635*H635</f>
        <v>0</v>
      </c>
      <c r="Q635" s="142">
        <v>0</v>
      </c>
      <c r="R635" s="142">
        <f>Q635*H635</f>
        <v>0</v>
      </c>
      <c r="S635" s="142">
        <v>0</v>
      </c>
      <c r="T635" s="143">
        <f>S635*H635</f>
        <v>0</v>
      </c>
      <c r="AR635" s="144" t="s">
        <v>196</v>
      </c>
      <c r="AT635" s="144" t="s">
        <v>191</v>
      </c>
      <c r="AU635" s="144" t="s">
        <v>85</v>
      </c>
      <c r="AY635" s="18" t="s">
        <v>189</v>
      </c>
      <c r="BE635" s="145">
        <f>IF(N635="základní",J635,0)</f>
        <v>0</v>
      </c>
      <c r="BF635" s="145">
        <f>IF(N635="snížená",J635,0)</f>
        <v>0</v>
      </c>
      <c r="BG635" s="145">
        <f>IF(N635="zákl. přenesená",J635,0)</f>
        <v>0</v>
      </c>
      <c r="BH635" s="145">
        <f>IF(N635="sníž. přenesená",J635,0)</f>
        <v>0</v>
      </c>
      <c r="BI635" s="145">
        <f>IF(N635="nulová",J635,0)</f>
        <v>0</v>
      </c>
      <c r="BJ635" s="18" t="s">
        <v>82</v>
      </c>
      <c r="BK635" s="145">
        <f>ROUND(I635*H635,2)</f>
        <v>0</v>
      </c>
      <c r="BL635" s="18" t="s">
        <v>196</v>
      </c>
      <c r="BM635" s="144" t="s">
        <v>844</v>
      </c>
    </row>
    <row r="636" spans="2:65" s="1" customFormat="1" ht="11.25">
      <c r="B636" s="33"/>
      <c r="D636" s="146" t="s">
        <v>198</v>
      </c>
      <c r="F636" s="147" t="s">
        <v>845</v>
      </c>
      <c r="I636" s="148"/>
      <c r="L636" s="33"/>
      <c r="M636" s="149"/>
      <c r="T636" s="54"/>
      <c r="AT636" s="18" t="s">
        <v>198</v>
      </c>
      <c r="AU636" s="18" t="s">
        <v>85</v>
      </c>
    </row>
    <row r="637" spans="2:65" s="12" customFormat="1" ht="11.25">
      <c r="B637" s="150"/>
      <c r="D637" s="151" t="s">
        <v>205</v>
      </c>
      <c r="E637" s="152" t="s">
        <v>19</v>
      </c>
      <c r="F637" s="153" t="s">
        <v>846</v>
      </c>
      <c r="H637" s="152" t="s">
        <v>19</v>
      </c>
      <c r="I637" s="154"/>
      <c r="L637" s="150"/>
      <c r="M637" s="155"/>
      <c r="T637" s="156"/>
      <c r="AT637" s="152" t="s">
        <v>205</v>
      </c>
      <c r="AU637" s="152" t="s">
        <v>85</v>
      </c>
      <c r="AV637" s="12" t="s">
        <v>82</v>
      </c>
      <c r="AW637" s="12" t="s">
        <v>35</v>
      </c>
      <c r="AX637" s="12" t="s">
        <v>74</v>
      </c>
      <c r="AY637" s="152" t="s">
        <v>189</v>
      </c>
    </row>
    <row r="638" spans="2:65" s="12" customFormat="1" ht="11.25">
      <c r="B638" s="150"/>
      <c r="D638" s="151" t="s">
        <v>205</v>
      </c>
      <c r="E638" s="152" t="s">
        <v>19</v>
      </c>
      <c r="F638" s="153" t="s">
        <v>310</v>
      </c>
      <c r="H638" s="152" t="s">
        <v>19</v>
      </c>
      <c r="I638" s="154"/>
      <c r="L638" s="150"/>
      <c r="M638" s="155"/>
      <c r="T638" s="156"/>
      <c r="AT638" s="152" t="s">
        <v>205</v>
      </c>
      <c r="AU638" s="152" t="s">
        <v>85</v>
      </c>
      <c r="AV638" s="12" t="s">
        <v>82</v>
      </c>
      <c r="AW638" s="12" t="s">
        <v>35</v>
      </c>
      <c r="AX638" s="12" t="s">
        <v>74</v>
      </c>
      <c r="AY638" s="152" t="s">
        <v>189</v>
      </c>
    </row>
    <row r="639" spans="2:65" s="13" customFormat="1" ht="11.25">
      <c r="B639" s="157"/>
      <c r="D639" s="151" t="s">
        <v>205</v>
      </c>
      <c r="E639" s="158" t="s">
        <v>19</v>
      </c>
      <c r="F639" s="159" t="s">
        <v>311</v>
      </c>
      <c r="H639" s="160">
        <v>839.65</v>
      </c>
      <c r="I639" s="161"/>
      <c r="L639" s="157"/>
      <c r="M639" s="162"/>
      <c r="T639" s="163"/>
      <c r="AT639" s="158" t="s">
        <v>205</v>
      </c>
      <c r="AU639" s="158" t="s">
        <v>85</v>
      </c>
      <c r="AV639" s="13" t="s">
        <v>85</v>
      </c>
      <c r="AW639" s="13" t="s">
        <v>35</v>
      </c>
      <c r="AX639" s="13" t="s">
        <v>74</v>
      </c>
      <c r="AY639" s="158" t="s">
        <v>189</v>
      </c>
    </row>
    <row r="640" spans="2:65" s="12" customFormat="1" ht="22.5">
      <c r="B640" s="150"/>
      <c r="D640" s="151" t="s">
        <v>205</v>
      </c>
      <c r="E640" s="152" t="s">
        <v>19</v>
      </c>
      <c r="F640" s="153" t="s">
        <v>718</v>
      </c>
      <c r="H640" s="152" t="s">
        <v>19</v>
      </c>
      <c r="I640" s="154"/>
      <c r="L640" s="150"/>
      <c r="M640" s="155"/>
      <c r="T640" s="156"/>
      <c r="AT640" s="152" t="s">
        <v>205</v>
      </c>
      <c r="AU640" s="152" t="s">
        <v>85</v>
      </c>
      <c r="AV640" s="12" t="s">
        <v>82</v>
      </c>
      <c r="AW640" s="12" t="s">
        <v>35</v>
      </c>
      <c r="AX640" s="12" t="s">
        <v>74</v>
      </c>
      <c r="AY640" s="152" t="s">
        <v>189</v>
      </c>
    </row>
    <row r="641" spans="2:65" s="13" customFormat="1" ht="11.25">
      <c r="B641" s="157"/>
      <c r="D641" s="151" t="s">
        <v>205</v>
      </c>
      <c r="E641" s="158" t="s">
        <v>19</v>
      </c>
      <c r="F641" s="159" t="s">
        <v>284</v>
      </c>
      <c r="H641" s="160">
        <v>886.5</v>
      </c>
      <c r="I641" s="161"/>
      <c r="L641" s="157"/>
      <c r="M641" s="162"/>
      <c r="T641" s="163"/>
      <c r="AT641" s="158" t="s">
        <v>205</v>
      </c>
      <c r="AU641" s="158" t="s">
        <v>85</v>
      </c>
      <c r="AV641" s="13" t="s">
        <v>85</v>
      </c>
      <c r="AW641" s="13" t="s">
        <v>35</v>
      </c>
      <c r="AX641" s="13" t="s">
        <v>74</v>
      </c>
      <c r="AY641" s="158" t="s">
        <v>189</v>
      </c>
    </row>
    <row r="642" spans="2:65" s="14" customFormat="1" ht="11.25">
      <c r="B642" s="164"/>
      <c r="D642" s="151" t="s">
        <v>205</v>
      </c>
      <c r="E642" s="165" t="s">
        <v>19</v>
      </c>
      <c r="F642" s="166" t="s">
        <v>303</v>
      </c>
      <c r="H642" s="167">
        <v>1726.15</v>
      </c>
      <c r="I642" s="168"/>
      <c r="L642" s="164"/>
      <c r="M642" s="169"/>
      <c r="T642" s="170"/>
      <c r="AT642" s="165" t="s">
        <v>205</v>
      </c>
      <c r="AU642" s="165" t="s">
        <v>85</v>
      </c>
      <c r="AV642" s="14" t="s">
        <v>196</v>
      </c>
      <c r="AW642" s="14" t="s">
        <v>35</v>
      </c>
      <c r="AX642" s="14" t="s">
        <v>82</v>
      </c>
      <c r="AY642" s="165" t="s">
        <v>189</v>
      </c>
    </row>
    <row r="643" spans="2:65" s="1" customFormat="1" ht="24.2" customHeight="1">
      <c r="B643" s="33"/>
      <c r="C643" s="133" t="s">
        <v>847</v>
      </c>
      <c r="D643" s="133" t="s">
        <v>191</v>
      </c>
      <c r="E643" s="134" t="s">
        <v>848</v>
      </c>
      <c r="F643" s="135" t="s">
        <v>849</v>
      </c>
      <c r="G643" s="136" t="s">
        <v>194</v>
      </c>
      <c r="H643" s="137">
        <v>2451.4499999999998</v>
      </c>
      <c r="I643" s="138"/>
      <c r="J643" s="139">
        <f>ROUND(I643*H643,2)</f>
        <v>0</v>
      </c>
      <c r="K643" s="135" t="s">
        <v>195</v>
      </c>
      <c r="L643" s="33"/>
      <c r="M643" s="140" t="s">
        <v>19</v>
      </c>
      <c r="N643" s="141" t="s">
        <v>45</v>
      </c>
      <c r="P643" s="142">
        <f>O643*H643</f>
        <v>0</v>
      </c>
      <c r="Q643" s="142">
        <v>0</v>
      </c>
      <c r="R643" s="142">
        <f>Q643*H643</f>
        <v>0</v>
      </c>
      <c r="S643" s="142">
        <v>0</v>
      </c>
      <c r="T643" s="143">
        <f>S643*H643</f>
        <v>0</v>
      </c>
      <c r="AR643" s="144" t="s">
        <v>196</v>
      </c>
      <c r="AT643" s="144" t="s">
        <v>191</v>
      </c>
      <c r="AU643" s="144" t="s">
        <v>85</v>
      </c>
      <c r="AY643" s="18" t="s">
        <v>189</v>
      </c>
      <c r="BE643" s="145">
        <f>IF(N643="základní",J643,0)</f>
        <v>0</v>
      </c>
      <c r="BF643" s="145">
        <f>IF(N643="snížená",J643,0)</f>
        <v>0</v>
      </c>
      <c r="BG643" s="145">
        <f>IF(N643="zákl. přenesená",J643,0)</f>
        <v>0</v>
      </c>
      <c r="BH643" s="145">
        <f>IF(N643="sníž. přenesená",J643,0)</f>
        <v>0</v>
      </c>
      <c r="BI643" s="145">
        <f>IF(N643="nulová",J643,0)</f>
        <v>0</v>
      </c>
      <c r="BJ643" s="18" t="s">
        <v>82</v>
      </c>
      <c r="BK643" s="145">
        <f>ROUND(I643*H643,2)</f>
        <v>0</v>
      </c>
      <c r="BL643" s="18" t="s">
        <v>196</v>
      </c>
      <c r="BM643" s="144" t="s">
        <v>850</v>
      </c>
    </row>
    <row r="644" spans="2:65" s="1" customFormat="1" ht="11.25">
      <c r="B644" s="33"/>
      <c r="D644" s="146" t="s">
        <v>198</v>
      </c>
      <c r="F644" s="147" t="s">
        <v>851</v>
      </c>
      <c r="I644" s="148"/>
      <c r="L644" s="33"/>
      <c r="M644" s="149"/>
      <c r="T644" s="54"/>
      <c r="AT644" s="18" t="s">
        <v>198</v>
      </c>
      <c r="AU644" s="18" t="s">
        <v>85</v>
      </c>
    </row>
    <row r="645" spans="2:65" s="12" customFormat="1" ht="11.25">
      <c r="B645" s="150"/>
      <c r="D645" s="151" t="s">
        <v>205</v>
      </c>
      <c r="E645" s="152" t="s">
        <v>19</v>
      </c>
      <c r="F645" s="153" t="s">
        <v>308</v>
      </c>
      <c r="H645" s="152" t="s">
        <v>19</v>
      </c>
      <c r="I645" s="154"/>
      <c r="L645" s="150"/>
      <c r="M645" s="155"/>
      <c r="T645" s="156"/>
      <c r="AT645" s="152" t="s">
        <v>205</v>
      </c>
      <c r="AU645" s="152" t="s">
        <v>85</v>
      </c>
      <c r="AV645" s="12" t="s">
        <v>82</v>
      </c>
      <c r="AW645" s="12" t="s">
        <v>35</v>
      </c>
      <c r="AX645" s="12" t="s">
        <v>74</v>
      </c>
      <c r="AY645" s="152" t="s">
        <v>189</v>
      </c>
    </row>
    <row r="646" spans="2:65" s="13" customFormat="1" ht="11.25">
      <c r="B646" s="157"/>
      <c r="D646" s="151" t="s">
        <v>205</v>
      </c>
      <c r="E646" s="158" t="s">
        <v>19</v>
      </c>
      <c r="F646" s="159" t="s">
        <v>309</v>
      </c>
      <c r="H646" s="160">
        <v>725.3</v>
      </c>
      <c r="I646" s="161"/>
      <c r="L646" s="157"/>
      <c r="M646" s="162"/>
      <c r="T646" s="163"/>
      <c r="AT646" s="158" t="s">
        <v>205</v>
      </c>
      <c r="AU646" s="158" t="s">
        <v>85</v>
      </c>
      <c r="AV646" s="13" t="s">
        <v>85</v>
      </c>
      <c r="AW646" s="13" t="s">
        <v>35</v>
      </c>
      <c r="AX646" s="13" t="s">
        <v>74</v>
      </c>
      <c r="AY646" s="158" t="s">
        <v>189</v>
      </c>
    </row>
    <row r="647" spans="2:65" s="12" customFormat="1" ht="11.25">
      <c r="B647" s="150"/>
      <c r="D647" s="151" t="s">
        <v>205</v>
      </c>
      <c r="E647" s="152" t="s">
        <v>19</v>
      </c>
      <c r="F647" s="153" t="s">
        <v>310</v>
      </c>
      <c r="H647" s="152" t="s">
        <v>19</v>
      </c>
      <c r="I647" s="154"/>
      <c r="L647" s="150"/>
      <c r="M647" s="155"/>
      <c r="T647" s="156"/>
      <c r="AT647" s="152" t="s">
        <v>205</v>
      </c>
      <c r="AU647" s="152" t="s">
        <v>85</v>
      </c>
      <c r="AV647" s="12" t="s">
        <v>82</v>
      </c>
      <c r="AW647" s="12" t="s">
        <v>35</v>
      </c>
      <c r="AX647" s="12" t="s">
        <v>74</v>
      </c>
      <c r="AY647" s="152" t="s">
        <v>189</v>
      </c>
    </row>
    <row r="648" spans="2:65" s="13" customFormat="1" ht="11.25">
      <c r="B648" s="157"/>
      <c r="D648" s="151" t="s">
        <v>205</v>
      </c>
      <c r="E648" s="158" t="s">
        <v>19</v>
      </c>
      <c r="F648" s="159" t="s">
        <v>311</v>
      </c>
      <c r="H648" s="160">
        <v>839.65</v>
      </c>
      <c r="I648" s="161"/>
      <c r="L648" s="157"/>
      <c r="M648" s="162"/>
      <c r="T648" s="163"/>
      <c r="AT648" s="158" t="s">
        <v>205</v>
      </c>
      <c r="AU648" s="158" t="s">
        <v>85</v>
      </c>
      <c r="AV648" s="13" t="s">
        <v>85</v>
      </c>
      <c r="AW648" s="13" t="s">
        <v>35</v>
      </c>
      <c r="AX648" s="13" t="s">
        <v>74</v>
      </c>
      <c r="AY648" s="158" t="s">
        <v>189</v>
      </c>
    </row>
    <row r="649" spans="2:65" s="12" customFormat="1" ht="22.5">
      <c r="B649" s="150"/>
      <c r="D649" s="151" t="s">
        <v>205</v>
      </c>
      <c r="E649" s="152" t="s">
        <v>19</v>
      </c>
      <c r="F649" s="153" t="s">
        <v>718</v>
      </c>
      <c r="H649" s="152" t="s">
        <v>19</v>
      </c>
      <c r="I649" s="154"/>
      <c r="L649" s="150"/>
      <c r="M649" s="155"/>
      <c r="T649" s="156"/>
      <c r="AT649" s="152" t="s">
        <v>205</v>
      </c>
      <c r="AU649" s="152" t="s">
        <v>85</v>
      </c>
      <c r="AV649" s="12" t="s">
        <v>82</v>
      </c>
      <c r="AW649" s="12" t="s">
        <v>35</v>
      </c>
      <c r="AX649" s="12" t="s">
        <v>74</v>
      </c>
      <c r="AY649" s="152" t="s">
        <v>189</v>
      </c>
    </row>
    <row r="650" spans="2:65" s="13" customFormat="1" ht="11.25">
      <c r="B650" s="157"/>
      <c r="D650" s="151" t="s">
        <v>205</v>
      </c>
      <c r="E650" s="158" t="s">
        <v>19</v>
      </c>
      <c r="F650" s="159" t="s">
        <v>284</v>
      </c>
      <c r="H650" s="160">
        <v>886.5</v>
      </c>
      <c r="I650" s="161"/>
      <c r="L650" s="157"/>
      <c r="M650" s="162"/>
      <c r="T650" s="163"/>
      <c r="AT650" s="158" t="s">
        <v>205</v>
      </c>
      <c r="AU650" s="158" t="s">
        <v>85</v>
      </c>
      <c r="AV650" s="13" t="s">
        <v>85</v>
      </c>
      <c r="AW650" s="13" t="s">
        <v>35</v>
      </c>
      <c r="AX650" s="13" t="s">
        <v>74</v>
      </c>
      <c r="AY650" s="158" t="s">
        <v>189</v>
      </c>
    </row>
    <row r="651" spans="2:65" s="14" customFormat="1" ht="11.25">
      <c r="B651" s="164"/>
      <c r="D651" s="151" t="s">
        <v>205</v>
      </c>
      <c r="E651" s="165" t="s">
        <v>19</v>
      </c>
      <c r="F651" s="166" t="s">
        <v>303</v>
      </c>
      <c r="H651" s="167">
        <v>2451.4499999999998</v>
      </c>
      <c r="I651" s="168"/>
      <c r="L651" s="164"/>
      <c r="M651" s="169"/>
      <c r="T651" s="170"/>
      <c r="AT651" s="165" t="s">
        <v>205</v>
      </c>
      <c r="AU651" s="165" t="s">
        <v>85</v>
      </c>
      <c r="AV651" s="14" t="s">
        <v>196</v>
      </c>
      <c r="AW651" s="14" t="s">
        <v>35</v>
      </c>
      <c r="AX651" s="14" t="s">
        <v>82</v>
      </c>
      <c r="AY651" s="165" t="s">
        <v>189</v>
      </c>
    </row>
    <row r="652" spans="2:65" s="1" customFormat="1" ht="24.2" customHeight="1">
      <c r="B652" s="33"/>
      <c r="C652" s="133" t="s">
        <v>852</v>
      </c>
      <c r="D652" s="133" t="s">
        <v>191</v>
      </c>
      <c r="E652" s="134" t="s">
        <v>853</v>
      </c>
      <c r="F652" s="135" t="s">
        <v>854</v>
      </c>
      <c r="G652" s="136" t="s">
        <v>194</v>
      </c>
      <c r="H652" s="137">
        <v>3408.91</v>
      </c>
      <c r="I652" s="138"/>
      <c r="J652" s="139">
        <f>ROUND(I652*H652,2)</f>
        <v>0</v>
      </c>
      <c r="K652" s="135" t="s">
        <v>195</v>
      </c>
      <c r="L652" s="33"/>
      <c r="M652" s="140" t="s">
        <v>19</v>
      </c>
      <c r="N652" s="141" t="s">
        <v>45</v>
      </c>
      <c r="P652" s="142">
        <f>O652*H652</f>
        <v>0</v>
      </c>
      <c r="Q652" s="142">
        <v>0</v>
      </c>
      <c r="R652" s="142">
        <f>Q652*H652</f>
        <v>0</v>
      </c>
      <c r="S652" s="142">
        <v>0</v>
      </c>
      <c r="T652" s="143">
        <f>S652*H652</f>
        <v>0</v>
      </c>
      <c r="AR652" s="144" t="s">
        <v>196</v>
      </c>
      <c r="AT652" s="144" t="s">
        <v>191</v>
      </c>
      <c r="AU652" s="144" t="s">
        <v>85</v>
      </c>
      <c r="AY652" s="18" t="s">
        <v>189</v>
      </c>
      <c r="BE652" s="145">
        <f>IF(N652="základní",J652,0)</f>
        <v>0</v>
      </c>
      <c r="BF652" s="145">
        <f>IF(N652="snížená",J652,0)</f>
        <v>0</v>
      </c>
      <c r="BG652" s="145">
        <f>IF(N652="zákl. přenesená",J652,0)</f>
        <v>0</v>
      </c>
      <c r="BH652" s="145">
        <f>IF(N652="sníž. přenesená",J652,0)</f>
        <v>0</v>
      </c>
      <c r="BI652" s="145">
        <f>IF(N652="nulová",J652,0)</f>
        <v>0</v>
      </c>
      <c r="BJ652" s="18" t="s">
        <v>82</v>
      </c>
      <c r="BK652" s="145">
        <f>ROUND(I652*H652,2)</f>
        <v>0</v>
      </c>
      <c r="BL652" s="18" t="s">
        <v>196</v>
      </c>
      <c r="BM652" s="144" t="s">
        <v>855</v>
      </c>
    </row>
    <row r="653" spans="2:65" s="1" customFormat="1" ht="11.25">
      <c r="B653" s="33"/>
      <c r="D653" s="146" t="s">
        <v>198</v>
      </c>
      <c r="F653" s="147" t="s">
        <v>856</v>
      </c>
      <c r="I653" s="148"/>
      <c r="L653" s="33"/>
      <c r="M653" s="149"/>
      <c r="T653" s="54"/>
      <c r="AT653" s="18" t="s">
        <v>198</v>
      </c>
      <c r="AU653" s="18" t="s">
        <v>85</v>
      </c>
    </row>
    <row r="654" spans="2:65" s="12" customFormat="1" ht="11.25">
      <c r="B654" s="150"/>
      <c r="D654" s="151" t="s">
        <v>205</v>
      </c>
      <c r="E654" s="152" t="s">
        <v>19</v>
      </c>
      <c r="F654" s="153" t="s">
        <v>857</v>
      </c>
      <c r="H654" s="152" t="s">
        <v>19</v>
      </c>
      <c r="I654" s="154"/>
      <c r="L654" s="150"/>
      <c r="M654" s="155"/>
      <c r="T654" s="156"/>
      <c r="AT654" s="152" t="s">
        <v>205</v>
      </c>
      <c r="AU654" s="152" t="s">
        <v>85</v>
      </c>
      <c r="AV654" s="12" t="s">
        <v>82</v>
      </c>
      <c r="AW654" s="12" t="s">
        <v>35</v>
      </c>
      <c r="AX654" s="12" t="s">
        <v>74</v>
      </c>
      <c r="AY654" s="152" t="s">
        <v>189</v>
      </c>
    </row>
    <row r="655" spans="2:65" s="13" customFormat="1" ht="11.25">
      <c r="B655" s="157"/>
      <c r="D655" s="151" t="s">
        <v>205</v>
      </c>
      <c r="E655" s="158" t="s">
        <v>19</v>
      </c>
      <c r="F655" s="159" t="s">
        <v>858</v>
      </c>
      <c r="H655" s="160">
        <v>2683.61</v>
      </c>
      <c r="I655" s="161"/>
      <c r="L655" s="157"/>
      <c r="M655" s="162"/>
      <c r="T655" s="163"/>
      <c r="AT655" s="158" t="s">
        <v>205</v>
      </c>
      <c r="AU655" s="158" t="s">
        <v>85</v>
      </c>
      <c r="AV655" s="13" t="s">
        <v>85</v>
      </c>
      <c r="AW655" s="13" t="s">
        <v>35</v>
      </c>
      <c r="AX655" s="13" t="s">
        <v>74</v>
      </c>
      <c r="AY655" s="158" t="s">
        <v>189</v>
      </c>
    </row>
    <row r="656" spans="2:65" s="12" customFormat="1" ht="11.25">
      <c r="B656" s="150"/>
      <c r="D656" s="151" t="s">
        <v>205</v>
      </c>
      <c r="E656" s="152" t="s">
        <v>19</v>
      </c>
      <c r="F656" s="153" t="s">
        <v>308</v>
      </c>
      <c r="H656" s="152" t="s">
        <v>19</v>
      </c>
      <c r="I656" s="154"/>
      <c r="L656" s="150"/>
      <c r="M656" s="155"/>
      <c r="T656" s="156"/>
      <c r="AT656" s="152" t="s">
        <v>205</v>
      </c>
      <c r="AU656" s="152" t="s">
        <v>85</v>
      </c>
      <c r="AV656" s="12" t="s">
        <v>82</v>
      </c>
      <c r="AW656" s="12" t="s">
        <v>35</v>
      </c>
      <c r="AX656" s="12" t="s">
        <v>74</v>
      </c>
      <c r="AY656" s="152" t="s">
        <v>189</v>
      </c>
    </row>
    <row r="657" spans="2:65" s="13" customFormat="1" ht="11.25">
      <c r="B657" s="157"/>
      <c r="D657" s="151" t="s">
        <v>205</v>
      </c>
      <c r="E657" s="158" t="s">
        <v>19</v>
      </c>
      <c r="F657" s="159" t="s">
        <v>309</v>
      </c>
      <c r="H657" s="160">
        <v>725.3</v>
      </c>
      <c r="I657" s="161"/>
      <c r="L657" s="157"/>
      <c r="M657" s="162"/>
      <c r="T657" s="163"/>
      <c r="AT657" s="158" t="s">
        <v>205</v>
      </c>
      <c r="AU657" s="158" t="s">
        <v>85</v>
      </c>
      <c r="AV657" s="13" t="s">
        <v>85</v>
      </c>
      <c r="AW657" s="13" t="s">
        <v>35</v>
      </c>
      <c r="AX657" s="13" t="s">
        <v>74</v>
      </c>
      <c r="AY657" s="158" t="s">
        <v>189</v>
      </c>
    </row>
    <row r="658" spans="2:65" s="14" customFormat="1" ht="11.25">
      <c r="B658" s="164"/>
      <c r="D658" s="151" t="s">
        <v>205</v>
      </c>
      <c r="E658" s="165" t="s">
        <v>19</v>
      </c>
      <c r="F658" s="166" t="s">
        <v>303</v>
      </c>
      <c r="H658" s="167">
        <v>3408.91</v>
      </c>
      <c r="I658" s="168"/>
      <c r="L658" s="164"/>
      <c r="M658" s="169"/>
      <c r="T658" s="170"/>
      <c r="AT658" s="165" t="s">
        <v>205</v>
      </c>
      <c r="AU658" s="165" t="s">
        <v>85</v>
      </c>
      <c r="AV658" s="14" t="s">
        <v>196</v>
      </c>
      <c r="AW658" s="14" t="s">
        <v>35</v>
      </c>
      <c r="AX658" s="14" t="s">
        <v>82</v>
      </c>
      <c r="AY658" s="165" t="s">
        <v>189</v>
      </c>
    </row>
    <row r="659" spans="2:65" s="1" customFormat="1" ht="44.25" customHeight="1">
      <c r="B659" s="33"/>
      <c r="C659" s="133" t="s">
        <v>859</v>
      </c>
      <c r="D659" s="133" t="s">
        <v>191</v>
      </c>
      <c r="E659" s="134" t="s">
        <v>860</v>
      </c>
      <c r="F659" s="135" t="s">
        <v>861</v>
      </c>
      <c r="G659" s="136" t="s">
        <v>194</v>
      </c>
      <c r="H659" s="137">
        <v>2683.61</v>
      </c>
      <c r="I659" s="138"/>
      <c r="J659" s="139">
        <f>ROUND(I659*H659,2)</f>
        <v>0</v>
      </c>
      <c r="K659" s="135" t="s">
        <v>195</v>
      </c>
      <c r="L659" s="33"/>
      <c r="M659" s="140" t="s">
        <v>19</v>
      </c>
      <c r="N659" s="141" t="s">
        <v>45</v>
      </c>
      <c r="P659" s="142">
        <f>O659*H659</f>
        <v>0</v>
      </c>
      <c r="Q659" s="142">
        <v>0</v>
      </c>
      <c r="R659" s="142">
        <f>Q659*H659</f>
        <v>0</v>
      </c>
      <c r="S659" s="142">
        <v>0</v>
      </c>
      <c r="T659" s="143">
        <f>S659*H659</f>
        <v>0</v>
      </c>
      <c r="AR659" s="144" t="s">
        <v>196</v>
      </c>
      <c r="AT659" s="144" t="s">
        <v>191</v>
      </c>
      <c r="AU659" s="144" t="s">
        <v>85</v>
      </c>
      <c r="AY659" s="18" t="s">
        <v>189</v>
      </c>
      <c r="BE659" s="145">
        <f>IF(N659="základní",J659,0)</f>
        <v>0</v>
      </c>
      <c r="BF659" s="145">
        <f>IF(N659="snížená",J659,0)</f>
        <v>0</v>
      </c>
      <c r="BG659" s="145">
        <f>IF(N659="zákl. přenesená",J659,0)</f>
        <v>0</v>
      </c>
      <c r="BH659" s="145">
        <f>IF(N659="sníž. přenesená",J659,0)</f>
        <v>0</v>
      </c>
      <c r="BI659" s="145">
        <f>IF(N659="nulová",J659,0)</f>
        <v>0</v>
      </c>
      <c r="BJ659" s="18" t="s">
        <v>82</v>
      </c>
      <c r="BK659" s="145">
        <f>ROUND(I659*H659,2)</f>
        <v>0</v>
      </c>
      <c r="BL659" s="18" t="s">
        <v>196</v>
      </c>
      <c r="BM659" s="144" t="s">
        <v>862</v>
      </c>
    </row>
    <row r="660" spans="2:65" s="1" customFormat="1" ht="11.25">
      <c r="B660" s="33"/>
      <c r="D660" s="146" t="s">
        <v>198</v>
      </c>
      <c r="F660" s="147" t="s">
        <v>863</v>
      </c>
      <c r="I660" s="148"/>
      <c r="L660" s="33"/>
      <c r="M660" s="149"/>
      <c r="T660" s="54"/>
      <c r="AT660" s="18" t="s">
        <v>198</v>
      </c>
      <c r="AU660" s="18" t="s">
        <v>85</v>
      </c>
    </row>
    <row r="661" spans="2:65" s="12" customFormat="1" ht="11.25">
      <c r="B661" s="150"/>
      <c r="D661" s="151" t="s">
        <v>205</v>
      </c>
      <c r="E661" s="152" t="s">
        <v>19</v>
      </c>
      <c r="F661" s="153" t="s">
        <v>857</v>
      </c>
      <c r="H661" s="152" t="s">
        <v>19</v>
      </c>
      <c r="I661" s="154"/>
      <c r="L661" s="150"/>
      <c r="M661" s="155"/>
      <c r="T661" s="156"/>
      <c r="AT661" s="152" t="s">
        <v>205</v>
      </c>
      <c r="AU661" s="152" t="s">
        <v>85</v>
      </c>
      <c r="AV661" s="12" t="s">
        <v>82</v>
      </c>
      <c r="AW661" s="12" t="s">
        <v>35</v>
      </c>
      <c r="AX661" s="12" t="s">
        <v>74</v>
      </c>
      <c r="AY661" s="152" t="s">
        <v>189</v>
      </c>
    </row>
    <row r="662" spans="2:65" s="13" customFormat="1" ht="11.25">
      <c r="B662" s="157"/>
      <c r="D662" s="151" t="s">
        <v>205</v>
      </c>
      <c r="E662" s="158" t="s">
        <v>19</v>
      </c>
      <c r="F662" s="159" t="s">
        <v>858</v>
      </c>
      <c r="H662" s="160">
        <v>2683.61</v>
      </c>
      <c r="I662" s="161"/>
      <c r="L662" s="157"/>
      <c r="M662" s="162"/>
      <c r="T662" s="163"/>
      <c r="AT662" s="158" t="s">
        <v>205</v>
      </c>
      <c r="AU662" s="158" t="s">
        <v>85</v>
      </c>
      <c r="AV662" s="13" t="s">
        <v>85</v>
      </c>
      <c r="AW662" s="13" t="s">
        <v>35</v>
      </c>
      <c r="AX662" s="13" t="s">
        <v>82</v>
      </c>
      <c r="AY662" s="158" t="s">
        <v>189</v>
      </c>
    </row>
    <row r="663" spans="2:65" s="1" customFormat="1" ht="44.25" customHeight="1">
      <c r="B663" s="33"/>
      <c r="C663" s="133" t="s">
        <v>864</v>
      </c>
      <c r="D663" s="133" t="s">
        <v>191</v>
      </c>
      <c r="E663" s="134" t="s">
        <v>865</v>
      </c>
      <c r="F663" s="135" t="s">
        <v>866</v>
      </c>
      <c r="G663" s="136" t="s">
        <v>194</v>
      </c>
      <c r="H663" s="137">
        <v>1450.6</v>
      </c>
      <c r="I663" s="138"/>
      <c r="J663" s="139">
        <f>ROUND(I663*H663,2)</f>
        <v>0</v>
      </c>
      <c r="K663" s="135" t="s">
        <v>195</v>
      </c>
      <c r="L663" s="33"/>
      <c r="M663" s="140" t="s">
        <v>19</v>
      </c>
      <c r="N663" s="141" t="s">
        <v>45</v>
      </c>
      <c r="P663" s="142">
        <f>O663*H663</f>
        <v>0</v>
      </c>
      <c r="Q663" s="142">
        <v>0</v>
      </c>
      <c r="R663" s="142">
        <f>Q663*H663</f>
        <v>0</v>
      </c>
      <c r="S663" s="142">
        <v>0</v>
      </c>
      <c r="T663" s="143">
        <f>S663*H663</f>
        <v>0</v>
      </c>
      <c r="AR663" s="144" t="s">
        <v>196</v>
      </c>
      <c r="AT663" s="144" t="s">
        <v>191</v>
      </c>
      <c r="AU663" s="144" t="s">
        <v>85</v>
      </c>
      <c r="AY663" s="18" t="s">
        <v>189</v>
      </c>
      <c r="BE663" s="145">
        <f>IF(N663="základní",J663,0)</f>
        <v>0</v>
      </c>
      <c r="BF663" s="145">
        <f>IF(N663="snížená",J663,0)</f>
        <v>0</v>
      </c>
      <c r="BG663" s="145">
        <f>IF(N663="zákl. přenesená",J663,0)</f>
        <v>0</v>
      </c>
      <c r="BH663" s="145">
        <f>IF(N663="sníž. přenesená",J663,0)</f>
        <v>0</v>
      </c>
      <c r="BI663" s="145">
        <f>IF(N663="nulová",J663,0)</f>
        <v>0</v>
      </c>
      <c r="BJ663" s="18" t="s">
        <v>82</v>
      </c>
      <c r="BK663" s="145">
        <f>ROUND(I663*H663,2)</f>
        <v>0</v>
      </c>
      <c r="BL663" s="18" t="s">
        <v>196</v>
      </c>
      <c r="BM663" s="144" t="s">
        <v>867</v>
      </c>
    </row>
    <row r="664" spans="2:65" s="1" customFormat="1" ht="11.25">
      <c r="B664" s="33"/>
      <c r="D664" s="146" t="s">
        <v>198</v>
      </c>
      <c r="F664" s="147" t="s">
        <v>868</v>
      </c>
      <c r="I664" s="148"/>
      <c r="L664" s="33"/>
      <c r="M664" s="149"/>
      <c r="T664" s="54"/>
      <c r="AT664" s="18" t="s">
        <v>198</v>
      </c>
      <c r="AU664" s="18" t="s">
        <v>85</v>
      </c>
    </row>
    <row r="665" spans="2:65" s="12" customFormat="1" ht="11.25">
      <c r="B665" s="150"/>
      <c r="D665" s="151" t="s">
        <v>205</v>
      </c>
      <c r="E665" s="152" t="s">
        <v>19</v>
      </c>
      <c r="F665" s="153" t="s">
        <v>869</v>
      </c>
      <c r="H665" s="152" t="s">
        <v>19</v>
      </c>
      <c r="I665" s="154"/>
      <c r="L665" s="150"/>
      <c r="M665" s="155"/>
      <c r="T665" s="156"/>
      <c r="AT665" s="152" t="s">
        <v>205</v>
      </c>
      <c r="AU665" s="152" t="s">
        <v>85</v>
      </c>
      <c r="AV665" s="12" t="s">
        <v>82</v>
      </c>
      <c r="AW665" s="12" t="s">
        <v>35</v>
      </c>
      <c r="AX665" s="12" t="s">
        <v>74</v>
      </c>
      <c r="AY665" s="152" t="s">
        <v>189</v>
      </c>
    </row>
    <row r="666" spans="2:65" s="13" customFormat="1" ht="11.25">
      <c r="B666" s="157"/>
      <c r="D666" s="151" t="s">
        <v>205</v>
      </c>
      <c r="E666" s="158" t="s">
        <v>19</v>
      </c>
      <c r="F666" s="159" t="s">
        <v>824</v>
      </c>
      <c r="H666" s="160">
        <v>1450.6</v>
      </c>
      <c r="I666" s="161"/>
      <c r="L666" s="157"/>
      <c r="M666" s="162"/>
      <c r="T666" s="163"/>
      <c r="AT666" s="158" t="s">
        <v>205</v>
      </c>
      <c r="AU666" s="158" t="s">
        <v>85</v>
      </c>
      <c r="AV666" s="13" t="s">
        <v>85</v>
      </c>
      <c r="AW666" s="13" t="s">
        <v>35</v>
      </c>
      <c r="AX666" s="13" t="s">
        <v>82</v>
      </c>
      <c r="AY666" s="158" t="s">
        <v>189</v>
      </c>
    </row>
    <row r="667" spans="2:65" s="1" customFormat="1" ht="24.2" customHeight="1">
      <c r="B667" s="33"/>
      <c r="C667" s="133" t="s">
        <v>870</v>
      </c>
      <c r="D667" s="133" t="s">
        <v>191</v>
      </c>
      <c r="E667" s="134" t="s">
        <v>871</v>
      </c>
      <c r="F667" s="135" t="s">
        <v>872</v>
      </c>
      <c r="G667" s="136" t="s">
        <v>194</v>
      </c>
      <c r="H667" s="137">
        <v>554.70000000000005</v>
      </c>
      <c r="I667" s="138"/>
      <c r="J667" s="139">
        <f>ROUND(I667*H667,2)</f>
        <v>0</v>
      </c>
      <c r="K667" s="135" t="s">
        <v>195</v>
      </c>
      <c r="L667" s="33"/>
      <c r="M667" s="140" t="s">
        <v>19</v>
      </c>
      <c r="N667" s="141" t="s">
        <v>45</v>
      </c>
      <c r="P667" s="142">
        <f>O667*H667</f>
        <v>0</v>
      </c>
      <c r="Q667" s="142">
        <v>0</v>
      </c>
      <c r="R667" s="142">
        <f>Q667*H667</f>
        <v>0</v>
      </c>
      <c r="S667" s="142">
        <v>0</v>
      </c>
      <c r="T667" s="143">
        <f>S667*H667</f>
        <v>0</v>
      </c>
      <c r="AR667" s="144" t="s">
        <v>196</v>
      </c>
      <c r="AT667" s="144" t="s">
        <v>191</v>
      </c>
      <c r="AU667" s="144" t="s">
        <v>85</v>
      </c>
      <c r="AY667" s="18" t="s">
        <v>189</v>
      </c>
      <c r="BE667" s="145">
        <f>IF(N667="základní",J667,0)</f>
        <v>0</v>
      </c>
      <c r="BF667" s="145">
        <f>IF(N667="snížená",J667,0)</f>
        <v>0</v>
      </c>
      <c r="BG667" s="145">
        <f>IF(N667="zákl. přenesená",J667,0)</f>
        <v>0</v>
      </c>
      <c r="BH667" s="145">
        <f>IF(N667="sníž. přenesená",J667,0)</f>
        <v>0</v>
      </c>
      <c r="BI667" s="145">
        <f>IF(N667="nulová",J667,0)</f>
        <v>0</v>
      </c>
      <c r="BJ667" s="18" t="s">
        <v>82</v>
      </c>
      <c r="BK667" s="145">
        <f>ROUND(I667*H667,2)</f>
        <v>0</v>
      </c>
      <c r="BL667" s="18" t="s">
        <v>196</v>
      </c>
      <c r="BM667" s="144" t="s">
        <v>873</v>
      </c>
    </row>
    <row r="668" spans="2:65" s="1" customFormat="1" ht="11.25">
      <c r="B668" s="33"/>
      <c r="D668" s="146" t="s">
        <v>198</v>
      </c>
      <c r="F668" s="147" t="s">
        <v>874</v>
      </c>
      <c r="I668" s="148"/>
      <c r="L668" s="33"/>
      <c r="M668" s="149"/>
      <c r="T668" s="54"/>
      <c r="AT668" s="18" t="s">
        <v>198</v>
      </c>
      <c r="AU668" s="18" t="s">
        <v>85</v>
      </c>
    </row>
    <row r="669" spans="2:65" s="12" customFormat="1" ht="22.5">
      <c r="B669" s="150"/>
      <c r="D669" s="151" t="s">
        <v>205</v>
      </c>
      <c r="E669" s="152" t="s">
        <v>19</v>
      </c>
      <c r="F669" s="153" t="s">
        <v>875</v>
      </c>
      <c r="H669" s="152" t="s">
        <v>19</v>
      </c>
      <c r="I669" s="154"/>
      <c r="L669" s="150"/>
      <c r="M669" s="155"/>
      <c r="T669" s="156"/>
      <c r="AT669" s="152" t="s">
        <v>205</v>
      </c>
      <c r="AU669" s="152" t="s">
        <v>85</v>
      </c>
      <c r="AV669" s="12" t="s">
        <v>82</v>
      </c>
      <c r="AW669" s="12" t="s">
        <v>35</v>
      </c>
      <c r="AX669" s="12" t="s">
        <v>74</v>
      </c>
      <c r="AY669" s="152" t="s">
        <v>189</v>
      </c>
    </row>
    <row r="670" spans="2:65" s="13" customFormat="1" ht="11.25">
      <c r="B670" s="157"/>
      <c r="D670" s="151" t="s">
        <v>205</v>
      </c>
      <c r="E670" s="158" t="s">
        <v>19</v>
      </c>
      <c r="F670" s="159" t="s">
        <v>301</v>
      </c>
      <c r="H670" s="160">
        <v>554.70000000000005</v>
      </c>
      <c r="I670" s="161"/>
      <c r="L670" s="157"/>
      <c r="M670" s="162"/>
      <c r="T670" s="163"/>
      <c r="AT670" s="158" t="s">
        <v>205</v>
      </c>
      <c r="AU670" s="158" t="s">
        <v>85</v>
      </c>
      <c r="AV670" s="13" t="s">
        <v>85</v>
      </c>
      <c r="AW670" s="13" t="s">
        <v>35</v>
      </c>
      <c r="AX670" s="13" t="s">
        <v>82</v>
      </c>
      <c r="AY670" s="158" t="s">
        <v>189</v>
      </c>
    </row>
    <row r="671" spans="2:65" s="1" customFormat="1" ht="55.5" customHeight="1">
      <c r="B671" s="33"/>
      <c r="C671" s="133" t="s">
        <v>876</v>
      </c>
      <c r="D671" s="133" t="s">
        <v>191</v>
      </c>
      <c r="E671" s="134" t="s">
        <v>877</v>
      </c>
      <c r="F671" s="135" t="s">
        <v>878</v>
      </c>
      <c r="G671" s="136" t="s">
        <v>194</v>
      </c>
      <c r="H671" s="137">
        <v>1.6</v>
      </c>
      <c r="I671" s="138"/>
      <c r="J671" s="139">
        <f>ROUND(I671*H671,2)</f>
        <v>0</v>
      </c>
      <c r="K671" s="135" t="s">
        <v>195</v>
      </c>
      <c r="L671" s="33"/>
      <c r="M671" s="140" t="s">
        <v>19</v>
      </c>
      <c r="N671" s="141" t="s">
        <v>45</v>
      </c>
      <c r="P671" s="142">
        <f>O671*H671</f>
        <v>0</v>
      </c>
      <c r="Q671" s="142">
        <v>0.19536000000000001</v>
      </c>
      <c r="R671" s="142">
        <f>Q671*H671</f>
        <v>0.31257600000000002</v>
      </c>
      <c r="S671" s="142">
        <v>0</v>
      </c>
      <c r="T671" s="143">
        <f>S671*H671</f>
        <v>0</v>
      </c>
      <c r="AR671" s="144" t="s">
        <v>196</v>
      </c>
      <c r="AT671" s="144" t="s">
        <v>191</v>
      </c>
      <c r="AU671" s="144" t="s">
        <v>85</v>
      </c>
      <c r="AY671" s="18" t="s">
        <v>189</v>
      </c>
      <c r="BE671" s="145">
        <f>IF(N671="základní",J671,0)</f>
        <v>0</v>
      </c>
      <c r="BF671" s="145">
        <f>IF(N671="snížená",J671,0)</f>
        <v>0</v>
      </c>
      <c r="BG671" s="145">
        <f>IF(N671="zákl. přenesená",J671,0)</f>
        <v>0</v>
      </c>
      <c r="BH671" s="145">
        <f>IF(N671="sníž. přenesená",J671,0)</f>
        <v>0</v>
      </c>
      <c r="BI671" s="145">
        <f>IF(N671="nulová",J671,0)</f>
        <v>0</v>
      </c>
      <c r="BJ671" s="18" t="s">
        <v>82</v>
      </c>
      <c r="BK671" s="145">
        <f>ROUND(I671*H671,2)</f>
        <v>0</v>
      </c>
      <c r="BL671" s="18" t="s">
        <v>196</v>
      </c>
      <c r="BM671" s="144" t="s">
        <v>879</v>
      </c>
    </row>
    <row r="672" spans="2:65" s="1" customFormat="1" ht="11.25">
      <c r="B672" s="33"/>
      <c r="D672" s="146" t="s">
        <v>198</v>
      </c>
      <c r="F672" s="147" t="s">
        <v>880</v>
      </c>
      <c r="I672" s="148"/>
      <c r="L672" s="33"/>
      <c r="M672" s="149"/>
      <c r="T672" s="54"/>
      <c r="AT672" s="18" t="s">
        <v>198</v>
      </c>
      <c r="AU672" s="18" t="s">
        <v>85</v>
      </c>
    </row>
    <row r="673" spans="2:65" s="12" customFormat="1" ht="22.5">
      <c r="B673" s="150"/>
      <c r="D673" s="151" t="s">
        <v>205</v>
      </c>
      <c r="E673" s="152" t="s">
        <v>19</v>
      </c>
      <c r="F673" s="153" t="s">
        <v>881</v>
      </c>
      <c r="H673" s="152" t="s">
        <v>19</v>
      </c>
      <c r="I673" s="154"/>
      <c r="L673" s="150"/>
      <c r="M673" s="155"/>
      <c r="T673" s="156"/>
      <c r="AT673" s="152" t="s">
        <v>205</v>
      </c>
      <c r="AU673" s="152" t="s">
        <v>85</v>
      </c>
      <c r="AV673" s="12" t="s">
        <v>82</v>
      </c>
      <c r="AW673" s="12" t="s">
        <v>35</v>
      </c>
      <c r="AX673" s="12" t="s">
        <v>74</v>
      </c>
      <c r="AY673" s="152" t="s">
        <v>189</v>
      </c>
    </row>
    <row r="674" spans="2:65" s="12" customFormat="1" ht="11.25">
      <c r="B674" s="150"/>
      <c r="D674" s="151" t="s">
        <v>205</v>
      </c>
      <c r="E674" s="152" t="s">
        <v>19</v>
      </c>
      <c r="F674" s="153" t="s">
        <v>882</v>
      </c>
      <c r="H674" s="152" t="s">
        <v>19</v>
      </c>
      <c r="I674" s="154"/>
      <c r="L674" s="150"/>
      <c r="M674" s="155"/>
      <c r="T674" s="156"/>
      <c r="AT674" s="152" t="s">
        <v>205</v>
      </c>
      <c r="AU674" s="152" t="s">
        <v>85</v>
      </c>
      <c r="AV674" s="12" t="s">
        <v>82</v>
      </c>
      <c r="AW674" s="12" t="s">
        <v>35</v>
      </c>
      <c r="AX674" s="12" t="s">
        <v>74</v>
      </c>
      <c r="AY674" s="152" t="s">
        <v>189</v>
      </c>
    </row>
    <row r="675" spans="2:65" s="13" customFormat="1" ht="11.25">
      <c r="B675" s="157"/>
      <c r="D675" s="151" t="s">
        <v>205</v>
      </c>
      <c r="E675" s="158" t="s">
        <v>19</v>
      </c>
      <c r="F675" s="159" t="s">
        <v>883</v>
      </c>
      <c r="H675" s="160">
        <v>1.6</v>
      </c>
      <c r="I675" s="161"/>
      <c r="L675" s="157"/>
      <c r="M675" s="162"/>
      <c r="T675" s="163"/>
      <c r="AT675" s="158" t="s">
        <v>205</v>
      </c>
      <c r="AU675" s="158" t="s">
        <v>85</v>
      </c>
      <c r="AV675" s="13" t="s">
        <v>85</v>
      </c>
      <c r="AW675" s="13" t="s">
        <v>35</v>
      </c>
      <c r="AX675" s="13" t="s">
        <v>82</v>
      </c>
      <c r="AY675" s="158" t="s">
        <v>189</v>
      </c>
    </row>
    <row r="676" spans="2:65" s="1" customFormat="1" ht="16.5" customHeight="1">
      <c r="B676" s="33"/>
      <c r="C676" s="178" t="s">
        <v>884</v>
      </c>
      <c r="D676" s="178" t="s">
        <v>666</v>
      </c>
      <c r="E676" s="179" t="s">
        <v>885</v>
      </c>
      <c r="F676" s="180" t="s">
        <v>886</v>
      </c>
      <c r="G676" s="181" t="s">
        <v>194</v>
      </c>
      <c r="H676" s="182">
        <v>1.6319999999999999</v>
      </c>
      <c r="I676" s="183"/>
      <c r="J676" s="184">
        <f>ROUND(I676*H676,2)</f>
        <v>0</v>
      </c>
      <c r="K676" s="180" t="s">
        <v>195</v>
      </c>
      <c r="L676" s="185"/>
      <c r="M676" s="186" t="s">
        <v>19</v>
      </c>
      <c r="N676" s="187" t="s">
        <v>45</v>
      </c>
      <c r="P676" s="142">
        <f>O676*H676</f>
        <v>0</v>
      </c>
      <c r="Q676" s="142">
        <v>0.222</v>
      </c>
      <c r="R676" s="142">
        <f>Q676*H676</f>
        <v>0.36230399999999996</v>
      </c>
      <c r="S676" s="142">
        <v>0</v>
      </c>
      <c r="T676" s="143">
        <f>S676*H676</f>
        <v>0</v>
      </c>
      <c r="AR676" s="144" t="s">
        <v>234</v>
      </c>
      <c r="AT676" s="144" t="s">
        <v>666</v>
      </c>
      <c r="AU676" s="144" t="s">
        <v>85</v>
      </c>
      <c r="AY676" s="18" t="s">
        <v>189</v>
      </c>
      <c r="BE676" s="145">
        <f>IF(N676="základní",J676,0)</f>
        <v>0</v>
      </c>
      <c r="BF676" s="145">
        <f>IF(N676="snížená",J676,0)</f>
        <v>0</v>
      </c>
      <c r="BG676" s="145">
        <f>IF(N676="zákl. přenesená",J676,0)</f>
        <v>0</v>
      </c>
      <c r="BH676" s="145">
        <f>IF(N676="sníž. přenesená",J676,0)</f>
        <v>0</v>
      </c>
      <c r="BI676" s="145">
        <f>IF(N676="nulová",J676,0)</f>
        <v>0</v>
      </c>
      <c r="BJ676" s="18" t="s">
        <v>82</v>
      </c>
      <c r="BK676" s="145">
        <f>ROUND(I676*H676,2)</f>
        <v>0</v>
      </c>
      <c r="BL676" s="18" t="s">
        <v>196</v>
      </c>
      <c r="BM676" s="144" t="s">
        <v>887</v>
      </c>
    </row>
    <row r="677" spans="2:65" s="13" customFormat="1" ht="11.25">
      <c r="B677" s="157"/>
      <c r="D677" s="151" t="s">
        <v>205</v>
      </c>
      <c r="E677" s="158" t="s">
        <v>19</v>
      </c>
      <c r="F677" s="159" t="s">
        <v>888</v>
      </c>
      <c r="H677" s="160">
        <v>1.6319999999999999</v>
      </c>
      <c r="I677" s="161"/>
      <c r="L677" s="157"/>
      <c r="M677" s="162"/>
      <c r="T677" s="163"/>
      <c r="AT677" s="158" t="s">
        <v>205</v>
      </c>
      <c r="AU677" s="158" t="s">
        <v>85</v>
      </c>
      <c r="AV677" s="13" t="s">
        <v>85</v>
      </c>
      <c r="AW677" s="13" t="s">
        <v>35</v>
      </c>
      <c r="AX677" s="13" t="s">
        <v>82</v>
      </c>
      <c r="AY677" s="158" t="s">
        <v>189</v>
      </c>
    </row>
    <row r="678" spans="2:65" s="1" customFormat="1" ht="78" customHeight="1">
      <c r="B678" s="33"/>
      <c r="C678" s="133" t="s">
        <v>889</v>
      </c>
      <c r="D678" s="133" t="s">
        <v>191</v>
      </c>
      <c r="E678" s="134" t="s">
        <v>890</v>
      </c>
      <c r="F678" s="135" t="s">
        <v>891</v>
      </c>
      <c r="G678" s="136" t="s">
        <v>194</v>
      </c>
      <c r="H678" s="137">
        <v>28</v>
      </c>
      <c r="I678" s="138"/>
      <c r="J678" s="139">
        <f>ROUND(I678*H678,2)</f>
        <v>0</v>
      </c>
      <c r="K678" s="135" t="s">
        <v>195</v>
      </c>
      <c r="L678" s="33"/>
      <c r="M678" s="140" t="s">
        <v>19</v>
      </c>
      <c r="N678" s="141" t="s">
        <v>45</v>
      </c>
      <c r="P678" s="142">
        <f>O678*H678</f>
        <v>0</v>
      </c>
      <c r="Q678" s="142">
        <v>8.9219999999999994E-2</v>
      </c>
      <c r="R678" s="142">
        <f>Q678*H678</f>
        <v>2.4981599999999999</v>
      </c>
      <c r="S678" s="142">
        <v>0</v>
      </c>
      <c r="T678" s="143">
        <f>S678*H678</f>
        <v>0</v>
      </c>
      <c r="AR678" s="144" t="s">
        <v>196</v>
      </c>
      <c r="AT678" s="144" t="s">
        <v>191</v>
      </c>
      <c r="AU678" s="144" t="s">
        <v>85</v>
      </c>
      <c r="AY678" s="18" t="s">
        <v>189</v>
      </c>
      <c r="BE678" s="145">
        <f>IF(N678="základní",J678,0)</f>
        <v>0</v>
      </c>
      <c r="BF678" s="145">
        <f>IF(N678="snížená",J678,0)</f>
        <v>0</v>
      </c>
      <c r="BG678" s="145">
        <f>IF(N678="zákl. přenesená",J678,0)</f>
        <v>0</v>
      </c>
      <c r="BH678" s="145">
        <f>IF(N678="sníž. přenesená",J678,0)</f>
        <v>0</v>
      </c>
      <c r="BI678" s="145">
        <f>IF(N678="nulová",J678,0)</f>
        <v>0</v>
      </c>
      <c r="BJ678" s="18" t="s">
        <v>82</v>
      </c>
      <c r="BK678" s="145">
        <f>ROUND(I678*H678,2)</f>
        <v>0</v>
      </c>
      <c r="BL678" s="18" t="s">
        <v>196</v>
      </c>
      <c r="BM678" s="144" t="s">
        <v>892</v>
      </c>
    </row>
    <row r="679" spans="2:65" s="1" customFormat="1" ht="11.25">
      <c r="B679" s="33"/>
      <c r="D679" s="146" t="s">
        <v>198</v>
      </c>
      <c r="F679" s="147" t="s">
        <v>893</v>
      </c>
      <c r="I679" s="148"/>
      <c r="L679" s="33"/>
      <c r="M679" s="149"/>
      <c r="T679" s="54"/>
      <c r="AT679" s="18" t="s">
        <v>198</v>
      </c>
      <c r="AU679" s="18" t="s">
        <v>85</v>
      </c>
    </row>
    <row r="680" spans="2:65" s="12" customFormat="1" ht="11.25">
      <c r="B680" s="150"/>
      <c r="D680" s="151" t="s">
        <v>205</v>
      </c>
      <c r="E680" s="152" t="s">
        <v>19</v>
      </c>
      <c r="F680" s="153" t="s">
        <v>894</v>
      </c>
      <c r="H680" s="152" t="s">
        <v>19</v>
      </c>
      <c r="I680" s="154"/>
      <c r="L680" s="150"/>
      <c r="M680" s="155"/>
      <c r="T680" s="156"/>
      <c r="AT680" s="152" t="s">
        <v>205</v>
      </c>
      <c r="AU680" s="152" t="s">
        <v>85</v>
      </c>
      <c r="AV680" s="12" t="s">
        <v>82</v>
      </c>
      <c r="AW680" s="12" t="s">
        <v>35</v>
      </c>
      <c r="AX680" s="12" t="s">
        <v>74</v>
      </c>
      <c r="AY680" s="152" t="s">
        <v>189</v>
      </c>
    </row>
    <row r="681" spans="2:65" s="12" customFormat="1" ht="11.25">
      <c r="B681" s="150"/>
      <c r="D681" s="151" t="s">
        <v>205</v>
      </c>
      <c r="E681" s="152" t="s">
        <v>19</v>
      </c>
      <c r="F681" s="153" t="s">
        <v>467</v>
      </c>
      <c r="H681" s="152" t="s">
        <v>19</v>
      </c>
      <c r="I681" s="154"/>
      <c r="L681" s="150"/>
      <c r="M681" s="155"/>
      <c r="T681" s="156"/>
      <c r="AT681" s="152" t="s">
        <v>205</v>
      </c>
      <c r="AU681" s="152" t="s">
        <v>85</v>
      </c>
      <c r="AV681" s="12" t="s">
        <v>82</v>
      </c>
      <c r="AW681" s="12" t="s">
        <v>35</v>
      </c>
      <c r="AX681" s="12" t="s">
        <v>74</v>
      </c>
      <c r="AY681" s="152" t="s">
        <v>189</v>
      </c>
    </row>
    <row r="682" spans="2:65" s="13" customFormat="1" ht="11.25">
      <c r="B682" s="157"/>
      <c r="D682" s="151" t="s">
        <v>205</v>
      </c>
      <c r="E682" s="158" t="s">
        <v>19</v>
      </c>
      <c r="F682" s="159" t="s">
        <v>721</v>
      </c>
      <c r="H682" s="160">
        <v>28</v>
      </c>
      <c r="I682" s="161"/>
      <c r="L682" s="157"/>
      <c r="M682" s="162"/>
      <c r="T682" s="163"/>
      <c r="AT682" s="158" t="s">
        <v>205</v>
      </c>
      <c r="AU682" s="158" t="s">
        <v>85</v>
      </c>
      <c r="AV682" s="13" t="s">
        <v>85</v>
      </c>
      <c r="AW682" s="13" t="s">
        <v>35</v>
      </c>
      <c r="AX682" s="13" t="s">
        <v>82</v>
      </c>
      <c r="AY682" s="158" t="s">
        <v>189</v>
      </c>
    </row>
    <row r="683" spans="2:65" s="1" customFormat="1" ht="24.2" customHeight="1">
      <c r="B683" s="33"/>
      <c r="C683" s="178" t="s">
        <v>895</v>
      </c>
      <c r="D683" s="178" t="s">
        <v>666</v>
      </c>
      <c r="E683" s="179" t="s">
        <v>896</v>
      </c>
      <c r="F683" s="180" t="s">
        <v>897</v>
      </c>
      <c r="G683" s="181" t="s">
        <v>194</v>
      </c>
      <c r="H683" s="182">
        <v>2.8</v>
      </c>
      <c r="I683" s="183"/>
      <c r="J683" s="184">
        <f>ROUND(I683*H683,2)</f>
        <v>0</v>
      </c>
      <c r="K683" s="180" t="s">
        <v>195</v>
      </c>
      <c r="L683" s="185"/>
      <c r="M683" s="186" t="s">
        <v>19</v>
      </c>
      <c r="N683" s="187" t="s">
        <v>45</v>
      </c>
      <c r="P683" s="142">
        <f>O683*H683</f>
        <v>0</v>
      </c>
      <c r="Q683" s="142">
        <v>0.13200000000000001</v>
      </c>
      <c r="R683" s="142">
        <f>Q683*H683</f>
        <v>0.36959999999999998</v>
      </c>
      <c r="S683" s="142">
        <v>0</v>
      </c>
      <c r="T683" s="143">
        <f>S683*H683</f>
        <v>0</v>
      </c>
      <c r="AR683" s="144" t="s">
        <v>234</v>
      </c>
      <c r="AT683" s="144" t="s">
        <v>666</v>
      </c>
      <c r="AU683" s="144" t="s">
        <v>85</v>
      </c>
      <c r="AY683" s="18" t="s">
        <v>189</v>
      </c>
      <c r="BE683" s="145">
        <f>IF(N683="základní",J683,0)</f>
        <v>0</v>
      </c>
      <c r="BF683" s="145">
        <f>IF(N683="snížená",J683,0)</f>
        <v>0</v>
      </c>
      <c r="BG683" s="145">
        <f>IF(N683="zákl. přenesená",J683,0)</f>
        <v>0</v>
      </c>
      <c r="BH683" s="145">
        <f>IF(N683="sníž. přenesená",J683,0)</f>
        <v>0</v>
      </c>
      <c r="BI683" s="145">
        <f>IF(N683="nulová",J683,0)</f>
        <v>0</v>
      </c>
      <c r="BJ683" s="18" t="s">
        <v>82</v>
      </c>
      <c r="BK683" s="145">
        <f>ROUND(I683*H683,2)</f>
        <v>0</v>
      </c>
      <c r="BL683" s="18" t="s">
        <v>196</v>
      </c>
      <c r="BM683" s="144" t="s">
        <v>898</v>
      </c>
    </row>
    <row r="684" spans="2:65" s="12" customFormat="1" ht="22.5">
      <c r="B684" s="150"/>
      <c r="D684" s="151" t="s">
        <v>205</v>
      </c>
      <c r="E684" s="152" t="s">
        <v>19</v>
      </c>
      <c r="F684" s="153" t="s">
        <v>899</v>
      </c>
      <c r="H684" s="152" t="s">
        <v>19</v>
      </c>
      <c r="I684" s="154"/>
      <c r="L684" s="150"/>
      <c r="M684" s="155"/>
      <c r="T684" s="156"/>
      <c r="AT684" s="152" t="s">
        <v>205</v>
      </c>
      <c r="AU684" s="152" t="s">
        <v>85</v>
      </c>
      <c r="AV684" s="12" t="s">
        <v>82</v>
      </c>
      <c r="AW684" s="12" t="s">
        <v>35</v>
      </c>
      <c r="AX684" s="12" t="s">
        <v>74</v>
      </c>
      <c r="AY684" s="152" t="s">
        <v>189</v>
      </c>
    </row>
    <row r="685" spans="2:65" s="13" customFormat="1" ht="11.25">
      <c r="B685" s="157"/>
      <c r="D685" s="151" t="s">
        <v>205</v>
      </c>
      <c r="E685" s="158" t="s">
        <v>19</v>
      </c>
      <c r="F685" s="159" t="s">
        <v>900</v>
      </c>
      <c r="H685" s="160">
        <v>2.8</v>
      </c>
      <c r="I685" s="161"/>
      <c r="L685" s="157"/>
      <c r="M685" s="162"/>
      <c r="T685" s="163"/>
      <c r="AT685" s="158" t="s">
        <v>205</v>
      </c>
      <c r="AU685" s="158" t="s">
        <v>85</v>
      </c>
      <c r="AV685" s="13" t="s">
        <v>85</v>
      </c>
      <c r="AW685" s="13" t="s">
        <v>35</v>
      </c>
      <c r="AX685" s="13" t="s">
        <v>82</v>
      </c>
      <c r="AY685" s="158" t="s">
        <v>189</v>
      </c>
    </row>
    <row r="686" spans="2:65" s="1" customFormat="1" ht="66.75" customHeight="1">
      <c r="B686" s="33"/>
      <c r="C686" s="133" t="s">
        <v>901</v>
      </c>
      <c r="D686" s="133" t="s">
        <v>191</v>
      </c>
      <c r="E686" s="134" t="s">
        <v>902</v>
      </c>
      <c r="F686" s="135" t="s">
        <v>903</v>
      </c>
      <c r="G686" s="136" t="s">
        <v>194</v>
      </c>
      <c r="H686" s="137">
        <v>769.8</v>
      </c>
      <c r="I686" s="138"/>
      <c r="J686" s="139">
        <f>ROUND(I686*H686,2)</f>
        <v>0</v>
      </c>
      <c r="K686" s="135" t="s">
        <v>195</v>
      </c>
      <c r="L686" s="33"/>
      <c r="M686" s="140" t="s">
        <v>19</v>
      </c>
      <c r="N686" s="141" t="s">
        <v>45</v>
      </c>
      <c r="P686" s="142">
        <f>O686*H686</f>
        <v>0</v>
      </c>
      <c r="Q686" s="142">
        <v>9.8000000000000004E-2</v>
      </c>
      <c r="R686" s="142">
        <f>Q686*H686</f>
        <v>75.440399999999997</v>
      </c>
      <c r="S686" s="142">
        <v>0</v>
      </c>
      <c r="T686" s="143">
        <f>S686*H686</f>
        <v>0</v>
      </c>
      <c r="AR686" s="144" t="s">
        <v>196</v>
      </c>
      <c r="AT686" s="144" t="s">
        <v>191</v>
      </c>
      <c r="AU686" s="144" t="s">
        <v>85</v>
      </c>
      <c r="AY686" s="18" t="s">
        <v>189</v>
      </c>
      <c r="BE686" s="145">
        <f>IF(N686="základní",J686,0)</f>
        <v>0</v>
      </c>
      <c r="BF686" s="145">
        <f>IF(N686="snížená",J686,0)</f>
        <v>0</v>
      </c>
      <c r="BG686" s="145">
        <f>IF(N686="zákl. přenesená",J686,0)</f>
        <v>0</v>
      </c>
      <c r="BH686" s="145">
        <f>IF(N686="sníž. přenesená",J686,0)</f>
        <v>0</v>
      </c>
      <c r="BI686" s="145">
        <f>IF(N686="nulová",J686,0)</f>
        <v>0</v>
      </c>
      <c r="BJ686" s="18" t="s">
        <v>82</v>
      </c>
      <c r="BK686" s="145">
        <f>ROUND(I686*H686,2)</f>
        <v>0</v>
      </c>
      <c r="BL686" s="18" t="s">
        <v>196</v>
      </c>
      <c r="BM686" s="144" t="s">
        <v>904</v>
      </c>
    </row>
    <row r="687" spans="2:65" s="1" customFormat="1" ht="11.25">
      <c r="B687" s="33"/>
      <c r="D687" s="146" t="s">
        <v>198</v>
      </c>
      <c r="F687" s="147" t="s">
        <v>905</v>
      </c>
      <c r="I687" s="148"/>
      <c r="L687" s="33"/>
      <c r="M687" s="149"/>
      <c r="T687" s="54"/>
      <c r="AT687" s="18" t="s">
        <v>198</v>
      </c>
      <c r="AU687" s="18" t="s">
        <v>85</v>
      </c>
    </row>
    <row r="688" spans="2:65" s="12" customFormat="1" ht="11.25">
      <c r="B688" s="150"/>
      <c r="D688" s="151" t="s">
        <v>205</v>
      </c>
      <c r="E688" s="152" t="s">
        <v>19</v>
      </c>
      <c r="F688" s="153" t="s">
        <v>722</v>
      </c>
      <c r="H688" s="152" t="s">
        <v>19</v>
      </c>
      <c r="I688" s="154"/>
      <c r="L688" s="150"/>
      <c r="M688" s="155"/>
      <c r="T688" s="156"/>
      <c r="AT688" s="152" t="s">
        <v>205</v>
      </c>
      <c r="AU688" s="152" t="s">
        <v>85</v>
      </c>
      <c r="AV688" s="12" t="s">
        <v>82</v>
      </c>
      <c r="AW688" s="12" t="s">
        <v>35</v>
      </c>
      <c r="AX688" s="12" t="s">
        <v>74</v>
      </c>
      <c r="AY688" s="152" t="s">
        <v>189</v>
      </c>
    </row>
    <row r="689" spans="2:65" s="13" customFormat="1" ht="11.25">
      <c r="B689" s="157"/>
      <c r="D689" s="151" t="s">
        <v>205</v>
      </c>
      <c r="E689" s="158" t="s">
        <v>19</v>
      </c>
      <c r="F689" s="159" t="s">
        <v>291</v>
      </c>
      <c r="H689" s="160">
        <v>769.8</v>
      </c>
      <c r="I689" s="161"/>
      <c r="L689" s="157"/>
      <c r="M689" s="162"/>
      <c r="T689" s="163"/>
      <c r="AT689" s="158" t="s">
        <v>205</v>
      </c>
      <c r="AU689" s="158" t="s">
        <v>85</v>
      </c>
      <c r="AV689" s="13" t="s">
        <v>85</v>
      </c>
      <c r="AW689" s="13" t="s">
        <v>35</v>
      </c>
      <c r="AX689" s="13" t="s">
        <v>82</v>
      </c>
      <c r="AY689" s="158" t="s">
        <v>189</v>
      </c>
    </row>
    <row r="690" spans="2:65" s="1" customFormat="1" ht="16.5" customHeight="1">
      <c r="B690" s="33"/>
      <c r="C690" s="178" t="s">
        <v>906</v>
      </c>
      <c r="D690" s="178" t="s">
        <v>666</v>
      </c>
      <c r="E690" s="179" t="s">
        <v>907</v>
      </c>
      <c r="F690" s="180" t="s">
        <v>908</v>
      </c>
      <c r="G690" s="181" t="s">
        <v>194</v>
      </c>
      <c r="H690" s="182">
        <v>777.49800000000005</v>
      </c>
      <c r="I690" s="183"/>
      <c r="J690" s="184">
        <f>ROUND(I690*H690,2)</f>
        <v>0</v>
      </c>
      <c r="K690" s="180" t="s">
        <v>195</v>
      </c>
      <c r="L690" s="185"/>
      <c r="M690" s="186" t="s">
        <v>19</v>
      </c>
      <c r="N690" s="187" t="s">
        <v>45</v>
      </c>
      <c r="P690" s="142">
        <f>O690*H690</f>
        <v>0</v>
      </c>
      <c r="Q690" s="142">
        <v>2.7E-2</v>
      </c>
      <c r="R690" s="142">
        <f>Q690*H690</f>
        <v>20.992446000000001</v>
      </c>
      <c r="S690" s="142">
        <v>0</v>
      </c>
      <c r="T690" s="143">
        <f>S690*H690</f>
        <v>0</v>
      </c>
      <c r="AR690" s="144" t="s">
        <v>234</v>
      </c>
      <c r="AT690" s="144" t="s">
        <v>666</v>
      </c>
      <c r="AU690" s="144" t="s">
        <v>85</v>
      </c>
      <c r="AY690" s="18" t="s">
        <v>189</v>
      </c>
      <c r="BE690" s="145">
        <f>IF(N690="základní",J690,0)</f>
        <v>0</v>
      </c>
      <c r="BF690" s="145">
        <f>IF(N690="snížená",J690,0)</f>
        <v>0</v>
      </c>
      <c r="BG690" s="145">
        <f>IF(N690="zákl. přenesená",J690,0)</f>
        <v>0</v>
      </c>
      <c r="BH690" s="145">
        <f>IF(N690="sníž. přenesená",J690,0)</f>
        <v>0</v>
      </c>
      <c r="BI690" s="145">
        <f>IF(N690="nulová",J690,0)</f>
        <v>0</v>
      </c>
      <c r="BJ690" s="18" t="s">
        <v>82</v>
      </c>
      <c r="BK690" s="145">
        <f>ROUND(I690*H690,2)</f>
        <v>0</v>
      </c>
      <c r="BL690" s="18" t="s">
        <v>196</v>
      </c>
      <c r="BM690" s="144" t="s">
        <v>909</v>
      </c>
    </row>
    <row r="691" spans="2:65" s="13" customFormat="1" ht="11.25">
      <c r="B691" s="157"/>
      <c r="D691" s="151" t="s">
        <v>205</v>
      </c>
      <c r="E691" s="158" t="s">
        <v>19</v>
      </c>
      <c r="F691" s="159" t="s">
        <v>910</v>
      </c>
      <c r="H691" s="160">
        <v>777.49800000000005</v>
      </c>
      <c r="I691" s="161"/>
      <c r="L691" s="157"/>
      <c r="M691" s="162"/>
      <c r="T691" s="163"/>
      <c r="AT691" s="158" t="s">
        <v>205</v>
      </c>
      <c r="AU691" s="158" t="s">
        <v>85</v>
      </c>
      <c r="AV691" s="13" t="s">
        <v>85</v>
      </c>
      <c r="AW691" s="13" t="s">
        <v>35</v>
      </c>
      <c r="AX691" s="13" t="s">
        <v>82</v>
      </c>
      <c r="AY691" s="158" t="s">
        <v>189</v>
      </c>
    </row>
    <row r="692" spans="2:65" s="1" customFormat="1" ht="24.2" customHeight="1">
      <c r="B692" s="33"/>
      <c r="C692" s="133" t="s">
        <v>911</v>
      </c>
      <c r="D692" s="133" t="s">
        <v>191</v>
      </c>
      <c r="E692" s="134" t="s">
        <v>912</v>
      </c>
      <c r="F692" s="135" t="s">
        <v>913</v>
      </c>
      <c r="G692" s="136" t="s">
        <v>339</v>
      </c>
      <c r="H692" s="137">
        <v>49</v>
      </c>
      <c r="I692" s="138"/>
      <c r="J692" s="139">
        <f>ROUND(I692*H692,2)</f>
        <v>0</v>
      </c>
      <c r="K692" s="135" t="s">
        <v>195</v>
      </c>
      <c r="L692" s="33"/>
      <c r="M692" s="140" t="s">
        <v>19</v>
      </c>
      <c r="N692" s="141" t="s">
        <v>45</v>
      </c>
      <c r="P692" s="142">
        <f>O692*H692</f>
        <v>0</v>
      </c>
      <c r="Q692" s="142">
        <v>0.10956</v>
      </c>
      <c r="R692" s="142">
        <f>Q692*H692</f>
        <v>5.3684400000000005</v>
      </c>
      <c r="S692" s="142">
        <v>0</v>
      </c>
      <c r="T692" s="143">
        <f>S692*H692</f>
        <v>0</v>
      </c>
      <c r="AR692" s="144" t="s">
        <v>196</v>
      </c>
      <c r="AT692" s="144" t="s">
        <v>191</v>
      </c>
      <c r="AU692" s="144" t="s">
        <v>85</v>
      </c>
      <c r="AY692" s="18" t="s">
        <v>189</v>
      </c>
      <c r="BE692" s="145">
        <f>IF(N692="základní",J692,0)</f>
        <v>0</v>
      </c>
      <c r="BF692" s="145">
        <f>IF(N692="snížená",J692,0)</f>
        <v>0</v>
      </c>
      <c r="BG692" s="145">
        <f>IF(N692="zákl. přenesená",J692,0)</f>
        <v>0</v>
      </c>
      <c r="BH692" s="145">
        <f>IF(N692="sníž. přenesená",J692,0)</f>
        <v>0</v>
      </c>
      <c r="BI692" s="145">
        <f>IF(N692="nulová",J692,0)</f>
        <v>0</v>
      </c>
      <c r="BJ692" s="18" t="s">
        <v>82</v>
      </c>
      <c r="BK692" s="145">
        <f>ROUND(I692*H692,2)</f>
        <v>0</v>
      </c>
      <c r="BL692" s="18" t="s">
        <v>196</v>
      </c>
      <c r="BM692" s="144" t="s">
        <v>914</v>
      </c>
    </row>
    <row r="693" spans="2:65" s="1" customFormat="1" ht="11.25">
      <c r="B693" s="33"/>
      <c r="D693" s="146" t="s">
        <v>198</v>
      </c>
      <c r="F693" s="147" t="s">
        <v>915</v>
      </c>
      <c r="I693" s="148"/>
      <c r="L693" s="33"/>
      <c r="M693" s="149"/>
      <c r="T693" s="54"/>
      <c r="AT693" s="18" t="s">
        <v>198</v>
      </c>
      <c r="AU693" s="18" t="s">
        <v>85</v>
      </c>
    </row>
    <row r="694" spans="2:65" s="12" customFormat="1" ht="11.25">
      <c r="B694" s="150"/>
      <c r="D694" s="151" t="s">
        <v>205</v>
      </c>
      <c r="E694" s="152" t="s">
        <v>19</v>
      </c>
      <c r="F694" s="153" t="s">
        <v>916</v>
      </c>
      <c r="H694" s="152" t="s">
        <v>19</v>
      </c>
      <c r="I694" s="154"/>
      <c r="L694" s="150"/>
      <c r="M694" s="155"/>
      <c r="T694" s="156"/>
      <c r="AT694" s="152" t="s">
        <v>205</v>
      </c>
      <c r="AU694" s="152" t="s">
        <v>85</v>
      </c>
      <c r="AV694" s="12" t="s">
        <v>82</v>
      </c>
      <c r="AW694" s="12" t="s">
        <v>35</v>
      </c>
      <c r="AX694" s="12" t="s">
        <v>74</v>
      </c>
      <c r="AY694" s="152" t="s">
        <v>189</v>
      </c>
    </row>
    <row r="695" spans="2:65" s="13" customFormat="1" ht="11.25">
      <c r="B695" s="157"/>
      <c r="D695" s="151" t="s">
        <v>205</v>
      </c>
      <c r="E695" s="158" t="s">
        <v>19</v>
      </c>
      <c r="F695" s="159" t="s">
        <v>917</v>
      </c>
      <c r="H695" s="160">
        <v>49</v>
      </c>
      <c r="I695" s="161"/>
      <c r="L695" s="157"/>
      <c r="M695" s="162"/>
      <c r="T695" s="163"/>
      <c r="AT695" s="158" t="s">
        <v>205</v>
      </c>
      <c r="AU695" s="158" t="s">
        <v>85</v>
      </c>
      <c r="AV695" s="13" t="s">
        <v>85</v>
      </c>
      <c r="AW695" s="13" t="s">
        <v>35</v>
      </c>
      <c r="AX695" s="13" t="s">
        <v>82</v>
      </c>
      <c r="AY695" s="158" t="s">
        <v>189</v>
      </c>
    </row>
    <row r="696" spans="2:65" s="11" customFormat="1" ht="22.9" customHeight="1">
      <c r="B696" s="121"/>
      <c r="D696" s="122" t="s">
        <v>73</v>
      </c>
      <c r="E696" s="131" t="s">
        <v>234</v>
      </c>
      <c r="F696" s="131" t="s">
        <v>918</v>
      </c>
      <c r="I696" s="124"/>
      <c r="J696" s="132">
        <f>BK696</f>
        <v>0</v>
      </c>
      <c r="L696" s="121"/>
      <c r="M696" s="126"/>
      <c r="P696" s="127">
        <f>SUM(P697:P814)</f>
        <v>0</v>
      </c>
      <c r="R696" s="127">
        <f>SUM(R697:R814)</f>
        <v>14.514640099999999</v>
      </c>
      <c r="T696" s="128">
        <f>SUM(T697:T814)</f>
        <v>0</v>
      </c>
      <c r="AR696" s="122" t="s">
        <v>82</v>
      </c>
      <c r="AT696" s="129" t="s">
        <v>73</v>
      </c>
      <c r="AU696" s="129" t="s">
        <v>82</v>
      </c>
      <c r="AY696" s="122" t="s">
        <v>189</v>
      </c>
      <c r="BK696" s="130">
        <f>SUM(BK697:BK814)</f>
        <v>0</v>
      </c>
    </row>
    <row r="697" spans="2:65" s="1" customFormat="1" ht="37.9" customHeight="1">
      <c r="B697" s="33"/>
      <c r="C697" s="133" t="s">
        <v>919</v>
      </c>
      <c r="D697" s="133" t="s">
        <v>191</v>
      </c>
      <c r="E697" s="134" t="s">
        <v>920</v>
      </c>
      <c r="F697" s="135" t="s">
        <v>921</v>
      </c>
      <c r="G697" s="136" t="s">
        <v>202</v>
      </c>
      <c r="H697" s="137">
        <v>7</v>
      </c>
      <c r="I697" s="138"/>
      <c r="J697" s="139">
        <f>ROUND(I697*H697,2)</f>
        <v>0</v>
      </c>
      <c r="K697" s="135" t="s">
        <v>195</v>
      </c>
      <c r="L697" s="33"/>
      <c r="M697" s="140" t="s">
        <v>19</v>
      </c>
      <c r="N697" s="141" t="s">
        <v>45</v>
      </c>
      <c r="P697" s="142">
        <f>O697*H697</f>
        <v>0</v>
      </c>
      <c r="Q697" s="142">
        <v>1.67E-3</v>
      </c>
      <c r="R697" s="142">
        <f>Q697*H697</f>
        <v>1.1690000000000001E-2</v>
      </c>
      <c r="S697" s="142">
        <v>0</v>
      </c>
      <c r="T697" s="143">
        <f>S697*H697</f>
        <v>0</v>
      </c>
      <c r="AR697" s="144" t="s">
        <v>196</v>
      </c>
      <c r="AT697" s="144" t="s">
        <v>191</v>
      </c>
      <c r="AU697" s="144" t="s">
        <v>85</v>
      </c>
      <c r="AY697" s="18" t="s">
        <v>189</v>
      </c>
      <c r="BE697" s="145">
        <f>IF(N697="základní",J697,0)</f>
        <v>0</v>
      </c>
      <c r="BF697" s="145">
        <f>IF(N697="snížená",J697,0)</f>
        <v>0</v>
      </c>
      <c r="BG697" s="145">
        <f>IF(N697="zákl. přenesená",J697,0)</f>
        <v>0</v>
      </c>
      <c r="BH697" s="145">
        <f>IF(N697="sníž. přenesená",J697,0)</f>
        <v>0</v>
      </c>
      <c r="BI697" s="145">
        <f>IF(N697="nulová",J697,0)</f>
        <v>0</v>
      </c>
      <c r="BJ697" s="18" t="s">
        <v>82</v>
      </c>
      <c r="BK697" s="145">
        <f>ROUND(I697*H697,2)</f>
        <v>0</v>
      </c>
      <c r="BL697" s="18" t="s">
        <v>196</v>
      </c>
      <c r="BM697" s="144" t="s">
        <v>922</v>
      </c>
    </row>
    <row r="698" spans="2:65" s="1" customFormat="1" ht="11.25">
      <c r="B698" s="33"/>
      <c r="D698" s="146" t="s">
        <v>198</v>
      </c>
      <c r="F698" s="147" t="s">
        <v>923</v>
      </c>
      <c r="I698" s="148"/>
      <c r="L698" s="33"/>
      <c r="M698" s="149"/>
      <c r="T698" s="54"/>
      <c r="AT698" s="18" t="s">
        <v>198</v>
      </c>
      <c r="AU698" s="18" t="s">
        <v>85</v>
      </c>
    </row>
    <row r="699" spans="2:65" s="1" customFormat="1" ht="24.2" customHeight="1">
      <c r="B699" s="33"/>
      <c r="C699" s="178" t="s">
        <v>924</v>
      </c>
      <c r="D699" s="178" t="s">
        <v>666</v>
      </c>
      <c r="E699" s="179" t="s">
        <v>925</v>
      </c>
      <c r="F699" s="180" t="s">
        <v>926</v>
      </c>
      <c r="G699" s="181" t="s">
        <v>202</v>
      </c>
      <c r="H699" s="182">
        <v>7</v>
      </c>
      <c r="I699" s="183"/>
      <c r="J699" s="184">
        <f>ROUND(I699*H699,2)</f>
        <v>0</v>
      </c>
      <c r="K699" s="180" t="s">
        <v>195</v>
      </c>
      <c r="L699" s="185"/>
      <c r="M699" s="186" t="s">
        <v>19</v>
      </c>
      <c r="N699" s="187" t="s">
        <v>45</v>
      </c>
      <c r="P699" s="142">
        <f>O699*H699</f>
        <v>0</v>
      </c>
      <c r="Q699" s="142">
        <v>9.5999999999999992E-3</v>
      </c>
      <c r="R699" s="142">
        <f>Q699*H699</f>
        <v>6.7199999999999996E-2</v>
      </c>
      <c r="S699" s="142">
        <v>0</v>
      </c>
      <c r="T699" s="143">
        <f>S699*H699</f>
        <v>0</v>
      </c>
      <c r="AR699" s="144" t="s">
        <v>234</v>
      </c>
      <c r="AT699" s="144" t="s">
        <v>666</v>
      </c>
      <c r="AU699" s="144" t="s">
        <v>85</v>
      </c>
      <c r="AY699" s="18" t="s">
        <v>189</v>
      </c>
      <c r="BE699" s="145">
        <f>IF(N699="základní",J699,0)</f>
        <v>0</v>
      </c>
      <c r="BF699" s="145">
        <f>IF(N699="snížená",J699,0)</f>
        <v>0</v>
      </c>
      <c r="BG699" s="145">
        <f>IF(N699="zákl. přenesená",J699,0)</f>
        <v>0</v>
      </c>
      <c r="BH699" s="145">
        <f>IF(N699="sníž. přenesená",J699,0)</f>
        <v>0</v>
      </c>
      <c r="BI699" s="145">
        <f>IF(N699="nulová",J699,0)</f>
        <v>0</v>
      </c>
      <c r="BJ699" s="18" t="s">
        <v>82</v>
      </c>
      <c r="BK699" s="145">
        <f>ROUND(I699*H699,2)</f>
        <v>0</v>
      </c>
      <c r="BL699" s="18" t="s">
        <v>196</v>
      </c>
      <c r="BM699" s="144" t="s">
        <v>927</v>
      </c>
    </row>
    <row r="700" spans="2:65" s="1" customFormat="1" ht="44.25" customHeight="1">
      <c r="B700" s="33"/>
      <c r="C700" s="133" t="s">
        <v>928</v>
      </c>
      <c r="D700" s="133" t="s">
        <v>191</v>
      </c>
      <c r="E700" s="134" t="s">
        <v>929</v>
      </c>
      <c r="F700" s="135" t="s">
        <v>930</v>
      </c>
      <c r="G700" s="136" t="s">
        <v>202</v>
      </c>
      <c r="H700" s="137">
        <v>4</v>
      </c>
      <c r="I700" s="138"/>
      <c r="J700" s="139">
        <f>ROUND(I700*H700,2)</f>
        <v>0</v>
      </c>
      <c r="K700" s="135" t="s">
        <v>195</v>
      </c>
      <c r="L700" s="33"/>
      <c r="M700" s="140" t="s">
        <v>19</v>
      </c>
      <c r="N700" s="141" t="s">
        <v>45</v>
      </c>
      <c r="P700" s="142">
        <f>O700*H700</f>
        <v>0</v>
      </c>
      <c r="Q700" s="142">
        <v>1.67E-3</v>
      </c>
      <c r="R700" s="142">
        <f>Q700*H700</f>
        <v>6.6800000000000002E-3</v>
      </c>
      <c r="S700" s="142">
        <v>0</v>
      </c>
      <c r="T700" s="143">
        <f>S700*H700</f>
        <v>0</v>
      </c>
      <c r="AR700" s="144" t="s">
        <v>196</v>
      </c>
      <c r="AT700" s="144" t="s">
        <v>191</v>
      </c>
      <c r="AU700" s="144" t="s">
        <v>85</v>
      </c>
      <c r="AY700" s="18" t="s">
        <v>189</v>
      </c>
      <c r="BE700" s="145">
        <f>IF(N700="základní",J700,0)</f>
        <v>0</v>
      </c>
      <c r="BF700" s="145">
        <f>IF(N700="snížená",J700,0)</f>
        <v>0</v>
      </c>
      <c r="BG700" s="145">
        <f>IF(N700="zákl. přenesená",J700,0)</f>
        <v>0</v>
      </c>
      <c r="BH700" s="145">
        <f>IF(N700="sníž. přenesená",J700,0)</f>
        <v>0</v>
      </c>
      <c r="BI700" s="145">
        <f>IF(N700="nulová",J700,0)</f>
        <v>0</v>
      </c>
      <c r="BJ700" s="18" t="s">
        <v>82</v>
      </c>
      <c r="BK700" s="145">
        <f>ROUND(I700*H700,2)</f>
        <v>0</v>
      </c>
      <c r="BL700" s="18" t="s">
        <v>196</v>
      </c>
      <c r="BM700" s="144" t="s">
        <v>931</v>
      </c>
    </row>
    <row r="701" spans="2:65" s="1" customFormat="1" ht="11.25">
      <c r="B701" s="33"/>
      <c r="D701" s="146" t="s">
        <v>198</v>
      </c>
      <c r="F701" s="147" t="s">
        <v>932</v>
      </c>
      <c r="I701" s="148"/>
      <c r="L701" s="33"/>
      <c r="M701" s="149"/>
      <c r="T701" s="54"/>
      <c r="AT701" s="18" t="s">
        <v>198</v>
      </c>
      <c r="AU701" s="18" t="s">
        <v>85</v>
      </c>
    </row>
    <row r="702" spans="2:65" s="12" customFormat="1" ht="11.25">
      <c r="B702" s="150"/>
      <c r="D702" s="151" t="s">
        <v>205</v>
      </c>
      <c r="E702" s="152" t="s">
        <v>19</v>
      </c>
      <c r="F702" s="153" t="s">
        <v>933</v>
      </c>
      <c r="H702" s="152" t="s">
        <v>19</v>
      </c>
      <c r="I702" s="154"/>
      <c r="L702" s="150"/>
      <c r="M702" s="155"/>
      <c r="T702" s="156"/>
      <c r="AT702" s="152" t="s">
        <v>205</v>
      </c>
      <c r="AU702" s="152" t="s">
        <v>85</v>
      </c>
      <c r="AV702" s="12" t="s">
        <v>82</v>
      </c>
      <c r="AW702" s="12" t="s">
        <v>35</v>
      </c>
      <c r="AX702" s="12" t="s">
        <v>74</v>
      </c>
      <c r="AY702" s="152" t="s">
        <v>189</v>
      </c>
    </row>
    <row r="703" spans="2:65" s="13" customFormat="1" ht="11.25">
      <c r="B703" s="157"/>
      <c r="D703" s="151" t="s">
        <v>205</v>
      </c>
      <c r="E703" s="158" t="s">
        <v>19</v>
      </c>
      <c r="F703" s="159" t="s">
        <v>82</v>
      </c>
      <c r="H703" s="160">
        <v>1</v>
      </c>
      <c r="I703" s="161"/>
      <c r="L703" s="157"/>
      <c r="M703" s="162"/>
      <c r="T703" s="163"/>
      <c r="AT703" s="158" t="s">
        <v>205</v>
      </c>
      <c r="AU703" s="158" t="s">
        <v>85</v>
      </c>
      <c r="AV703" s="13" t="s">
        <v>85</v>
      </c>
      <c r="AW703" s="13" t="s">
        <v>35</v>
      </c>
      <c r="AX703" s="13" t="s">
        <v>74</v>
      </c>
      <c r="AY703" s="158" t="s">
        <v>189</v>
      </c>
    </row>
    <row r="704" spans="2:65" s="12" customFormat="1" ht="11.25">
      <c r="B704" s="150"/>
      <c r="D704" s="151" t="s">
        <v>205</v>
      </c>
      <c r="E704" s="152" t="s">
        <v>19</v>
      </c>
      <c r="F704" s="153" t="s">
        <v>934</v>
      </c>
      <c r="H704" s="152" t="s">
        <v>19</v>
      </c>
      <c r="I704" s="154"/>
      <c r="L704" s="150"/>
      <c r="M704" s="155"/>
      <c r="T704" s="156"/>
      <c r="AT704" s="152" t="s">
        <v>205</v>
      </c>
      <c r="AU704" s="152" t="s">
        <v>85</v>
      </c>
      <c r="AV704" s="12" t="s">
        <v>82</v>
      </c>
      <c r="AW704" s="12" t="s">
        <v>35</v>
      </c>
      <c r="AX704" s="12" t="s">
        <v>74</v>
      </c>
      <c r="AY704" s="152" t="s">
        <v>189</v>
      </c>
    </row>
    <row r="705" spans="2:65" s="13" customFormat="1" ht="11.25">
      <c r="B705" s="157"/>
      <c r="D705" s="151" t="s">
        <v>205</v>
      </c>
      <c r="E705" s="158" t="s">
        <v>19</v>
      </c>
      <c r="F705" s="159" t="s">
        <v>111</v>
      </c>
      <c r="H705" s="160">
        <v>3</v>
      </c>
      <c r="I705" s="161"/>
      <c r="L705" s="157"/>
      <c r="M705" s="162"/>
      <c r="T705" s="163"/>
      <c r="AT705" s="158" t="s">
        <v>205</v>
      </c>
      <c r="AU705" s="158" t="s">
        <v>85</v>
      </c>
      <c r="AV705" s="13" t="s">
        <v>85</v>
      </c>
      <c r="AW705" s="13" t="s">
        <v>35</v>
      </c>
      <c r="AX705" s="13" t="s">
        <v>74</v>
      </c>
      <c r="AY705" s="158" t="s">
        <v>189</v>
      </c>
    </row>
    <row r="706" spans="2:65" s="14" customFormat="1" ht="11.25">
      <c r="B706" s="164"/>
      <c r="D706" s="151" t="s">
        <v>205</v>
      </c>
      <c r="E706" s="165" t="s">
        <v>19</v>
      </c>
      <c r="F706" s="166" t="s">
        <v>303</v>
      </c>
      <c r="H706" s="167">
        <v>4</v>
      </c>
      <c r="I706" s="168"/>
      <c r="L706" s="164"/>
      <c r="M706" s="169"/>
      <c r="T706" s="170"/>
      <c r="AT706" s="165" t="s">
        <v>205</v>
      </c>
      <c r="AU706" s="165" t="s">
        <v>85</v>
      </c>
      <c r="AV706" s="14" t="s">
        <v>196</v>
      </c>
      <c r="AW706" s="14" t="s">
        <v>35</v>
      </c>
      <c r="AX706" s="14" t="s">
        <v>82</v>
      </c>
      <c r="AY706" s="165" t="s">
        <v>189</v>
      </c>
    </row>
    <row r="707" spans="2:65" s="1" customFormat="1" ht="24.2" customHeight="1">
      <c r="B707" s="33"/>
      <c r="C707" s="178" t="s">
        <v>935</v>
      </c>
      <c r="D707" s="178" t="s">
        <v>666</v>
      </c>
      <c r="E707" s="179" t="s">
        <v>936</v>
      </c>
      <c r="F707" s="180" t="s">
        <v>937</v>
      </c>
      <c r="G707" s="181" t="s">
        <v>202</v>
      </c>
      <c r="H707" s="182">
        <v>1</v>
      </c>
      <c r="I707" s="183"/>
      <c r="J707" s="184">
        <f>ROUND(I707*H707,2)</f>
        <v>0</v>
      </c>
      <c r="K707" s="180" t="s">
        <v>195</v>
      </c>
      <c r="L707" s="185"/>
      <c r="M707" s="186" t="s">
        <v>19</v>
      </c>
      <c r="N707" s="187" t="s">
        <v>45</v>
      </c>
      <c r="P707" s="142">
        <f>O707*H707</f>
        <v>0</v>
      </c>
      <c r="Q707" s="142">
        <v>8.9999999999999993E-3</v>
      </c>
      <c r="R707" s="142">
        <f>Q707*H707</f>
        <v>8.9999999999999993E-3</v>
      </c>
      <c r="S707" s="142">
        <v>0</v>
      </c>
      <c r="T707" s="143">
        <f>S707*H707</f>
        <v>0</v>
      </c>
      <c r="AR707" s="144" t="s">
        <v>234</v>
      </c>
      <c r="AT707" s="144" t="s">
        <v>666</v>
      </c>
      <c r="AU707" s="144" t="s">
        <v>85</v>
      </c>
      <c r="AY707" s="18" t="s">
        <v>189</v>
      </c>
      <c r="BE707" s="145">
        <f>IF(N707="základní",J707,0)</f>
        <v>0</v>
      </c>
      <c r="BF707" s="145">
        <f>IF(N707="snížená",J707,0)</f>
        <v>0</v>
      </c>
      <c r="BG707" s="145">
        <f>IF(N707="zákl. přenesená",J707,0)</f>
        <v>0</v>
      </c>
      <c r="BH707" s="145">
        <f>IF(N707="sníž. přenesená",J707,0)</f>
        <v>0</v>
      </c>
      <c r="BI707" s="145">
        <f>IF(N707="nulová",J707,0)</f>
        <v>0</v>
      </c>
      <c r="BJ707" s="18" t="s">
        <v>82</v>
      </c>
      <c r="BK707" s="145">
        <f>ROUND(I707*H707,2)</f>
        <v>0</v>
      </c>
      <c r="BL707" s="18" t="s">
        <v>196</v>
      </c>
      <c r="BM707" s="144" t="s">
        <v>938</v>
      </c>
    </row>
    <row r="708" spans="2:65" s="1" customFormat="1" ht="24.2" customHeight="1">
      <c r="B708" s="33"/>
      <c r="C708" s="178" t="s">
        <v>939</v>
      </c>
      <c r="D708" s="178" t="s">
        <v>666</v>
      </c>
      <c r="E708" s="179" t="s">
        <v>940</v>
      </c>
      <c r="F708" s="180" t="s">
        <v>941</v>
      </c>
      <c r="G708" s="181" t="s">
        <v>202</v>
      </c>
      <c r="H708" s="182">
        <v>3</v>
      </c>
      <c r="I708" s="183"/>
      <c r="J708" s="184">
        <f>ROUND(I708*H708,2)</f>
        <v>0</v>
      </c>
      <c r="K708" s="180" t="s">
        <v>195</v>
      </c>
      <c r="L708" s="185"/>
      <c r="M708" s="186" t="s">
        <v>19</v>
      </c>
      <c r="N708" s="187" t="s">
        <v>45</v>
      </c>
      <c r="P708" s="142">
        <f>O708*H708</f>
        <v>0</v>
      </c>
      <c r="Q708" s="142">
        <v>1.6E-2</v>
      </c>
      <c r="R708" s="142">
        <f>Q708*H708</f>
        <v>4.8000000000000001E-2</v>
      </c>
      <c r="S708" s="142">
        <v>0</v>
      </c>
      <c r="T708" s="143">
        <f>S708*H708</f>
        <v>0</v>
      </c>
      <c r="AR708" s="144" t="s">
        <v>234</v>
      </c>
      <c r="AT708" s="144" t="s">
        <v>666</v>
      </c>
      <c r="AU708" s="144" t="s">
        <v>85</v>
      </c>
      <c r="AY708" s="18" t="s">
        <v>189</v>
      </c>
      <c r="BE708" s="145">
        <f>IF(N708="základní",J708,0)</f>
        <v>0</v>
      </c>
      <c r="BF708" s="145">
        <f>IF(N708="snížená",J708,0)</f>
        <v>0</v>
      </c>
      <c r="BG708" s="145">
        <f>IF(N708="zákl. přenesená",J708,0)</f>
        <v>0</v>
      </c>
      <c r="BH708" s="145">
        <f>IF(N708="sníž. přenesená",J708,0)</f>
        <v>0</v>
      </c>
      <c r="BI708" s="145">
        <f>IF(N708="nulová",J708,0)</f>
        <v>0</v>
      </c>
      <c r="BJ708" s="18" t="s">
        <v>82</v>
      </c>
      <c r="BK708" s="145">
        <f>ROUND(I708*H708,2)</f>
        <v>0</v>
      </c>
      <c r="BL708" s="18" t="s">
        <v>196</v>
      </c>
      <c r="BM708" s="144" t="s">
        <v>942</v>
      </c>
    </row>
    <row r="709" spans="2:65" s="1" customFormat="1" ht="44.25" customHeight="1">
      <c r="B709" s="33"/>
      <c r="C709" s="133" t="s">
        <v>943</v>
      </c>
      <c r="D709" s="133" t="s">
        <v>191</v>
      </c>
      <c r="E709" s="134" t="s">
        <v>944</v>
      </c>
      <c r="F709" s="135" t="s">
        <v>945</v>
      </c>
      <c r="G709" s="136" t="s">
        <v>202</v>
      </c>
      <c r="H709" s="137">
        <v>4</v>
      </c>
      <c r="I709" s="138"/>
      <c r="J709" s="139">
        <f>ROUND(I709*H709,2)</f>
        <v>0</v>
      </c>
      <c r="K709" s="135" t="s">
        <v>195</v>
      </c>
      <c r="L709" s="33"/>
      <c r="M709" s="140" t="s">
        <v>19</v>
      </c>
      <c r="N709" s="141" t="s">
        <v>45</v>
      </c>
      <c r="P709" s="142">
        <f>O709*H709</f>
        <v>0</v>
      </c>
      <c r="Q709" s="142">
        <v>1.7099999999999999E-3</v>
      </c>
      <c r="R709" s="142">
        <f>Q709*H709</f>
        <v>6.8399999999999997E-3</v>
      </c>
      <c r="S709" s="142">
        <v>0</v>
      </c>
      <c r="T709" s="143">
        <f>S709*H709</f>
        <v>0</v>
      </c>
      <c r="AR709" s="144" t="s">
        <v>196</v>
      </c>
      <c r="AT709" s="144" t="s">
        <v>191</v>
      </c>
      <c r="AU709" s="144" t="s">
        <v>85</v>
      </c>
      <c r="AY709" s="18" t="s">
        <v>189</v>
      </c>
      <c r="BE709" s="145">
        <f>IF(N709="základní",J709,0)</f>
        <v>0</v>
      </c>
      <c r="BF709" s="145">
        <f>IF(N709="snížená",J709,0)</f>
        <v>0</v>
      </c>
      <c r="BG709" s="145">
        <f>IF(N709="zákl. přenesená",J709,0)</f>
        <v>0</v>
      </c>
      <c r="BH709" s="145">
        <f>IF(N709="sníž. přenesená",J709,0)</f>
        <v>0</v>
      </c>
      <c r="BI709" s="145">
        <f>IF(N709="nulová",J709,0)</f>
        <v>0</v>
      </c>
      <c r="BJ709" s="18" t="s">
        <v>82</v>
      </c>
      <c r="BK709" s="145">
        <f>ROUND(I709*H709,2)</f>
        <v>0</v>
      </c>
      <c r="BL709" s="18" t="s">
        <v>196</v>
      </c>
      <c r="BM709" s="144" t="s">
        <v>946</v>
      </c>
    </row>
    <row r="710" spans="2:65" s="1" customFormat="1" ht="11.25">
      <c r="B710" s="33"/>
      <c r="D710" s="146" t="s">
        <v>198</v>
      </c>
      <c r="F710" s="147" t="s">
        <v>947</v>
      </c>
      <c r="I710" s="148"/>
      <c r="L710" s="33"/>
      <c r="M710" s="149"/>
      <c r="T710" s="54"/>
      <c r="AT710" s="18" t="s">
        <v>198</v>
      </c>
      <c r="AU710" s="18" t="s">
        <v>85</v>
      </c>
    </row>
    <row r="711" spans="2:65" s="1" customFormat="1" ht="24.2" customHeight="1">
      <c r="B711" s="33"/>
      <c r="C711" s="178" t="s">
        <v>948</v>
      </c>
      <c r="D711" s="178" t="s">
        <v>666</v>
      </c>
      <c r="E711" s="179" t="s">
        <v>949</v>
      </c>
      <c r="F711" s="180" t="s">
        <v>950</v>
      </c>
      <c r="G711" s="181" t="s">
        <v>202</v>
      </c>
      <c r="H711" s="182">
        <v>1</v>
      </c>
      <c r="I711" s="183"/>
      <c r="J711" s="184">
        <f>ROUND(I711*H711,2)</f>
        <v>0</v>
      </c>
      <c r="K711" s="180" t="s">
        <v>195</v>
      </c>
      <c r="L711" s="185"/>
      <c r="M711" s="186" t="s">
        <v>19</v>
      </c>
      <c r="N711" s="187" t="s">
        <v>45</v>
      </c>
      <c r="P711" s="142">
        <f>O711*H711</f>
        <v>0</v>
      </c>
      <c r="Q711" s="142">
        <v>1.9699999999999999E-2</v>
      </c>
      <c r="R711" s="142">
        <f>Q711*H711</f>
        <v>1.9699999999999999E-2</v>
      </c>
      <c r="S711" s="142">
        <v>0</v>
      </c>
      <c r="T711" s="143">
        <f>S711*H711</f>
        <v>0</v>
      </c>
      <c r="AR711" s="144" t="s">
        <v>234</v>
      </c>
      <c r="AT711" s="144" t="s">
        <v>666</v>
      </c>
      <c r="AU711" s="144" t="s">
        <v>85</v>
      </c>
      <c r="AY711" s="18" t="s">
        <v>189</v>
      </c>
      <c r="BE711" s="145">
        <f>IF(N711="základní",J711,0)</f>
        <v>0</v>
      </c>
      <c r="BF711" s="145">
        <f>IF(N711="snížená",J711,0)</f>
        <v>0</v>
      </c>
      <c r="BG711" s="145">
        <f>IF(N711="zákl. přenesená",J711,0)</f>
        <v>0</v>
      </c>
      <c r="BH711" s="145">
        <f>IF(N711="sníž. přenesená",J711,0)</f>
        <v>0</v>
      </c>
      <c r="BI711" s="145">
        <f>IF(N711="nulová",J711,0)</f>
        <v>0</v>
      </c>
      <c r="BJ711" s="18" t="s">
        <v>82</v>
      </c>
      <c r="BK711" s="145">
        <f>ROUND(I711*H711,2)</f>
        <v>0</v>
      </c>
      <c r="BL711" s="18" t="s">
        <v>196</v>
      </c>
      <c r="BM711" s="144" t="s">
        <v>951</v>
      </c>
    </row>
    <row r="712" spans="2:65" s="1" customFormat="1" ht="33" customHeight="1">
      <c r="B712" s="33"/>
      <c r="C712" s="178" t="s">
        <v>952</v>
      </c>
      <c r="D712" s="178" t="s">
        <v>666</v>
      </c>
      <c r="E712" s="179" t="s">
        <v>953</v>
      </c>
      <c r="F712" s="180" t="s">
        <v>954</v>
      </c>
      <c r="G712" s="181" t="s">
        <v>202</v>
      </c>
      <c r="H712" s="182">
        <v>3</v>
      </c>
      <c r="I712" s="183"/>
      <c r="J712" s="184">
        <f>ROUND(I712*H712,2)</f>
        <v>0</v>
      </c>
      <c r="K712" s="180" t="s">
        <v>195</v>
      </c>
      <c r="L712" s="185"/>
      <c r="M712" s="186" t="s">
        <v>19</v>
      </c>
      <c r="N712" s="187" t="s">
        <v>45</v>
      </c>
      <c r="P712" s="142">
        <f>O712*H712</f>
        <v>0</v>
      </c>
      <c r="Q712" s="142">
        <v>1.78E-2</v>
      </c>
      <c r="R712" s="142">
        <f>Q712*H712</f>
        <v>5.3400000000000003E-2</v>
      </c>
      <c r="S712" s="142">
        <v>0</v>
      </c>
      <c r="T712" s="143">
        <f>S712*H712</f>
        <v>0</v>
      </c>
      <c r="AR712" s="144" t="s">
        <v>234</v>
      </c>
      <c r="AT712" s="144" t="s">
        <v>666</v>
      </c>
      <c r="AU712" s="144" t="s">
        <v>85</v>
      </c>
      <c r="AY712" s="18" t="s">
        <v>189</v>
      </c>
      <c r="BE712" s="145">
        <f>IF(N712="základní",J712,0)</f>
        <v>0</v>
      </c>
      <c r="BF712" s="145">
        <f>IF(N712="snížená",J712,0)</f>
        <v>0</v>
      </c>
      <c r="BG712" s="145">
        <f>IF(N712="zákl. přenesená",J712,0)</f>
        <v>0</v>
      </c>
      <c r="BH712" s="145">
        <f>IF(N712="sníž. přenesená",J712,0)</f>
        <v>0</v>
      </c>
      <c r="BI712" s="145">
        <f>IF(N712="nulová",J712,0)</f>
        <v>0</v>
      </c>
      <c r="BJ712" s="18" t="s">
        <v>82</v>
      </c>
      <c r="BK712" s="145">
        <f>ROUND(I712*H712,2)</f>
        <v>0</v>
      </c>
      <c r="BL712" s="18" t="s">
        <v>196</v>
      </c>
      <c r="BM712" s="144" t="s">
        <v>955</v>
      </c>
    </row>
    <row r="713" spans="2:65" s="1" customFormat="1" ht="44.25" customHeight="1">
      <c r="B713" s="33"/>
      <c r="C713" s="133" t="s">
        <v>956</v>
      </c>
      <c r="D713" s="133" t="s">
        <v>191</v>
      </c>
      <c r="E713" s="134" t="s">
        <v>957</v>
      </c>
      <c r="F713" s="135" t="s">
        <v>958</v>
      </c>
      <c r="G713" s="136" t="s">
        <v>339</v>
      </c>
      <c r="H713" s="137">
        <v>2413</v>
      </c>
      <c r="I713" s="138"/>
      <c r="J713" s="139">
        <f>ROUND(I713*H713,2)</f>
        <v>0</v>
      </c>
      <c r="K713" s="135" t="s">
        <v>195</v>
      </c>
      <c r="L713" s="33"/>
      <c r="M713" s="140" t="s">
        <v>19</v>
      </c>
      <c r="N713" s="141" t="s">
        <v>45</v>
      </c>
      <c r="P713" s="142">
        <f>O713*H713</f>
        <v>0</v>
      </c>
      <c r="Q713" s="142">
        <v>0</v>
      </c>
      <c r="R713" s="142">
        <f>Q713*H713</f>
        <v>0</v>
      </c>
      <c r="S713" s="142">
        <v>0</v>
      </c>
      <c r="T713" s="143">
        <f>S713*H713</f>
        <v>0</v>
      </c>
      <c r="AR713" s="144" t="s">
        <v>196</v>
      </c>
      <c r="AT713" s="144" t="s">
        <v>191</v>
      </c>
      <c r="AU713" s="144" t="s">
        <v>85</v>
      </c>
      <c r="AY713" s="18" t="s">
        <v>189</v>
      </c>
      <c r="BE713" s="145">
        <f>IF(N713="základní",J713,0)</f>
        <v>0</v>
      </c>
      <c r="BF713" s="145">
        <f>IF(N713="snížená",J713,0)</f>
        <v>0</v>
      </c>
      <c r="BG713" s="145">
        <f>IF(N713="zákl. přenesená",J713,0)</f>
        <v>0</v>
      </c>
      <c r="BH713" s="145">
        <f>IF(N713="sníž. přenesená",J713,0)</f>
        <v>0</v>
      </c>
      <c r="BI713" s="145">
        <f>IF(N713="nulová",J713,0)</f>
        <v>0</v>
      </c>
      <c r="BJ713" s="18" t="s">
        <v>82</v>
      </c>
      <c r="BK713" s="145">
        <f>ROUND(I713*H713,2)</f>
        <v>0</v>
      </c>
      <c r="BL713" s="18" t="s">
        <v>196</v>
      </c>
      <c r="BM713" s="144" t="s">
        <v>959</v>
      </c>
    </row>
    <row r="714" spans="2:65" s="1" customFormat="1" ht="11.25">
      <c r="B714" s="33"/>
      <c r="D714" s="146" t="s">
        <v>198</v>
      </c>
      <c r="F714" s="147" t="s">
        <v>960</v>
      </c>
      <c r="I714" s="148"/>
      <c r="L714" s="33"/>
      <c r="M714" s="149"/>
      <c r="T714" s="54"/>
      <c r="AT714" s="18" t="s">
        <v>198</v>
      </c>
      <c r="AU714" s="18" t="s">
        <v>85</v>
      </c>
    </row>
    <row r="715" spans="2:65" s="1" customFormat="1" ht="21.75" customHeight="1">
      <c r="B715" s="33"/>
      <c r="C715" s="178" t="s">
        <v>961</v>
      </c>
      <c r="D715" s="178" t="s">
        <v>666</v>
      </c>
      <c r="E715" s="179" t="s">
        <v>962</v>
      </c>
      <c r="F715" s="180" t="s">
        <v>963</v>
      </c>
      <c r="G715" s="181" t="s">
        <v>339</v>
      </c>
      <c r="H715" s="182">
        <v>2449.1950000000002</v>
      </c>
      <c r="I715" s="183"/>
      <c r="J715" s="184">
        <f>ROUND(I715*H715,2)</f>
        <v>0</v>
      </c>
      <c r="K715" s="180" t="s">
        <v>195</v>
      </c>
      <c r="L715" s="185"/>
      <c r="M715" s="186" t="s">
        <v>19</v>
      </c>
      <c r="N715" s="187" t="s">
        <v>45</v>
      </c>
      <c r="P715" s="142">
        <f>O715*H715</f>
        <v>0</v>
      </c>
      <c r="Q715" s="142">
        <v>3.1800000000000001E-3</v>
      </c>
      <c r="R715" s="142">
        <f>Q715*H715</f>
        <v>7.7884401000000008</v>
      </c>
      <c r="S715" s="142">
        <v>0</v>
      </c>
      <c r="T715" s="143">
        <f>S715*H715</f>
        <v>0</v>
      </c>
      <c r="AR715" s="144" t="s">
        <v>234</v>
      </c>
      <c r="AT715" s="144" t="s">
        <v>666</v>
      </c>
      <c r="AU715" s="144" t="s">
        <v>85</v>
      </c>
      <c r="AY715" s="18" t="s">
        <v>189</v>
      </c>
      <c r="BE715" s="145">
        <f>IF(N715="základní",J715,0)</f>
        <v>0</v>
      </c>
      <c r="BF715" s="145">
        <f>IF(N715="snížená",J715,0)</f>
        <v>0</v>
      </c>
      <c r="BG715" s="145">
        <f>IF(N715="zákl. přenesená",J715,0)</f>
        <v>0</v>
      </c>
      <c r="BH715" s="145">
        <f>IF(N715="sníž. přenesená",J715,0)</f>
        <v>0</v>
      </c>
      <c r="BI715" s="145">
        <f>IF(N715="nulová",J715,0)</f>
        <v>0</v>
      </c>
      <c r="BJ715" s="18" t="s">
        <v>82</v>
      </c>
      <c r="BK715" s="145">
        <f>ROUND(I715*H715,2)</f>
        <v>0</v>
      </c>
      <c r="BL715" s="18" t="s">
        <v>196</v>
      </c>
      <c r="BM715" s="144" t="s">
        <v>964</v>
      </c>
    </row>
    <row r="716" spans="2:65" s="12" customFormat="1" ht="11.25">
      <c r="B716" s="150"/>
      <c r="D716" s="151" t="s">
        <v>205</v>
      </c>
      <c r="E716" s="152" t="s">
        <v>19</v>
      </c>
      <c r="F716" s="153" t="s">
        <v>217</v>
      </c>
      <c r="H716" s="152" t="s">
        <v>19</v>
      </c>
      <c r="I716" s="154"/>
      <c r="L716" s="150"/>
      <c r="M716" s="155"/>
      <c r="T716" s="156"/>
      <c r="AT716" s="152" t="s">
        <v>205</v>
      </c>
      <c r="AU716" s="152" t="s">
        <v>85</v>
      </c>
      <c r="AV716" s="12" t="s">
        <v>82</v>
      </c>
      <c r="AW716" s="12" t="s">
        <v>35</v>
      </c>
      <c r="AX716" s="12" t="s">
        <v>74</v>
      </c>
      <c r="AY716" s="152" t="s">
        <v>189</v>
      </c>
    </row>
    <row r="717" spans="2:65" s="12" customFormat="1" ht="11.25">
      <c r="B717" s="150"/>
      <c r="D717" s="151" t="s">
        <v>205</v>
      </c>
      <c r="E717" s="152" t="s">
        <v>19</v>
      </c>
      <c r="F717" s="153" t="s">
        <v>965</v>
      </c>
      <c r="H717" s="152" t="s">
        <v>19</v>
      </c>
      <c r="I717" s="154"/>
      <c r="L717" s="150"/>
      <c r="M717" s="155"/>
      <c r="T717" s="156"/>
      <c r="AT717" s="152" t="s">
        <v>205</v>
      </c>
      <c r="AU717" s="152" t="s">
        <v>85</v>
      </c>
      <c r="AV717" s="12" t="s">
        <v>82</v>
      </c>
      <c r="AW717" s="12" t="s">
        <v>35</v>
      </c>
      <c r="AX717" s="12" t="s">
        <v>74</v>
      </c>
      <c r="AY717" s="152" t="s">
        <v>189</v>
      </c>
    </row>
    <row r="718" spans="2:65" s="13" customFormat="1" ht="11.25">
      <c r="B718" s="157"/>
      <c r="D718" s="151" t="s">
        <v>205</v>
      </c>
      <c r="E718" s="158" t="s">
        <v>19</v>
      </c>
      <c r="F718" s="159" t="s">
        <v>966</v>
      </c>
      <c r="H718" s="160">
        <v>2413</v>
      </c>
      <c r="I718" s="161"/>
      <c r="L718" s="157"/>
      <c r="M718" s="162"/>
      <c r="T718" s="163"/>
      <c r="AT718" s="158" t="s">
        <v>205</v>
      </c>
      <c r="AU718" s="158" t="s">
        <v>85</v>
      </c>
      <c r="AV718" s="13" t="s">
        <v>85</v>
      </c>
      <c r="AW718" s="13" t="s">
        <v>35</v>
      </c>
      <c r="AX718" s="13" t="s">
        <v>82</v>
      </c>
      <c r="AY718" s="158" t="s">
        <v>189</v>
      </c>
    </row>
    <row r="719" spans="2:65" s="13" customFormat="1" ht="11.25">
      <c r="B719" s="157"/>
      <c r="D719" s="151" t="s">
        <v>205</v>
      </c>
      <c r="F719" s="159" t="s">
        <v>967</v>
      </c>
      <c r="H719" s="160">
        <v>2449.1950000000002</v>
      </c>
      <c r="I719" s="161"/>
      <c r="L719" s="157"/>
      <c r="M719" s="162"/>
      <c r="T719" s="163"/>
      <c r="AT719" s="158" t="s">
        <v>205</v>
      </c>
      <c r="AU719" s="158" t="s">
        <v>85</v>
      </c>
      <c r="AV719" s="13" t="s">
        <v>85</v>
      </c>
      <c r="AW719" s="13" t="s">
        <v>4</v>
      </c>
      <c r="AX719" s="13" t="s">
        <v>82</v>
      </c>
      <c r="AY719" s="158" t="s">
        <v>189</v>
      </c>
    </row>
    <row r="720" spans="2:65" s="1" customFormat="1" ht="16.5" customHeight="1">
      <c r="B720" s="33"/>
      <c r="C720" s="178" t="s">
        <v>968</v>
      </c>
      <c r="D720" s="178" t="s">
        <v>666</v>
      </c>
      <c r="E720" s="179" t="s">
        <v>969</v>
      </c>
      <c r="F720" s="180" t="s">
        <v>970</v>
      </c>
      <c r="G720" s="181" t="s">
        <v>202</v>
      </c>
      <c r="H720" s="182">
        <v>25</v>
      </c>
      <c r="I720" s="183"/>
      <c r="J720" s="184">
        <f>ROUND(I720*H720,2)</f>
        <v>0</v>
      </c>
      <c r="K720" s="180" t="s">
        <v>19</v>
      </c>
      <c r="L720" s="185"/>
      <c r="M720" s="186" t="s">
        <v>19</v>
      </c>
      <c r="N720" s="187" t="s">
        <v>45</v>
      </c>
      <c r="P720" s="142">
        <f>O720*H720</f>
        <v>0</v>
      </c>
      <c r="Q720" s="142">
        <v>1.8E-3</v>
      </c>
      <c r="R720" s="142">
        <f>Q720*H720</f>
        <v>4.4999999999999998E-2</v>
      </c>
      <c r="S720" s="142">
        <v>0</v>
      </c>
      <c r="T720" s="143">
        <f>S720*H720</f>
        <v>0</v>
      </c>
      <c r="AR720" s="144" t="s">
        <v>234</v>
      </c>
      <c r="AT720" s="144" t="s">
        <v>666</v>
      </c>
      <c r="AU720" s="144" t="s">
        <v>85</v>
      </c>
      <c r="AY720" s="18" t="s">
        <v>189</v>
      </c>
      <c r="BE720" s="145">
        <f>IF(N720="základní",J720,0)</f>
        <v>0</v>
      </c>
      <c r="BF720" s="145">
        <f>IF(N720="snížená",J720,0)</f>
        <v>0</v>
      </c>
      <c r="BG720" s="145">
        <f>IF(N720="zákl. přenesená",J720,0)</f>
        <v>0</v>
      </c>
      <c r="BH720" s="145">
        <f>IF(N720="sníž. přenesená",J720,0)</f>
        <v>0</v>
      </c>
      <c r="BI720" s="145">
        <f>IF(N720="nulová",J720,0)</f>
        <v>0</v>
      </c>
      <c r="BJ720" s="18" t="s">
        <v>82</v>
      </c>
      <c r="BK720" s="145">
        <f>ROUND(I720*H720,2)</f>
        <v>0</v>
      </c>
      <c r="BL720" s="18" t="s">
        <v>196</v>
      </c>
      <c r="BM720" s="144" t="s">
        <v>971</v>
      </c>
    </row>
    <row r="721" spans="2:65" s="1" customFormat="1" ht="16.5" customHeight="1">
      <c r="B721" s="33"/>
      <c r="C721" s="178" t="s">
        <v>972</v>
      </c>
      <c r="D721" s="178" t="s">
        <v>666</v>
      </c>
      <c r="E721" s="179" t="s">
        <v>973</v>
      </c>
      <c r="F721" s="180" t="s">
        <v>974</v>
      </c>
      <c r="G721" s="181" t="s">
        <v>202</v>
      </c>
      <c r="H721" s="182">
        <v>4</v>
      </c>
      <c r="I721" s="183"/>
      <c r="J721" s="184">
        <f>ROUND(I721*H721,2)</f>
        <v>0</v>
      </c>
      <c r="K721" s="180" t="s">
        <v>19</v>
      </c>
      <c r="L721" s="185"/>
      <c r="M721" s="186" t="s">
        <v>19</v>
      </c>
      <c r="N721" s="187" t="s">
        <v>45</v>
      </c>
      <c r="P721" s="142">
        <f>O721*H721</f>
        <v>0</v>
      </c>
      <c r="Q721" s="142">
        <v>1.1999999999999999E-3</v>
      </c>
      <c r="R721" s="142">
        <f>Q721*H721</f>
        <v>4.7999999999999996E-3</v>
      </c>
      <c r="S721" s="142">
        <v>0</v>
      </c>
      <c r="T721" s="143">
        <f>S721*H721</f>
        <v>0</v>
      </c>
      <c r="AR721" s="144" t="s">
        <v>234</v>
      </c>
      <c r="AT721" s="144" t="s">
        <v>666</v>
      </c>
      <c r="AU721" s="144" t="s">
        <v>85</v>
      </c>
      <c r="AY721" s="18" t="s">
        <v>189</v>
      </c>
      <c r="BE721" s="145">
        <f>IF(N721="základní",J721,0)</f>
        <v>0</v>
      </c>
      <c r="BF721" s="145">
        <f>IF(N721="snížená",J721,0)</f>
        <v>0</v>
      </c>
      <c r="BG721" s="145">
        <f>IF(N721="zákl. přenesená",J721,0)</f>
        <v>0</v>
      </c>
      <c r="BH721" s="145">
        <f>IF(N721="sníž. přenesená",J721,0)</f>
        <v>0</v>
      </c>
      <c r="BI721" s="145">
        <f>IF(N721="nulová",J721,0)</f>
        <v>0</v>
      </c>
      <c r="BJ721" s="18" t="s">
        <v>82</v>
      </c>
      <c r="BK721" s="145">
        <f>ROUND(I721*H721,2)</f>
        <v>0</v>
      </c>
      <c r="BL721" s="18" t="s">
        <v>196</v>
      </c>
      <c r="BM721" s="144" t="s">
        <v>975</v>
      </c>
    </row>
    <row r="722" spans="2:65" s="1" customFormat="1" ht="16.5" customHeight="1">
      <c r="B722" s="33"/>
      <c r="C722" s="178" t="s">
        <v>976</v>
      </c>
      <c r="D722" s="178" t="s">
        <v>666</v>
      </c>
      <c r="E722" s="179" t="s">
        <v>977</v>
      </c>
      <c r="F722" s="180" t="s">
        <v>978</v>
      </c>
      <c r="G722" s="181" t="s">
        <v>202</v>
      </c>
      <c r="H722" s="182">
        <v>21</v>
      </c>
      <c r="I722" s="183"/>
      <c r="J722" s="184">
        <f>ROUND(I722*H722,2)</f>
        <v>0</v>
      </c>
      <c r="K722" s="180" t="s">
        <v>19</v>
      </c>
      <c r="L722" s="185"/>
      <c r="M722" s="186" t="s">
        <v>19</v>
      </c>
      <c r="N722" s="187" t="s">
        <v>45</v>
      </c>
      <c r="P722" s="142">
        <f>O722*H722</f>
        <v>0</v>
      </c>
      <c r="Q722" s="142">
        <v>1.4E-3</v>
      </c>
      <c r="R722" s="142">
        <f>Q722*H722</f>
        <v>2.9399999999999999E-2</v>
      </c>
      <c r="S722" s="142">
        <v>0</v>
      </c>
      <c r="T722" s="143">
        <f>S722*H722</f>
        <v>0</v>
      </c>
      <c r="AR722" s="144" t="s">
        <v>234</v>
      </c>
      <c r="AT722" s="144" t="s">
        <v>666</v>
      </c>
      <c r="AU722" s="144" t="s">
        <v>85</v>
      </c>
      <c r="AY722" s="18" t="s">
        <v>189</v>
      </c>
      <c r="BE722" s="145">
        <f>IF(N722="základní",J722,0)</f>
        <v>0</v>
      </c>
      <c r="BF722" s="145">
        <f>IF(N722="snížená",J722,0)</f>
        <v>0</v>
      </c>
      <c r="BG722" s="145">
        <f>IF(N722="zákl. přenesená",J722,0)</f>
        <v>0</v>
      </c>
      <c r="BH722" s="145">
        <f>IF(N722="sníž. přenesená",J722,0)</f>
        <v>0</v>
      </c>
      <c r="BI722" s="145">
        <f>IF(N722="nulová",J722,0)</f>
        <v>0</v>
      </c>
      <c r="BJ722" s="18" t="s">
        <v>82</v>
      </c>
      <c r="BK722" s="145">
        <f>ROUND(I722*H722,2)</f>
        <v>0</v>
      </c>
      <c r="BL722" s="18" t="s">
        <v>196</v>
      </c>
      <c r="BM722" s="144" t="s">
        <v>979</v>
      </c>
    </row>
    <row r="723" spans="2:65" s="1" customFormat="1" ht="16.5" customHeight="1">
      <c r="B723" s="33"/>
      <c r="C723" s="178" t="s">
        <v>980</v>
      </c>
      <c r="D723" s="178" t="s">
        <v>666</v>
      </c>
      <c r="E723" s="179" t="s">
        <v>981</v>
      </c>
      <c r="F723" s="180" t="s">
        <v>982</v>
      </c>
      <c r="G723" s="181" t="s">
        <v>202</v>
      </c>
      <c r="H723" s="182">
        <v>9</v>
      </c>
      <c r="I723" s="183"/>
      <c r="J723" s="184">
        <f>ROUND(I723*H723,2)</f>
        <v>0</v>
      </c>
      <c r="K723" s="180" t="s">
        <v>19</v>
      </c>
      <c r="L723" s="185"/>
      <c r="M723" s="186" t="s">
        <v>19</v>
      </c>
      <c r="N723" s="187" t="s">
        <v>45</v>
      </c>
      <c r="P723" s="142">
        <f>O723*H723</f>
        <v>0</v>
      </c>
      <c r="Q723" s="142">
        <v>7.9000000000000001E-4</v>
      </c>
      <c r="R723" s="142">
        <f>Q723*H723</f>
        <v>7.11E-3</v>
      </c>
      <c r="S723" s="142">
        <v>0</v>
      </c>
      <c r="T723" s="143">
        <f>S723*H723</f>
        <v>0</v>
      </c>
      <c r="AR723" s="144" t="s">
        <v>234</v>
      </c>
      <c r="AT723" s="144" t="s">
        <v>666</v>
      </c>
      <c r="AU723" s="144" t="s">
        <v>85</v>
      </c>
      <c r="AY723" s="18" t="s">
        <v>189</v>
      </c>
      <c r="BE723" s="145">
        <f>IF(N723="základní",J723,0)</f>
        <v>0</v>
      </c>
      <c r="BF723" s="145">
        <f>IF(N723="snížená",J723,0)</f>
        <v>0</v>
      </c>
      <c r="BG723" s="145">
        <f>IF(N723="zákl. přenesená",J723,0)</f>
        <v>0</v>
      </c>
      <c r="BH723" s="145">
        <f>IF(N723="sníž. přenesená",J723,0)</f>
        <v>0</v>
      </c>
      <c r="BI723" s="145">
        <f>IF(N723="nulová",J723,0)</f>
        <v>0</v>
      </c>
      <c r="BJ723" s="18" t="s">
        <v>82</v>
      </c>
      <c r="BK723" s="145">
        <f>ROUND(I723*H723,2)</f>
        <v>0</v>
      </c>
      <c r="BL723" s="18" t="s">
        <v>196</v>
      </c>
      <c r="BM723" s="144" t="s">
        <v>983</v>
      </c>
    </row>
    <row r="724" spans="2:65" s="1" customFormat="1" ht="44.25" customHeight="1">
      <c r="B724" s="33"/>
      <c r="C724" s="133" t="s">
        <v>984</v>
      </c>
      <c r="D724" s="133" t="s">
        <v>191</v>
      </c>
      <c r="E724" s="134" t="s">
        <v>985</v>
      </c>
      <c r="F724" s="135" t="s">
        <v>986</v>
      </c>
      <c r="G724" s="136" t="s">
        <v>202</v>
      </c>
      <c r="H724" s="137">
        <v>338</v>
      </c>
      <c r="I724" s="138"/>
      <c r="J724" s="139">
        <f>ROUND(I724*H724,2)</f>
        <v>0</v>
      </c>
      <c r="K724" s="135" t="s">
        <v>195</v>
      </c>
      <c r="L724" s="33"/>
      <c r="M724" s="140" t="s">
        <v>19</v>
      </c>
      <c r="N724" s="141" t="s">
        <v>45</v>
      </c>
      <c r="P724" s="142">
        <f>O724*H724</f>
        <v>0</v>
      </c>
      <c r="Q724" s="142">
        <v>0</v>
      </c>
      <c r="R724" s="142">
        <f>Q724*H724</f>
        <v>0</v>
      </c>
      <c r="S724" s="142">
        <v>0</v>
      </c>
      <c r="T724" s="143">
        <f>S724*H724</f>
        <v>0</v>
      </c>
      <c r="AR724" s="144" t="s">
        <v>196</v>
      </c>
      <c r="AT724" s="144" t="s">
        <v>191</v>
      </c>
      <c r="AU724" s="144" t="s">
        <v>85</v>
      </c>
      <c r="AY724" s="18" t="s">
        <v>189</v>
      </c>
      <c r="BE724" s="145">
        <f>IF(N724="základní",J724,0)</f>
        <v>0</v>
      </c>
      <c r="BF724" s="145">
        <f>IF(N724="snížená",J724,0)</f>
        <v>0</v>
      </c>
      <c r="BG724" s="145">
        <f>IF(N724="zákl. přenesená",J724,0)</f>
        <v>0</v>
      </c>
      <c r="BH724" s="145">
        <f>IF(N724="sníž. přenesená",J724,0)</f>
        <v>0</v>
      </c>
      <c r="BI724" s="145">
        <f>IF(N724="nulová",J724,0)</f>
        <v>0</v>
      </c>
      <c r="BJ724" s="18" t="s">
        <v>82</v>
      </c>
      <c r="BK724" s="145">
        <f>ROUND(I724*H724,2)</f>
        <v>0</v>
      </c>
      <c r="BL724" s="18" t="s">
        <v>196</v>
      </c>
      <c r="BM724" s="144" t="s">
        <v>987</v>
      </c>
    </row>
    <row r="725" spans="2:65" s="1" customFormat="1" ht="11.25">
      <c r="B725" s="33"/>
      <c r="D725" s="146" t="s">
        <v>198</v>
      </c>
      <c r="F725" s="147" t="s">
        <v>988</v>
      </c>
      <c r="I725" s="148"/>
      <c r="L725" s="33"/>
      <c r="M725" s="149"/>
      <c r="T725" s="54"/>
      <c r="AT725" s="18" t="s">
        <v>198</v>
      </c>
      <c r="AU725" s="18" t="s">
        <v>85</v>
      </c>
    </row>
    <row r="726" spans="2:65" s="12" customFormat="1" ht="11.25">
      <c r="B726" s="150"/>
      <c r="D726" s="151" t="s">
        <v>205</v>
      </c>
      <c r="E726" s="152" t="s">
        <v>19</v>
      </c>
      <c r="F726" s="153" t="s">
        <v>965</v>
      </c>
      <c r="H726" s="152" t="s">
        <v>19</v>
      </c>
      <c r="I726" s="154"/>
      <c r="L726" s="150"/>
      <c r="M726" s="155"/>
      <c r="T726" s="156"/>
      <c r="AT726" s="152" t="s">
        <v>205</v>
      </c>
      <c r="AU726" s="152" t="s">
        <v>85</v>
      </c>
      <c r="AV726" s="12" t="s">
        <v>82</v>
      </c>
      <c r="AW726" s="12" t="s">
        <v>35</v>
      </c>
      <c r="AX726" s="12" t="s">
        <v>74</v>
      </c>
      <c r="AY726" s="152" t="s">
        <v>189</v>
      </c>
    </row>
    <row r="727" spans="2:65" s="12" customFormat="1" ht="11.25">
      <c r="B727" s="150"/>
      <c r="D727" s="151" t="s">
        <v>205</v>
      </c>
      <c r="E727" s="152" t="s">
        <v>19</v>
      </c>
      <c r="F727" s="153" t="s">
        <v>989</v>
      </c>
      <c r="H727" s="152" t="s">
        <v>19</v>
      </c>
      <c r="I727" s="154"/>
      <c r="L727" s="150"/>
      <c r="M727" s="155"/>
      <c r="T727" s="156"/>
      <c r="AT727" s="152" t="s">
        <v>205</v>
      </c>
      <c r="AU727" s="152" t="s">
        <v>85</v>
      </c>
      <c r="AV727" s="12" t="s">
        <v>82</v>
      </c>
      <c r="AW727" s="12" t="s">
        <v>35</v>
      </c>
      <c r="AX727" s="12" t="s">
        <v>74</v>
      </c>
      <c r="AY727" s="152" t="s">
        <v>189</v>
      </c>
    </row>
    <row r="728" spans="2:65" s="12" customFormat="1" ht="11.25">
      <c r="B728" s="150"/>
      <c r="D728" s="151" t="s">
        <v>205</v>
      </c>
      <c r="E728" s="152" t="s">
        <v>19</v>
      </c>
      <c r="F728" s="153" t="s">
        <v>990</v>
      </c>
      <c r="H728" s="152" t="s">
        <v>19</v>
      </c>
      <c r="I728" s="154"/>
      <c r="L728" s="150"/>
      <c r="M728" s="155"/>
      <c r="T728" s="156"/>
      <c r="AT728" s="152" t="s">
        <v>205</v>
      </c>
      <c r="AU728" s="152" t="s">
        <v>85</v>
      </c>
      <c r="AV728" s="12" t="s">
        <v>82</v>
      </c>
      <c r="AW728" s="12" t="s">
        <v>35</v>
      </c>
      <c r="AX728" s="12" t="s">
        <v>74</v>
      </c>
      <c r="AY728" s="152" t="s">
        <v>189</v>
      </c>
    </row>
    <row r="729" spans="2:65" s="13" customFormat="1" ht="11.25">
      <c r="B729" s="157"/>
      <c r="D729" s="151" t="s">
        <v>205</v>
      </c>
      <c r="E729" s="158" t="s">
        <v>19</v>
      </c>
      <c r="F729" s="159" t="s">
        <v>991</v>
      </c>
      <c r="H729" s="160">
        <v>137</v>
      </c>
      <c r="I729" s="161"/>
      <c r="L729" s="157"/>
      <c r="M729" s="162"/>
      <c r="T729" s="163"/>
      <c r="AT729" s="158" t="s">
        <v>205</v>
      </c>
      <c r="AU729" s="158" t="s">
        <v>85</v>
      </c>
      <c r="AV729" s="13" t="s">
        <v>85</v>
      </c>
      <c r="AW729" s="13" t="s">
        <v>35</v>
      </c>
      <c r="AX729" s="13" t="s">
        <v>74</v>
      </c>
      <c r="AY729" s="158" t="s">
        <v>189</v>
      </c>
    </row>
    <row r="730" spans="2:65" s="12" customFormat="1" ht="11.25">
      <c r="B730" s="150"/>
      <c r="D730" s="151" t="s">
        <v>205</v>
      </c>
      <c r="E730" s="152" t="s">
        <v>19</v>
      </c>
      <c r="F730" s="153" t="s">
        <v>992</v>
      </c>
      <c r="H730" s="152" t="s">
        <v>19</v>
      </c>
      <c r="I730" s="154"/>
      <c r="L730" s="150"/>
      <c r="M730" s="155"/>
      <c r="T730" s="156"/>
      <c r="AT730" s="152" t="s">
        <v>205</v>
      </c>
      <c r="AU730" s="152" t="s">
        <v>85</v>
      </c>
      <c r="AV730" s="12" t="s">
        <v>82</v>
      </c>
      <c r="AW730" s="12" t="s">
        <v>35</v>
      </c>
      <c r="AX730" s="12" t="s">
        <v>74</v>
      </c>
      <c r="AY730" s="152" t="s">
        <v>189</v>
      </c>
    </row>
    <row r="731" spans="2:65" s="12" customFormat="1" ht="11.25">
      <c r="B731" s="150"/>
      <c r="D731" s="151" t="s">
        <v>205</v>
      </c>
      <c r="E731" s="152" t="s">
        <v>19</v>
      </c>
      <c r="F731" s="153" t="s">
        <v>993</v>
      </c>
      <c r="H731" s="152" t="s">
        <v>19</v>
      </c>
      <c r="I731" s="154"/>
      <c r="L731" s="150"/>
      <c r="M731" s="155"/>
      <c r="T731" s="156"/>
      <c r="AT731" s="152" t="s">
        <v>205</v>
      </c>
      <c r="AU731" s="152" t="s">
        <v>85</v>
      </c>
      <c r="AV731" s="12" t="s">
        <v>82</v>
      </c>
      <c r="AW731" s="12" t="s">
        <v>35</v>
      </c>
      <c r="AX731" s="12" t="s">
        <v>74</v>
      </c>
      <c r="AY731" s="152" t="s">
        <v>189</v>
      </c>
    </row>
    <row r="732" spans="2:65" s="13" customFormat="1" ht="11.25">
      <c r="B732" s="157"/>
      <c r="D732" s="151" t="s">
        <v>205</v>
      </c>
      <c r="E732" s="158" t="s">
        <v>19</v>
      </c>
      <c r="F732" s="159" t="s">
        <v>994</v>
      </c>
      <c r="H732" s="160">
        <v>201</v>
      </c>
      <c r="I732" s="161"/>
      <c r="L732" s="157"/>
      <c r="M732" s="162"/>
      <c r="T732" s="163"/>
      <c r="AT732" s="158" t="s">
        <v>205</v>
      </c>
      <c r="AU732" s="158" t="s">
        <v>85</v>
      </c>
      <c r="AV732" s="13" t="s">
        <v>85</v>
      </c>
      <c r="AW732" s="13" t="s">
        <v>35</v>
      </c>
      <c r="AX732" s="13" t="s">
        <v>74</v>
      </c>
      <c r="AY732" s="158" t="s">
        <v>189</v>
      </c>
    </row>
    <row r="733" spans="2:65" s="14" customFormat="1" ht="11.25">
      <c r="B733" s="164"/>
      <c r="D733" s="151" t="s">
        <v>205</v>
      </c>
      <c r="E733" s="165" t="s">
        <v>19</v>
      </c>
      <c r="F733" s="166" t="s">
        <v>303</v>
      </c>
      <c r="H733" s="167">
        <v>338</v>
      </c>
      <c r="I733" s="168"/>
      <c r="L733" s="164"/>
      <c r="M733" s="169"/>
      <c r="T733" s="170"/>
      <c r="AT733" s="165" t="s">
        <v>205</v>
      </c>
      <c r="AU733" s="165" t="s">
        <v>85</v>
      </c>
      <c r="AV733" s="14" t="s">
        <v>196</v>
      </c>
      <c r="AW733" s="14" t="s">
        <v>35</v>
      </c>
      <c r="AX733" s="14" t="s">
        <v>82</v>
      </c>
      <c r="AY733" s="165" t="s">
        <v>189</v>
      </c>
    </row>
    <row r="734" spans="2:65" s="1" customFormat="1" ht="16.5" customHeight="1">
      <c r="B734" s="33"/>
      <c r="C734" s="178" t="s">
        <v>995</v>
      </c>
      <c r="D734" s="178" t="s">
        <v>666</v>
      </c>
      <c r="E734" s="179" t="s">
        <v>996</v>
      </c>
      <c r="F734" s="180" t="s">
        <v>997</v>
      </c>
      <c r="G734" s="181" t="s">
        <v>202</v>
      </c>
      <c r="H734" s="182">
        <v>338</v>
      </c>
      <c r="I734" s="183"/>
      <c r="J734" s="184">
        <f>ROUND(I734*H734,2)</f>
        <v>0</v>
      </c>
      <c r="K734" s="180" t="s">
        <v>195</v>
      </c>
      <c r="L734" s="185"/>
      <c r="M734" s="186" t="s">
        <v>19</v>
      </c>
      <c r="N734" s="187" t="s">
        <v>45</v>
      </c>
      <c r="P734" s="142">
        <f>O734*H734</f>
        <v>0</v>
      </c>
      <c r="Q734" s="142">
        <v>7.2000000000000005E-4</v>
      </c>
      <c r="R734" s="142">
        <f>Q734*H734</f>
        <v>0.24336000000000002</v>
      </c>
      <c r="S734" s="142">
        <v>0</v>
      </c>
      <c r="T734" s="143">
        <f>S734*H734</f>
        <v>0</v>
      </c>
      <c r="AR734" s="144" t="s">
        <v>234</v>
      </c>
      <c r="AT734" s="144" t="s">
        <v>666</v>
      </c>
      <c r="AU734" s="144" t="s">
        <v>85</v>
      </c>
      <c r="AY734" s="18" t="s">
        <v>189</v>
      </c>
      <c r="BE734" s="145">
        <f>IF(N734="základní",J734,0)</f>
        <v>0</v>
      </c>
      <c r="BF734" s="145">
        <f>IF(N734="snížená",J734,0)</f>
        <v>0</v>
      </c>
      <c r="BG734" s="145">
        <f>IF(N734="zákl. přenesená",J734,0)</f>
        <v>0</v>
      </c>
      <c r="BH734" s="145">
        <f>IF(N734="sníž. přenesená",J734,0)</f>
        <v>0</v>
      </c>
      <c r="BI734" s="145">
        <f>IF(N734="nulová",J734,0)</f>
        <v>0</v>
      </c>
      <c r="BJ734" s="18" t="s">
        <v>82</v>
      </c>
      <c r="BK734" s="145">
        <f>ROUND(I734*H734,2)</f>
        <v>0</v>
      </c>
      <c r="BL734" s="18" t="s">
        <v>196</v>
      </c>
      <c r="BM734" s="144" t="s">
        <v>998</v>
      </c>
    </row>
    <row r="735" spans="2:65" s="1" customFormat="1" ht="37.9" customHeight="1">
      <c r="B735" s="33"/>
      <c r="C735" s="133" t="s">
        <v>999</v>
      </c>
      <c r="D735" s="133" t="s">
        <v>191</v>
      </c>
      <c r="E735" s="134" t="s">
        <v>1000</v>
      </c>
      <c r="F735" s="135" t="s">
        <v>1001</v>
      </c>
      <c r="G735" s="136" t="s">
        <v>202</v>
      </c>
      <c r="H735" s="137">
        <v>9</v>
      </c>
      <c r="I735" s="138"/>
      <c r="J735" s="139">
        <f>ROUND(I735*H735,2)</f>
        <v>0</v>
      </c>
      <c r="K735" s="135" t="s">
        <v>195</v>
      </c>
      <c r="L735" s="33"/>
      <c r="M735" s="140" t="s">
        <v>19</v>
      </c>
      <c r="N735" s="141" t="s">
        <v>45</v>
      </c>
      <c r="P735" s="142">
        <f>O735*H735</f>
        <v>0</v>
      </c>
      <c r="Q735" s="142">
        <v>0</v>
      </c>
      <c r="R735" s="142">
        <f>Q735*H735</f>
        <v>0</v>
      </c>
      <c r="S735" s="142">
        <v>0</v>
      </c>
      <c r="T735" s="143">
        <f>S735*H735</f>
        <v>0</v>
      </c>
      <c r="AR735" s="144" t="s">
        <v>196</v>
      </c>
      <c r="AT735" s="144" t="s">
        <v>191</v>
      </c>
      <c r="AU735" s="144" t="s">
        <v>85</v>
      </c>
      <c r="AY735" s="18" t="s">
        <v>189</v>
      </c>
      <c r="BE735" s="145">
        <f>IF(N735="základní",J735,0)</f>
        <v>0</v>
      </c>
      <c r="BF735" s="145">
        <f>IF(N735="snížená",J735,0)</f>
        <v>0</v>
      </c>
      <c r="BG735" s="145">
        <f>IF(N735="zákl. přenesená",J735,0)</f>
        <v>0</v>
      </c>
      <c r="BH735" s="145">
        <f>IF(N735="sníž. přenesená",J735,0)</f>
        <v>0</v>
      </c>
      <c r="BI735" s="145">
        <f>IF(N735="nulová",J735,0)</f>
        <v>0</v>
      </c>
      <c r="BJ735" s="18" t="s">
        <v>82</v>
      </c>
      <c r="BK735" s="145">
        <f>ROUND(I735*H735,2)</f>
        <v>0</v>
      </c>
      <c r="BL735" s="18" t="s">
        <v>196</v>
      </c>
      <c r="BM735" s="144" t="s">
        <v>1002</v>
      </c>
    </row>
    <row r="736" spans="2:65" s="1" customFormat="1" ht="11.25">
      <c r="B736" s="33"/>
      <c r="D736" s="146" t="s">
        <v>198</v>
      </c>
      <c r="F736" s="147" t="s">
        <v>1003</v>
      </c>
      <c r="I736" s="148"/>
      <c r="L736" s="33"/>
      <c r="M736" s="149"/>
      <c r="T736" s="54"/>
      <c r="AT736" s="18" t="s">
        <v>198</v>
      </c>
      <c r="AU736" s="18" t="s">
        <v>85</v>
      </c>
    </row>
    <row r="737" spans="2:65" s="1" customFormat="1" ht="16.5" customHeight="1">
      <c r="B737" s="33"/>
      <c r="C737" s="178" t="s">
        <v>1004</v>
      </c>
      <c r="D737" s="178" t="s">
        <v>666</v>
      </c>
      <c r="E737" s="179" t="s">
        <v>1005</v>
      </c>
      <c r="F737" s="180" t="s">
        <v>1006</v>
      </c>
      <c r="G737" s="181" t="s">
        <v>202</v>
      </c>
      <c r="H737" s="182">
        <v>9</v>
      </c>
      <c r="I737" s="183"/>
      <c r="J737" s="184">
        <f>ROUND(I737*H737,2)</f>
        <v>0</v>
      </c>
      <c r="K737" s="180" t="s">
        <v>195</v>
      </c>
      <c r="L737" s="185"/>
      <c r="M737" s="186" t="s">
        <v>19</v>
      </c>
      <c r="N737" s="187" t="s">
        <v>45</v>
      </c>
      <c r="P737" s="142">
        <f>O737*H737</f>
        <v>0</v>
      </c>
      <c r="Q737" s="142">
        <v>1.2099999999999999E-3</v>
      </c>
      <c r="R737" s="142">
        <f>Q737*H737</f>
        <v>1.0889999999999999E-2</v>
      </c>
      <c r="S737" s="142">
        <v>0</v>
      </c>
      <c r="T737" s="143">
        <f>S737*H737</f>
        <v>0</v>
      </c>
      <c r="AR737" s="144" t="s">
        <v>234</v>
      </c>
      <c r="AT737" s="144" t="s">
        <v>666</v>
      </c>
      <c r="AU737" s="144" t="s">
        <v>85</v>
      </c>
      <c r="AY737" s="18" t="s">
        <v>189</v>
      </c>
      <c r="BE737" s="145">
        <f>IF(N737="základní",J737,0)</f>
        <v>0</v>
      </c>
      <c r="BF737" s="145">
        <f>IF(N737="snížená",J737,0)</f>
        <v>0</v>
      </c>
      <c r="BG737" s="145">
        <f>IF(N737="zákl. přenesená",J737,0)</f>
        <v>0</v>
      </c>
      <c r="BH737" s="145">
        <f>IF(N737="sníž. přenesená",J737,0)</f>
        <v>0</v>
      </c>
      <c r="BI737" s="145">
        <f>IF(N737="nulová",J737,0)</f>
        <v>0</v>
      </c>
      <c r="BJ737" s="18" t="s">
        <v>82</v>
      </c>
      <c r="BK737" s="145">
        <f>ROUND(I737*H737,2)</f>
        <v>0</v>
      </c>
      <c r="BL737" s="18" t="s">
        <v>196</v>
      </c>
      <c r="BM737" s="144" t="s">
        <v>1007</v>
      </c>
    </row>
    <row r="738" spans="2:65" s="1" customFormat="1" ht="37.9" customHeight="1">
      <c r="B738" s="33"/>
      <c r="C738" s="133" t="s">
        <v>1008</v>
      </c>
      <c r="D738" s="133" t="s">
        <v>191</v>
      </c>
      <c r="E738" s="134" t="s">
        <v>1009</v>
      </c>
      <c r="F738" s="135" t="s">
        <v>1010</v>
      </c>
      <c r="G738" s="136" t="s">
        <v>202</v>
      </c>
      <c r="H738" s="137">
        <v>2</v>
      </c>
      <c r="I738" s="138"/>
      <c r="J738" s="139">
        <f>ROUND(I738*H738,2)</f>
        <v>0</v>
      </c>
      <c r="K738" s="135" t="s">
        <v>195</v>
      </c>
      <c r="L738" s="33"/>
      <c r="M738" s="140" t="s">
        <v>19</v>
      </c>
      <c r="N738" s="141" t="s">
        <v>45</v>
      </c>
      <c r="P738" s="142">
        <f>O738*H738</f>
        <v>0</v>
      </c>
      <c r="Q738" s="142">
        <v>0</v>
      </c>
      <c r="R738" s="142">
        <f>Q738*H738</f>
        <v>0</v>
      </c>
      <c r="S738" s="142">
        <v>0</v>
      </c>
      <c r="T738" s="143">
        <f>S738*H738</f>
        <v>0</v>
      </c>
      <c r="AR738" s="144" t="s">
        <v>196</v>
      </c>
      <c r="AT738" s="144" t="s">
        <v>191</v>
      </c>
      <c r="AU738" s="144" t="s">
        <v>85</v>
      </c>
      <c r="AY738" s="18" t="s">
        <v>189</v>
      </c>
      <c r="BE738" s="145">
        <f>IF(N738="základní",J738,0)</f>
        <v>0</v>
      </c>
      <c r="BF738" s="145">
        <f>IF(N738="snížená",J738,0)</f>
        <v>0</v>
      </c>
      <c r="BG738" s="145">
        <f>IF(N738="zákl. přenesená",J738,0)</f>
        <v>0</v>
      </c>
      <c r="BH738" s="145">
        <f>IF(N738="sníž. přenesená",J738,0)</f>
        <v>0</v>
      </c>
      <c r="BI738" s="145">
        <f>IF(N738="nulová",J738,0)</f>
        <v>0</v>
      </c>
      <c r="BJ738" s="18" t="s">
        <v>82</v>
      </c>
      <c r="BK738" s="145">
        <f>ROUND(I738*H738,2)</f>
        <v>0</v>
      </c>
      <c r="BL738" s="18" t="s">
        <v>196</v>
      </c>
      <c r="BM738" s="144" t="s">
        <v>1011</v>
      </c>
    </row>
    <row r="739" spans="2:65" s="1" customFormat="1" ht="11.25">
      <c r="B739" s="33"/>
      <c r="D739" s="146" t="s">
        <v>198</v>
      </c>
      <c r="F739" s="147" t="s">
        <v>1012</v>
      </c>
      <c r="I739" s="148"/>
      <c r="L739" s="33"/>
      <c r="M739" s="149"/>
      <c r="T739" s="54"/>
      <c r="AT739" s="18" t="s">
        <v>198</v>
      </c>
      <c r="AU739" s="18" t="s">
        <v>85</v>
      </c>
    </row>
    <row r="740" spans="2:65" s="12" customFormat="1" ht="11.25">
      <c r="B740" s="150"/>
      <c r="D740" s="151" t="s">
        <v>205</v>
      </c>
      <c r="E740" s="152" t="s">
        <v>19</v>
      </c>
      <c r="F740" s="153" t="s">
        <v>1013</v>
      </c>
      <c r="H740" s="152" t="s">
        <v>19</v>
      </c>
      <c r="I740" s="154"/>
      <c r="L740" s="150"/>
      <c r="M740" s="155"/>
      <c r="T740" s="156"/>
      <c r="AT740" s="152" t="s">
        <v>205</v>
      </c>
      <c r="AU740" s="152" t="s">
        <v>85</v>
      </c>
      <c r="AV740" s="12" t="s">
        <v>82</v>
      </c>
      <c r="AW740" s="12" t="s">
        <v>35</v>
      </c>
      <c r="AX740" s="12" t="s">
        <v>74</v>
      </c>
      <c r="AY740" s="152" t="s">
        <v>189</v>
      </c>
    </row>
    <row r="741" spans="2:65" s="13" customFormat="1" ht="11.25">
      <c r="B741" s="157"/>
      <c r="D741" s="151" t="s">
        <v>205</v>
      </c>
      <c r="E741" s="158" t="s">
        <v>19</v>
      </c>
      <c r="F741" s="159" t="s">
        <v>85</v>
      </c>
      <c r="H741" s="160">
        <v>2</v>
      </c>
      <c r="I741" s="161"/>
      <c r="L741" s="157"/>
      <c r="M741" s="162"/>
      <c r="T741" s="163"/>
      <c r="AT741" s="158" t="s">
        <v>205</v>
      </c>
      <c r="AU741" s="158" t="s">
        <v>85</v>
      </c>
      <c r="AV741" s="13" t="s">
        <v>85</v>
      </c>
      <c r="AW741" s="13" t="s">
        <v>35</v>
      </c>
      <c r="AX741" s="13" t="s">
        <v>82</v>
      </c>
      <c r="AY741" s="158" t="s">
        <v>189</v>
      </c>
    </row>
    <row r="742" spans="2:65" s="1" customFormat="1" ht="16.5" customHeight="1">
      <c r="B742" s="33"/>
      <c r="C742" s="178" t="s">
        <v>1014</v>
      </c>
      <c r="D742" s="178" t="s">
        <v>666</v>
      </c>
      <c r="E742" s="179" t="s">
        <v>1015</v>
      </c>
      <c r="F742" s="180" t="s">
        <v>1016</v>
      </c>
      <c r="G742" s="181" t="s">
        <v>202</v>
      </c>
      <c r="H742" s="182">
        <v>2</v>
      </c>
      <c r="I742" s="183"/>
      <c r="J742" s="184">
        <f>ROUND(I742*H742,2)</f>
        <v>0</v>
      </c>
      <c r="K742" s="180" t="s">
        <v>195</v>
      </c>
      <c r="L742" s="185"/>
      <c r="M742" s="186" t="s">
        <v>19</v>
      </c>
      <c r="N742" s="187" t="s">
        <v>45</v>
      </c>
      <c r="P742" s="142">
        <f>O742*H742</f>
        <v>0</v>
      </c>
      <c r="Q742" s="142">
        <v>7.2000000000000005E-4</v>
      </c>
      <c r="R742" s="142">
        <f>Q742*H742</f>
        <v>1.4400000000000001E-3</v>
      </c>
      <c r="S742" s="142">
        <v>0</v>
      </c>
      <c r="T742" s="143">
        <f>S742*H742</f>
        <v>0</v>
      </c>
      <c r="AR742" s="144" t="s">
        <v>234</v>
      </c>
      <c r="AT742" s="144" t="s">
        <v>666</v>
      </c>
      <c r="AU742" s="144" t="s">
        <v>85</v>
      </c>
      <c r="AY742" s="18" t="s">
        <v>189</v>
      </c>
      <c r="BE742" s="145">
        <f>IF(N742="základní",J742,0)</f>
        <v>0</v>
      </c>
      <c r="BF742" s="145">
        <f>IF(N742="snížená",J742,0)</f>
        <v>0</v>
      </c>
      <c r="BG742" s="145">
        <f>IF(N742="zákl. přenesená",J742,0)</f>
        <v>0</v>
      </c>
      <c r="BH742" s="145">
        <f>IF(N742="sníž. přenesená",J742,0)</f>
        <v>0</v>
      </c>
      <c r="BI742" s="145">
        <f>IF(N742="nulová",J742,0)</f>
        <v>0</v>
      </c>
      <c r="BJ742" s="18" t="s">
        <v>82</v>
      </c>
      <c r="BK742" s="145">
        <f>ROUND(I742*H742,2)</f>
        <v>0</v>
      </c>
      <c r="BL742" s="18" t="s">
        <v>196</v>
      </c>
      <c r="BM742" s="144" t="s">
        <v>1017</v>
      </c>
    </row>
    <row r="743" spans="2:65" s="1" customFormat="1" ht="24.2" customHeight="1">
      <c r="B743" s="33"/>
      <c r="C743" s="178" t="s">
        <v>1018</v>
      </c>
      <c r="D743" s="178" t="s">
        <v>666</v>
      </c>
      <c r="E743" s="179" t="s">
        <v>1019</v>
      </c>
      <c r="F743" s="180" t="s">
        <v>1020</v>
      </c>
      <c r="G743" s="181" t="s">
        <v>202</v>
      </c>
      <c r="H743" s="182">
        <v>2</v>
      </c>
      <c r="I743" s="183"/>
      <c r="J743" s="184">
        <f>ROUND(I743*H743,2)</f>
        <v>0</v>
      </c>
      <c r="K743" s="180" t="s">
        <v>19</v>
      </c>
      <c r="L743" s="185"/>
      <c r="M743" s="186" t="s">
        <v>19</v>
      </c>
      <c r="N743" s="187" t="s">
        <v>45</v>
      </c>
      <c r="P743" s="142">
        <f>O743*H743</f>
        <v>0</v>
      </c>
      <c r="Q743" s="142">
        <v>4.0000000000000001E-3</v>
      </c>
      <c r="R743" s="142">
        <f>Q743*H743</f>
        <v>8.0000000000000002E-3</v>
      </c>
      <c r="S743" s="142">
        <v>0</v>
      </c>
      <c r="T743" s="143">
        <f>S743*H743</f>
        <v>0</v>
      </c>
      <c r="AR743" s="144" t="s">
        <v>234</v>
      </c>
      <c r="AT743" s="144" t="s">
        <v>666</v>
      </c>
      <c r="AU743" s="144" t="s">
        <v>85</v>
      </c>
      <c r="AY743" s="18" t="s">
        <v>189</v>
      </c>
      <c r="BE743" s="145">
        <f>IF(N743="základní",J743,0)</f>
        <v>0</v>
      </c>
      <c r="BF743" s="145">
        <f>IF(N743="snížená",J743,0)</f>
        <v>0</v>
      </c>
      <c r="BG743" s="145">
        <f>IF(N743="zákl. přenesená",J743,0)</f>
        <v>0</v>
      </c>
      <c r="BH743" s="145">
        <f>IF(N743="sníž. přenesená",J743,0)</f>
        <v>0</v>
      </c>
      <c r="BI743" s="145">
        <f>IF(N743="nulová",J743,0)</f>
        <v>0</v>
      </c>
      <c r="BJ743" s="18" t="s">
        <v>82</v>
      </c>
      <c r="BK743" s="145">
        <f>ROUND(I743*H743,2)</f>
        <v>0</v>
      </c>
      <c r="BL743" s="18" t="s">
        <v>196</v>
      </c>
      <c r="BM743" s="144" t="s">
        <v>1021</v>
      </c>
    </row>
    <row r="744" spans="2:65" s="1" customFormat="1" ht="49.15" customHeight="1">
      <c r="B744" s="33"/>
      <c r="C744" s="133" t="s">
        <v>1022</v>
      </c>
      <c r="D744" s="133" t="s">
        <v>191</v>
      </c>
      <c r="E744" s="134" t="s">
        <v>1023</v>
      </c>
      <c r="F744" s="135" t="s">
        <v>1024</v>
      </c>
      <c r="G744" s="136" t="s">
        <v>202</v>
      </c>
      <c r="H744" s="137">
        <v>3</v>
      </c>
      <c r="I744" s="138"/>
      <c r="J744" s="139">
        <f>ROUND(I744*H744,2)</f>
        <v>0</v>
      </c>
      <c r="K744" s="135" t="s">
        <v>195</v>
      </c>
      <c r="L744" s="33"/>
      <c r="M744" s="140" t="s">
        <v>19</v>
      </c>
      <c r="N744" s="141" t="s">
        <v>45</v>
      </c>
      <c r="P744" s="142">
        <f>O744*H744</f>
        <v>0</v>
      </c>
      <c r="Q744" s="142">
        <v>1.6199999999999999E-3</v>
      </c>
      <c r="R744" s="142">
        <f>Q744*H744</f>
        <v>4.8599999999999997E-3</v>
      </c>
      <c r="S744" s="142">
        <v>0</v>
      </c>
      <c r="T744" s="143">
        <f>S744*H744</f>
        <v>0</v>
      </c>
      <c r="AR744" s="144" t="s">
        <v>196</v>
      </c>
      <c r="AT744" s="144" t="s">
        <v>191</v>
      </c>
      <c r="AU744" s="144" t="s">
        <v>85</v>
      </c>
      <c r="AY744" s="18" t="s">
        <v>189</v>
      </c>
      <c r="BE744" s="145">
        <f>IF(N744="základní",J744,0)</f>
        <v>0</v>
      </c>
      <c r="BF744" s="145">
        <f>IF(N744="snížená",J744,0)</f>
        <v>0</v>
      </c>
      <c r="BG744" s="145">
        <f>IF(N744="zákl. přenesená",J744,0)</f>
        <v>0</v>
      </c>
      <c r="BH744" s="145">
        <f>IF(N744="sníž. přenesená",J744,0)</f>
        <v>0</v>
      </c>
      <c r="BI744" s="145">
        <f>IF(N744="nulová",J744,0)</f>
        <v>0</v>
      </c>
      <c r="BJ744" s="18" t="s">
        <v>82</v>
      </c>
      <c r="BK744" s="145">
        <f>ROUND(I744*H744,2)</f>
        <v>0</v>
      </c>
      <c r="BL744" s="18" t="s">
        <v>196</v>
      </c>
      <c r="BM744" s="144" t="s">
        <v>1025</v>
      </c>
    </row>
    <row r="745" spans="2:65" s="1" customFormat="1" ht="11.25">
      <c r="B745" s="33"/>
      <c r="D745" s="146" t="s">
        <v>198</v>
      </c>
      <c r="F745" s="147" t="s">
        <v>1026</v>
      </c>
      <c r="I745" s="148"/>
      <c r="L745" s="33"/>
      <c r="M745" s="149"/>
      <c r="T745" s="54"/>
      <c r="AT745" s="18" t="s">
        <v>198</v>
      </c>
      <c r="AU745" s="18" t="s">
        <v>85</v>
      </c>
    </row>
    <row r="746" spans="2:65" s="1" customFormat="1" ht="16.5" customHeight="1">
      <c r="B746" s="33"/>
      <c r="C746" s="178" t="s">
        <v>1027</v>
      </c>
      <c r="D746" s="178" t="s">
        <v>666</v>
      </c>
      <c r="E746" s="179" t="s">
        <v>1028</v>
      </c>
      <c r="F746" s="180" t="s">
        <v>1029</v>
      </c>
      <c r="G746" s="181" t="s">
        <v>202</v>
      </c>
      <c r="H746" s="182">
        <v>3</v>
      </c>
      <c r="I746" s="183"/>
      <c r="J746" s="184">
        <f>ROUND(I746*H746,2)</f>
        <v>0</v>
      </c>
      <c r="K746" s="180" t="s">
        <v>195</v>
      </c>
      <c r="L746" s="185"/>
      <c r="M746" s="186" t="s">
        <v>19</v>
      </c>
      <c r="N746" s="187" t="s">
        <v>45</v>
      </c>
      <c r="P746" s="142">
        <f>O746*H746</f>
        <v>0</v>
      </c>
      <c r="Q746" s="142">
        <v>1.847E-2</v>
      </c>
      <c r="R746" s="142">
        <f>Q746*H746</f>
        <v>5.5410000000000001E-2</v>
      </c>
      <c r="S746" s="142">
        <v>0</v>
      </c>
      <c r="T746" s="143">
        <f>S746*H746</f>
        <v>0</v>
      </c>
      <c r="AR746" s="144" t="s">
        <v>234</v>
      </c>
      <c r="AT746" s="144" t="s">
        <v>666</v>
      </c>
      <c r="AU746" s="144" t="s">
        <v>85</v>
      </c>
      <c r="AY746" s="18" t="s">
        <v>189</v>
      </c>
      <c r="BE746" s="145">
        <f>IF(N746="základní",J746,0)</f>
        <v>0</v>
      </c>
      <c r="BF746" s="145">
        <f>IF(N746="snížená",J746,0)</f>
        <v>0</v>
      </c>
      <c r="BG746" s="145">
        <f>IF(N746="zákl. přenesená",J746,0)</f>
        <v>0</v>
      </c>
      <c r="BH746" s="145">
        <f>IF(N746="sníž. přenesená",J746,0)</f>
        <v>0</v>
      </c>
      <c r="BI746" s="145">
        <f>IF(N746="nulová",J746,0)</f>
        <v>0</v>
      </c>
      <c r="BJ746" s="18" t="s">
        <v>82</v>
      </c>
      <c r="BK746" s="145">
        <f>ROUND(I746*H746,2)</f>
        <v>0</v>
      </c>
      <c r="BL746" s="18" t="s">
        <v>196</v>
      </c>
      <c r="BM746" s="144" t="s">
        <v>1030</v>
      </c>
    </row>
    <row r="747" spans="2:65" s="1" customFormat="1" ht="24.2" customHeight="1">
      <c r="B747" s="33"/>
      <c r="C747" s="178" t="s">
        <v>1031</v>
      </c>
      <c r="D747" s="178" t="s">
        <v>666</v>
      </c>
      <c r="E747" s="179" t="s">
        <v>1032</v>
      </c>
      <c r="F747" s="180" t="s">
        <v>1033</v>
      </c>
      <c r="G747" s="181" t="s">
        <v>202</v>
      </c>
      <c r="H747" s="182">
        <v>3</v>
      </c>
      <c r="I747" s="183"/>
      <c r="J747" s="184">
        <f>ROUND(I747*H747,2)</f>
        <v>0</v>
      </c>
      <c r="K747" s="180" t="s">
        <v>195</v>
      </c>
      <c r="L747" s="185"/>
      <c r="M747" s="186" t="s">
        <v>19</v>
      </c>
      <c r="N747" s="187" t="s">
        <v>45</v>
      </c>
      <c r="P747" s="142">
        <f>O747*H747</f>
        <v>0</v>
      </c>
      <c r="Q747" s="142">
        <v>7.3000000000000001E-3</v>
      </c>
      <c r="R747" s="142">
        <f>Q747*H747</f>
        <v>2.1899999999999999E-2</v>
      </c>
      <c r="S747" s="142">
        <v>0</v>
      </c>
      <c r="T747" s="143">
        <f>S747*H747</f>
        <v>0</v>
      </c>
      <c r="AR747" s="144" t="s">
        <v>234</v>
      </c>
      <c r="AT747" s="144" t="s">
        <v>666</v>
      </c>
      <c r="AU747" s="144" t="s">
        <v>85</v>
      </c>
      <c r="AY747" s="18" t="s">
        <v>189</v>
      </c>
      <c r="BE747" s="145">
        <f>IF(N747="základní",J747,0)</f>
        <v>0</v>
      </c>
      <c r="BF747" s="145">
        <f>IF(N747="snížená",J747,0)</f>
        <v>0</v>
      </c>
      <c r="BG747" s="145">
        <f>IF(N747="zákl. přenesená",J747,0)</f>
        <v>0</v>
      </c>
      <c r="BH747" s="145">
        <f>IF(N747="sníž. přenesená",J747,0)</f>
        <v>0</v>
      </c>
      <c r="BI747" s="145">
        <f>IF(N747="nulová",J747,0)</f>
        <v>0</v>
      </c>
      <c r="BJ747" s="18" t="s">
        <v>82</v>
      </c>
      <c r="BK747" s="145">
        <f>ROUND(I747*H747,2)</f>
        <v>0</v>
      </c>
      <c r="BL747" s="18" t="s">
        <v>196</v>
      </c>
      <c r="BM747" s="144" t="s">
        <v>1034</v>
      </c>
    </row>
    <row r="748" spans="2:65" s="1" customFormat="1" ht="24.2" customHeight="1">
      <c r="B748" s="33"/>
      <c r="C748" s="133" t="s">
        <v>1035</v>
      </c>
      <c r="D748" s="133" t="s">
        <v>191</v>
      </c>
      <c r="E748" s="134" t="s">
        <v>1036</v>
      </c>
      <c r="F748" s="135" t="s">
        <v>1037</v>
      </c>
      <c r="G748" s="136" t="s">
        <v>202</v>
      </c>
      <c r="H748" s="137">
        <v>3</v>
      </c>
      <c r="I748" s="138"/>
      <c r="J748" s="139">
        <f>ROUND(I748*H748,2)</f>
        <v>0</v>
      </c>
      <c r="K748" s="135" t="s">
        <v>195</v>
      </c>
      <c r="L748" s="33"/>
      <c r="M748" s="140" t="s">
        <v>19</v>
      </c>
      <c r="N748" s="141" t="s">
        <v>45</v>
      </c>
      <c r="P748" s="142">
        <f>O748*H748</f>
        <v>0</v>
      </c>
      <c r="Q748" s="142">
        <v>1.3600000000000001E-3</v>
      </c>
      <c r="R748" s="142">
        <f>Q748*H748</f>
        <v>4.0800000000000003E-3</v>
      </c>
      <c r="S748" s="142">
        <v>0</v>
      </c>
      <c r="T748" s="143">
        <f>S748*H748</f>
        <v>0</v>
      </c>
      <c r="AR748" s="144" t="s">
        <v>196</v>
      </c>
      <c r="AT748" s="144" t="s">
        <v>191</v>
      </c>
      <c r="AU748" s="144" t="s">
        <v>85</v>
      </c>
      <c r="AY748" s="18" t="s">
        <v>189</v>
      </c>
      <c r="BE748" s="145">
        <f>IF(N748="základní",J748,0)</f>
        <v>0</v>
      </c>
      <c r="BF748" s="145">
        <f>IF(N748="snížená",J748,0)</f>
        <v>0</v>
      </c>
      <c r="BG748" s="145">
        <f>IF(N748="zákl. přenesená",J748,0)</f>
        <v>0</v>
      </c>
      <c r="BH748" s="145">
        <f>IF(N748="sníž. přenesená",J748,0)</f>
        <v>0</v>
      </c>
      <c r="BI748" s="145">
        <f>IF(N748="nulová",J748,0)</f>
        <v>0</v>
      </c>
      <c r="BJ748" s="18" t="s">
        <v>82</v>
      </c>
      <c r="BK748" s="145">
        <f>ROUND(I748*H748,2)</f>
        <v>0</v>
      </c>
      <c r="BL748" s="18" t="s">
        <v>196</v>
      </c>
      <c r="BM748" s="144" t="s">
        <v>1038</v>
      </c>
    </row>
    <row r="749" spans="2:65" s="1" customFormat="1" ht="11.25">
      <c r="B749" s="33"/>
      <c r="D749" s="146" t="s">
        <v>198</v>
      </c>
      <c r="F749" s="147" t="s">
        <v>1039</v>
      </c>
      <c r="I749" s="148"/>
      <c r="L749" s="33"/>
      <c r="M749" s="149"/>
      <c r="T749" s="54"/>
      <c r="AT749" s="18" t="s">
        <v>198</v>
      </c>
      <c r="AU749" s="18" t="s">
        <v>85</v>
      </c>
    </row>
    <row r="750" spans="2:65" s="1" customFormat="1" ht="24.2" customHeight="1">
      <c r="B750" s="33"/>
      <c r="C750" s="178" t="s">
        <v>1040</v>
      </c>
      <c r="D750" s="178" t="s">
        <v>666</v>
      </c>
      <c r="E750" s="179" t="s">
        <v>1041</v>
      </c>
      <c r="F750" s="180" t="s">
        <v>1042</v>
      </c>
      <c r="G750" s="181" t="s">
        <v>202</v>
      </c>
      <c r="H750" s="182">
        <v>3</v>
      </c>
      <c r="I750" s="183"/>
      <c r="J750" s="184">
        <f>ROUND(I750*H750,2)</f>
        <v>0</v>
      </c>
      <c r="K750" s="180" t="s">
        <v>195</v>
      </c>
      <c r="L750" s="185"/>
      <c r="M750" s="186" t="s">
        <v>19</v>
      </c>
      <c r="N750" s="187" t="s">
        <v>45</v>
      </c>
      <c r="P750" s="142">
        <f>O750*H750</f>
        <v>0</v>
      </c>
      <c r="Q750" s="142">
        <v>3.95E-2</v>
      </c>
      <c r="R750" s="142">
        <f>Q750*H750</f>
        <v>0.11849999999999999</v>
      </c>
      <c r="S750" s="142">
        <v>0</v>
      </c>
      <c r="T750" s="143">
        <f>S750*H750</f>
        <v>0</v>
      </c>
      <c r="AR750" s="144" t="s">
        <v>234</v>
      </c>
      <c r="AT750" s="144" t="s">
        <v>666</v>
      </c>
      <c r="AU750" s="144" t="s">
        <v>85</v>
      </c>
      <c r="AY750" s="18" t="s">
        <v>189</v>
      </c>
      <c r="BE750" s="145">
        <f>IF(N750="základní",J750,0)</f>
        <v>0</v>
      </c>
      <c r="BF750" s="145">
        <f>IF(N750="snížená",J750,0)</f>
        <v>0</v>
      </c>
      <c r="BG750" s="145">
        <f>IF(N750="zákl. přenesená",J750,0)</f>
        <v>0</v>
      </c>
      <c r="BH750" s="145">
        <f>IF(N750="sníž. přenesená",J750,0)</f>
        <v>0</v>
      </c>
      <c r="BI750" s="145">
        <f>IF(N750="nulová",J750,0)</f>
        <v>0</v>
      </c>
      <c r="BJ750" s="18" t="s">
        <v>82</v>
      </c>
      <c r="BK750" s="145">
        <f>ROUND(I750*H750,2)</f>
        <v>0</v>
      </c>
      <c r="BL750" s="18" t="s">
        <v>196</v>
      </c>
      <c r="BM750" s="144" t="s">
        <v>1043</v>
      </c>
    </row>
    <row r="751" spans="2:65" s="1" customFormat="1" ht="16.5" customHeight="1">
      <c r="B751" s="33"/>
      <c r="C751" s="178" t="s">
        <v>1044</v>
      </c>
      <c r="D751" s="178" t="s">
        <v>666</v>
      </c>
      <c r="E751" s="179" t="s">
        <v>1045</v>
      </c>
      <c r="F751" s="180" t="s">
        <v>1046</v>
      </c>
      <c r="G751" s="181" t="s">
        <v>202</v>
      </c>
      <c r="H751" s="182">
        <v>3</v>
      </c>
      <c r="I751" s="183"/>
      <c r="J751" s="184">
        <f>ROUND(I751*H751,2)</f>
        <v>0</v>
      </c>
      <c r="K751" s="180" t="s">
        <v>195</v>
      </c>
      <c r="L751" s="185"/>
      <c r="M751" s="186" t="s">
        <v>19</v>
      </c>
      <c r="N751" s="187" t="s">
        <v>45</v>
      </c>
      <c r="P751" s="142">
        <f>O751*H751</f>
        <v>0</v>
      </c>
      <c r="Q751" s="142">
        <v>1.5E-3</v>
      </c>
      <c r="R751" s="142">
        <f>Q751*H751</f>
        <v>4.5000000000000005E-3</v>
      </c>
      <c r="S751" s="142">
        <v>0</v>
      </c>
      <c r="T751" s="143">
        <f>S751*H751</f>
        <v>0</v>
      </c>
      <c r="AR751" s="144" t="s">
        <v>234</v>
      </c>
      <c r="AT751" s="144" t="s">
        <v>666</v>
      </c>
      <c r="AU751" s="144" t="s">
        <v>85</v>
      </c>
      <c r="AY751" s="18" t="s">
        <v>189</v>
      </c>
      <c r="BE751" s="145">
        <f>IF(N751="základní",J751,0)</f>
        <v>0</v>
      </c>
      <c r="BF751" s="145">
        <f>IF(N751="snížená",J751,0)</f>
        <v>0</v>
      </c>
      <c r="BG751" s="145">
        <f>IF(N751="zákl. přenesená",J751,0)</f>
        <v>0</v>
      </c>
      <c r="BH751" s="145">
        <f>IF(N751="sníž. přenesená",J751,0)</f>
        <v>0</v>
      </c>
      <c r="BI751" s="145">
        <f>IF(N751="nulová",J751,0)</f>
        <v>0</v>
      </c>
      <c r="BJ751" s="18" t="s">
        <v>82</v>
      </c>
      <c r="BK751" s="145">
        <f>ROUND(I751*H751,2)</f>
        <v>0</v>
      </c>
      <c r="BL751" s="18" t="s">
        <v>196</v>
      </c>
      <c r="BM751" s="144" t="s">
        <v>1047</v>
      </c>
    </row>
    <row r="752" spans="2:65" s="1" customFormat="1" ht="49.15" customHeight="1">
      <c r="B752" s="33"/>
      <c r="C752" s="133" t="s">
        <v>1048</v>
      </c>
      <c r="D752" s="133" t="s">
        <v>191</v>
      </c>
      <c r="E752" s="134" t="s">
        <v>1049</v>
      </c>
      <c r="F752" s="135" t="s">
        <v>1050</v>
      </c>
      <c r="G752" s="136" t="s">
        <v>202</v>
      </c>
      <c r="H752" s="137">
        <v>3</v>
      </c>
      <c r="I752" s="138"/>
      <c r="J752" s="139">
        <f>ROUND(I752*H752,2)</f>
        <v>0</v>
      </c>
      <c r="K752" s="135" t="s">
        <v>195</v>
      </c>
      <c r="L752" s="33"/>
      <c r="M752" s="140" t="s">
        <v>19</v>
      </c>
      <c r="N752" s="141" t="s">
        <v>45</v>
      </c>
      <c r="P752" s="142">
        <f>O752*H752</f>
        <v>0</v>
      </c>
      <c r="Q752" s="142">
        <v>1.65E-3</v>
      </c>
      <c r="R752" s="142">
        <f>Q752*H752</f>
        <v>4.9499999999999995E-3</v>
      </c>
      <c r="S752" s="142">
        <v>0</v>
      </c>
      <c r="T752" s="143">
        <f>S752*H752</f>
        <v>0</v>
      </c>
      <c r="AR752" s="144" t="s">
        <v>196</v>
      </c>
      <c r="AT752" s="144" t="s">
        <v>191</v>
      </c>
      <c r="AU752" s="144" t="s">
        <v>85</v>
      </c>
      <c r="AY752" s="18" t="s">
        <v>189</v>
      </c>
      <c r="BE752" s="145">
        <f>IF(N752="základní",J752,0)</f>
        <v>0</v>
      </c>
      <c r="BF752" s="145">
        <f>IF(N752="snížená",J752,0)</f>
        <v>0</v>
      </c>
      <c r="BG752" s="145">
        <f>IF(N752="zákl. přenesená",J752,0)</f>
        <v>0</v>
      </c>
      <c r="BH752" s="145">
        <f>IF(N752="sníž. přenesená",J752,0)</f>
        <v>0</v>
      </c>
      <c r="BI752" s="145">
        <f>IF(N752="nulová",J752,0)</f>
        <v>0</v>
      </c>
      <c r="BJ752" s="18" t="s">
        <v>82</v>
      </c>
      <c r="BK752" s="145">
        <f>ROUND(I752*H752,2)</f>
        <v>0</v>
      </c>
      <c r="BL752" s="18" t="s">
        <v>196</v>
      </c>
      <c r="BM752" s="144" t="s">
        <v>1051</v>
      </c>
    </row>
    <row r="753" spans="2:65" s="1" customFormat="1" ht="11.25">
      <c r="B753" s="33"/>
      <c r="D753" s="146" t="s">
        <v>198</v>
      </c>
      <c r="F753" s="147" t="s">
        <v>1052</v>
      </c>
      <c r="I753" s="148"/>
      <c r="L753" s="33"/>
      <c r="M753" s="149"/>
      <c r="T753" s="54"/>
      <c r="AT753" s="18" t="s">
        <v>198</v>
      </c>
      <c r="AU753" s="18" t="s">
        <v>85</v>
      </c>
    </row>
    <row r="754" spans="2:65" s="1" customFormat="1" ht="16.5" customHeight="1">
      <c r="B754" s="33"/>
      <c r="C754" s="178" t="s">
        <v>1053</v>
      </c>
      <c r="D754" s="178" t="s">
        <v>666</v>
      </c>
      <c r="E754" s="179" t="s">
        <v>1054</v>
      </c>
      <c r="F754" s="180" t="s">
        <v>1055</v>
      </c>
      <c r="G754" s="181" t="s">
        <v>202</v>
      </c>
      <c r="H754" s="182">
        <v>3</v>
      </c>
      <c r="I754" s="183"/>
      <c r="J754" s="184">
        <f>ROUND(I754*H754,2)</f>
        <v>0</v>
      </c>
      <c r="K754" s="180" t="s">
        <v>195</v>
      </c>
      <c r="L754" s="185"/>
      <c r="M754" s="186" t="s">
        <v>19</v>
      </c>
      <c r="N754" s="187" t="s">
        <v>45</v>
      </c>
      <c r="P754" s="142">
        <f>O754*H754</f>
        <v>0</v>
      </c>
      <c r="Q754" s="142">
        <v>2.4500000000000001E-2</v>
      </c>
      <c r="R754" s="142">
        <f>Q754*H754</f>
        <v>7.350000000000001E-2</v>
      </c>
      <c r="S754" s="142">
        <v>0</v>
      </c>
      <c r="T754" s="143">
        <f>S754*H754</f>
        <v>0</v>
      </c>
      <c r="AR754" s="144" t="s">
        <v>234</v>
      </c>
      <c r="AT754" s="144" t="s">
        <v>666</v>
      </c>
      <c r="AU754" s="144" t="s">
        <v>85</v>
      </c>
      <c r="AY754" s="18" t="s">
        <v>189</v>
      </c>
      <c r="BE754" s="145">
        <f>IF(N754="základní",J754,0)</f>
        <v>0</v>
      </c>
      <c r="BF754" s="145">
        <f>IF(N754="snížená",J754,0)</f>
        <v>0</v>
      </c>
      <c r="BG754" s="145">
        <f>IF(N754="zákl. přenesená",J754,0)</f>
        <v>0</v>
      </c>
      <c r="BH754" s="145">
        <f>IF(N754="sníž. přenesená",J754,0)</f>
        <v>0</v>
      </c>
      <c r="BI754" s="145">
        <f>IF(N754="nulová",J754,0)</f>
        <v>0</v>
      </c>
      <c r="BJ754" s="18" t="s">
        <v>82</v>
      </c>
      <c r="BK754" s="145">
        <f>ROUND(I754*H754,2)</f>
        <v>0</v>
      </c>
      <c r="BL754" s="18" t="s">
        <v>196</v>
      </c>
      <c r="BM754" s="144" t="s">
        <v>1056</v>
      </c>
    </row>
    <row r="755" spans="2:65" s="1" customFormat="1" ht="24.2" customHeight="1">
      <c r="B755" s="33"/>
      <c r="C755" s="178" t="s">
        <v>1057</v>
      </c>
      <c r="D755" s="178" t="s">
        <v>666</v>
      </c>
      <c r="E755" s="179" t="s">
        <v>1058</v>
      </c>
      <c r="F755" s="180" t="s">
        <v>1059</v>
      </c>
      <c r="G755" s="181" t="s">
        <v>202</v>
      </c>
      <c r="H755" s="182">
        <v>3</v>
      </c>
      <c r="I755" s="183"/>
      <c r="J755" s="184">
        <f>ROUND(I755*H755,2)</f>
        <v>0</v>
      </c>
      <c r="K755" s="180" t="s">
        <v>19</v>
      </c>
      <c r="L755" s="185"/>
      <c r="M755" s="186" t="s">
        <v>19</v>
      </c>
      <c r="N755" s="187" t="s">
        <v>45</v>
      </c>
      <c r="P755" s="142">
        <f>O755*H755</f>
        <v>0</v>
      </c>
      <c r="Q755" s="142">
        <v>8.8000000000000005E-3</v>
      </c>
      <c r="R755" s="142">
        <f>Q755*H755</f>
        <v>2.64E-2</v>
      </c>
      <c r="S755" s="142">
        <v>0</v>
      </c>
      <c r="T755" s="143">
        <f>S755*H755</f>
        <v>0</v>
      </c>
      <c r="AR755" s="144" t="s">
        <v>234</v>
      </c>
      <c r="AT755" s="144" t="s">
        <v>666</v>
      </c>
      <c r="AU755" s="144" t="s">
        <v>85</v>
      </c>
      <c r="AY755" s="18" t="s">
        <v>189</v>
      </c>
      <c r="BE755" s="145">
        <f>IF(N755="základní",J755,0)</f>
        <v>0</v>
      </c>
      <c r="BF755" s="145">
        <f>IF(N755="snížená",J755,0)</f>
        <v>0</v>
      </c>
      <c r="BG755" s="145">
        <f>IF(N755="zákl. přenesená",J755,0)</f>
        <v>0</v>
      </c>
      <c r="BH755" s="145">
        <f>IF(N755="sníž. přenesená",J755,0)</f>
        <v>0</v>
      </c>
      <c r="BI755" s="145">
        <f>IF(N755="nulová",J755,0)</f>
        <v>0</v>
      </c>
      <c r="BJ755" s="18" t="s">
        <v>82</v>
      </c>
      <c r="BK755" s="145">
        <f>ROUND(I755*H755,2)</f>
        <v>0</v>
      </c>
      <c r="BL755" s="18" t="s">
        <v>196</v>
      </c>
      <c r="BM755" s="144" t="s">
        <v>1060</v>
      </c>
    </row>
    <row r="756" spans="2:65" s="1" customFormat="1" ht="37.9" customHeight="1">
      <c r="B756" s="33"/>
      <c r="C756" s="133" t="s">
        <v>1061</v>
      </c>
      <c r="D756" s="133" t="s">
        <v>191</v>
      </c>
      <c r="E756" s="134" t="s">
        <v>1062</v>
      </c>
      <c r="F756" s="135" t="s">
        <v>1063</v>
      </c>
      <c r="G756" s="136" t="s">
        <v>202</v>
      </c>
      <c r="H756" s="137">
        <v>2</v>
      </c>
      <c r="I756" s="138"/>
      <c r="J756" s="139">
        <f>ROUND(I756*H756,2)</f>
        <v>0</v>
      </c>
      <c r="K756" s="135" t="s">
        <v>195</v>
      </c>
      <c r="L756" s="33"/>
      <c r="M756" s="140" t="s">
        <v>19</v>
      </c>
      <c r="N756" s="141" t="s">
        <v>45</v>
      </c>
      <c r="P756" s="142">
        <f>O756*H756</f>
        <v>0</v>
      </c>
      <c r="Q756" s="142">
        <v>1.7600000000000001E-3</v>
      </c>
      <c r="R756" s="142">
        <f>Q756*H756</f>
        <v>3.5200000000000001E-3</v>
      </c>
      <c r="S756" s="142">
        <v>0</v>
      </c>
      <c r="T756" s="143">
        <f>S756*H756</f>
        <v>0</v>
      </c>
      <c r="AR756" s="144" t="s">
        <v>196</v>
      </c>
      <c r="AT756" s="144" t="s">
        <v>191</v>
      </c>
      <c r="AU756" s="144" t="s">
        <v>85</v>
      </c>
      <c r="AY756" s="18" t="s">
        <v>189</v>
      </c>
      <c r="BE756" s="145">
        <f>IF(N756="základní",J756,0)</f>
        <v>0</v>
      </c>
      <c r="BF756" s="145">
        <f>IF(N756="snížená",J756,0)</f>
        <v>0</v>
      </c>
      <c r="BG756" s="145">
        <f>IF(N756="zákl. přenesená",J756,0)</f>
        <v>0</v>
      </c>
      <c r="BH756" s="145">
        <f>IF(N756="sníž. přenesená",J756,0)</f>
        <v>0</v>
      </c>
      <c r="BI756" s="145">
        <f>IF(N756="nulová",J756,0)</f>
        <v>0</v>
      </c>
      <c r="BJ756" s="18" t="s">
        <v>82</v>
      </c>
      <c r="BK756" s="145">
        <f>ROUND(I756*H756,2)</f>
        <v>0</v>
      </c>
      <c r="BL756" s="18" t="s">
        <v>196</v>
      </c>
      <c r="BM756" s="144" t="s">
        <v>1064</v>
      </c>
    </row>
    <row r="757" spans="2:65" s="1" customFormat="1" ht="11.25">
      <c r="B757" s="33"/>
      <c r="D757" s="146" t="s">
        <v>198</v>
      </c>
      <c r="F757" s="147" t="s">
        <v>1065</v>
      </c>
      <c r="I757" s="148"/>
      <c r="L757" s="33"/>
      <c r="M757" s="149"/>
      <c r="T757" s="54"/>
      <c r="AT757" s="18" t="s">
        <v>198</v>
      </c>
      <c r="AU757" s="18" t="s">
        <v>85</v>
      </c>
    </row>
    <row r="758" spans="2:65" s="1" customFormat="1" ht="24.2" customHeight="1">
      <c r="B758" s="33"/>
      <c r="C758" s="178" t="s">
        <v>1066</v>
      </c>
      <c r="D758" s="178" t="s">
        <v>666</v>
      </c>
      <c r="E758" s="179" t="s">
        <v>1067</v>
      </c>
      <c r="F758" s="180" t="s">
        <v>1068</v>
      </c>
      <c r="G758" s="181" t="s">
        <v>202</v>
      </c>
      <c r="H758" s="182">
        <v>2</v>
      </c>
      <c r="I758" s="183"/>
      <c r="J758" s="184">
        <f>ROUND(I758*H758,2)</f>
        <v>0</v>
      </c>
      <c r="K758" s="180" t="s">
        <v>195</v>
      </c>
      <c r="L758" s="185"/>
      <c r="M758" s="186" t="s">
        <v>19</v>
      </c>
      <c r="N758" s="187" t="s">
        <v>45</v>
      </c>
      <c r="P758" s="142">
        <f>O758*H758</f>
        <v>0</v>
      </c>
      <c r="Q758" s="142">
        <v>0.01</v>
      </c>
      <c r="R758" s="142">
        <f>Q758*H758</f>
        <v>0.02</v>
      </c>
      <c r="S758" s="142">
        <v>0</v>
      </c>
      <c r="T758" s="143">
        <f>S758*H758</f>
        <v>0</v>
      </c>
      <c r="AR758" s="144" t="s">
        <v>234</v>
      </c>
      <c r="AT758" s="144" t="s">
        <v>666</v>
      </c>
      <c r="AU758" s="144" t="s">
        <v>85</v>
      </c>
      <c r="AY758" s="18" t="s">
        <v>189</v>
      </c>
      <c r="BE758" s="145">
        <f>IF(N758="základní",J758,0)</f>
        <v>0</v>
      </c>
      <c r="BF758" s="145">
        <f>IF(N758="snížená",J758,0)</f>
        <v>0</v>
      </c>
      <c r="BG758" s="145">
        <f>IF(N758="zákl. přenesená",J758,0)</f>
        <v>0</v>
      </c>
      <c r="BH758" s="145">
        <f>IF(N758="sníž. přenesená",J758,0)</f>
        <v>0</v>
      </c>
      <c r="BI758" s="145">
        <f>IF(N758="nulová",J758,0)</f>
        <v>0</v>
      </c>
      <c r="BJ758" s="18" t="s">
        <v>82</v>
      </c>
      <c r="BK758" s="145">
        <f>ROUND(I758*H758,2)</f>
        <v>0</v>
      </c>
      <c r="BL758" s="18" t="s">
        <v>196</v>
      </c>
      <c r="BM758" s="144" t="s">
        <v>1069</v>
      </c>
    </row>
    <row r="759" spans="2:65" s="1" customFormat="1" ht="21.75" customHeight="1">
      <c r="B759" s="33"/>
      <c r="C759" s="133" t="s">
        <v>1070</v>
      </c>
      <c r="D759" s="133" t="s">
        <v>191</v>
      </c>
      <c r="E759" s="134" t="s">
        <v>1071</v>
      </c>
      <c r="F759" s="135" t="s">
        <v>1072</v>
      </c>
      <c r="G759" s="136" t="s">
        <v>339</v>
      </c>
      <c r="H759" s="137">
        <v>2413</v>
      </c>
      <c r="I759" s="138"/>
      <c r="J759" s="139">
        <f>ROUND(I759*H759,2)</f>
        <v>0</v>
      </c>
      <c r="K759" s="135" t="s">
        <v>195</v>
      </c>
      <c r="L759" s="33"/>
      <c r="M759" s="140" t="s">
        <v>19</v>
      </c>
      <c r="N759" s="141" t="s">
        <v>45</v>
      </c>
      <c r="P759" s="142">
        <f>O759*H759</f>
        <v>0</v>
      </c>
      <c r="Q759" s="142">
        <v>0</v>
      </c>
      <c r="R759" s="142">
        <f>Q759*H759</f>
        <v>0</v>
      </c>
      <c r="S759" s="142">
        <v>0</v>
      </c>
      <c r="T759" s="143">
        <f>S759*H759</f>
        <v>0</v>
      </c>
      <c r="AR759" s="144" t="s">
        <v>196</v>
      </c>
      <c r="AT759" s="144" t="s">
        <v>191</v>
      </c>
      <c r="AU759" s="144" t="s">
        <v>85</v>
      </c>
      <c r="AY759" s="18" t="s">
        <v>189</v>
      </c>
      <c r="BE759" s="145">
        <f>IF(N759="základní",J759,0)</f>
        <v>0</v>
      </c>
      <c r="BF759" s="145">
        <f>IF(N759="snížená",J759,0)</f>
        <v>0</v>
      </c>
      <c r="BG759" s="145">
        <f>IF(N759="zákl. přenesená",J759,0)</f>
        <v>0</v>
      </c>
      <c r="BH759" s="145">
        <f>IF(N759="sníž. přenesená",J759,0)</f>
        <v>0</v>
      </c>
      <c r="BI759" s="145">
        <f>IF(N759="nulová",J759,0)</f>
        <v>0</v>
      </c>
      <c r="BJ759" s="18" t="s">
        <v>82</v>
      </c>
      <c r="BK759" s="145">
        <f>ROUND(I759*H759,2)</f>
        <v>0</v>
      </c>
      <c r="BL759" s="18" t="s">
        <v>196</v>
      </c>
      <c r="BM759" s="144" t="s">
        <v>1073</v>
      </c>
    </row>
    <row r="760" spans="2:65" s="1" customFormat="1" ht="11.25">
      <c r="B760" s="33"/>
      <c r="D760" s="146" t="s">
        <v>198</v>
      </c>
      <c r="F760" s="147" t="s">
        <v>1074</v>
      </c>
      <c r="I760" s="148"/>
      <c r="L760" s="33"/>
      <c r="M760" s="149"/>
      <c r="T760" s="54"/>
      <c r="AT760" s="18" t="s">
        <v>198</v>
      </c>
      <c r="AU760" s="18" t="s">
        <v>85</v>
      </c>
    </row>
    <row r="761" spans="2:65" s="12" customFormat="1" ht="11.25">
      <c r="B761" s="150"/>
      <c r="D761" s="151" t="s">
        <v>205</v>
      </c>
      <c r="E761" s="152" t="s">
        <v>19</v>
      </c>
      <c r="F761" s="153" t="s">
        <v>217</v>
      </c>
      <c r="H761" s="152" t="s">
        <v>19</v>
      </c>
      <c r="I761" s="154"/>
      <c r="L761" s="150"/>
      <c r="M761" s="155"/>
      <c r="T761" s="156"/>
      <c r="AT761" s="152" t="s">
        <v>205</v>
      </c>
      <c r="AU761" s="152" t="s">
        <v>85</v>
      </c>
      <c r="AV761" s="12" t="s">
        <v>82</v>
      </c>
      <c r="AW761" s="12" t="s">
        <v>35</v>
      </c>
      <c r="AX761" s="12" t="s">
        <v>74</v>
      </c>
      <c r="AY761" s="152" t="s">
        <v>189</v>
      </c>
    </row>
    <row r="762" spans="2:65" s="13" customFormat="1" ht="11.25">
      <c r="B762" s="157"/>
      <c r="D762" s="151" t="s">
        <v>205</v>
      </c>
      <c r="E762" s="158" t="s">
        <v>19</v>
      </c>
      <c r="F762" s="159" t="s">
        <v>966</v>
      </c>
      <c r="H762" s="160">
        <v>2413</v>
      </c>
      <c r="I762" s="161"/>
      <c r="L762" s="157"/>
      <c r="M762" s="162"/>
      <c r="T762" s="163"/>
      <c r="AT762" s="158" t="s">
        <v>205</v>
      </c>
      <c r="AU762" s="158" t="s">
        <v>85</v>
      </c>
      <c r="AV762" s="13" t="s">
        <v>85</v>
      </c>
      <c r="AW762" s="13" t="s">
        <v>35</v>
      </c>
      <c r="AX762" s="13" t="s">
        <v>82</v>
      </c>
      <c r="AY762" s="158" t="s">
        <v>189</v>
      </c>
    </row>
    <row r="763" spans="2:65" s="1" customFormat="1" ht="24.2" customHeight="1">
      <c r="B763" s="33"/>
      <c r="C763" s="133" t="s">
        <v>1075</v>
      </c>
      <c r="D763" s="133" t="s">
        <v>191</v>
      </c>
      <c r="E763" s="134" t="s">
        <v>1076</v>
      </c>
      <c r="F763" s="135" t="s">
        <v>1077</v>
      </c>
      <c r="G763" s="136" t="s">
        <v>339</v>
      </c>
      <c r="H763" s="137">
        <v>2413</v>
      </c>
      <c r="I763" s="138"/>
      <c r="J763" s="139">
        <f>ROUND(I763*H763,2)</f>
        <v>0</v>
      </c>
      <c r="K763" s="135" t="s">
        <v>195</v>
      </c>
      <c r="L763" s="33"/>
      <c r="M763" s="140" t="s">
        <v>19</v>
      </c>
      <c r="N763" s="141" t="s">
        <v>45</v>
      </c>
      <c r="P763" s="142">
        <f>O763*H763</f>
        <v>0</v>
      </c>
      <c r="Q763" s="142">
        <v>0</v>
      </c>
      <c r="R763" s="142">
        <f>Q763*H763</f>
        <v>0</v>
      </c>
      <c r="S763" s="142">
        <v>0</v>
      </c>
      <c r="T763" s="143">
        <f>S763*H763</f>
        <v>0</v>
      </c>
      <c r="AR763" s="144" t="s">
        <v>196</v>
      </c>
      <c r="AT763" s="144" t="s">
        <v>191</v>
      </c>
      <c r="AU763" s="144" t="s">
        <v>85</v>
      </c>
      <c r="AY763" s="18" t="s">
        <v>189</v>
      </c>
      <c r="BE763" s="145">
        <f>IF(N763="základní",J763,0)</f>
        <v>0</v>
      </c>
      <c r="BF763" s="145">
        <f>IF(N763="snížená",J763,0)</f>
        <v>0</v>
      </c>
      <c r="BG763" s="145">
        <f>IF(N763="zákl. přenesená",J763,0)</f>
        <v>0</v>
      </c>
      <c r="BH763" s="145">
        <f>IF(N763="sníž. přenesená",J763,0)</f>
        <v>0</v>
      </c>
      <c r="BI763" s="145">
        <f>IF(N763="nulová",J763,0)</f>
        <v>0</v>
      </c>
      <c r="BJ763" s="18" t="s">
        <v>82</v>
      </c>
      <c r="BK763" s="145">
        <f>ROUND(I763*H763,2)</f>
        <v>0</v>
      </c>
      <c r="BL763" s="18" t="s">
        <v>196</v>
      </c>
      <c r="BM763" s="144" t="s">
        <v>1078</v>
      </c>
    </row>
    <row r="764" spans="2:65" s="1" customFormat="1" ht="11.25">
      <c r="B764" s="33"/>
      <c r="D764" s="146" t="s">
        <v>198</v>
      </c>
      <c r="F764" s="147" t="s">
        <v>1079</v>
      </c>
      <c r="I764" s="148"/>
      <c r="L764" s="33"/>
      <c r="M764" s="149"/>
      <c r="T764" s="54"/>
      <c r="AT764" s="18" t="s">
        <v>198</v>
      </c>
      <c r="AU764" s="18" t="s">
        <v>85</v>
      </c>
    </row>
    <row r="765" spans="2:65" s="12" customFormat="1" ht="11.25">
      <c r="B765" s="150"/>
      <c r="D765" s="151" t="s">
        <v>205</v>
      </c>
      <c r="E765" s="152" t="s">
        <v>19</v>
      </c>
      <c r="F765" s="153" t="s">
        <v>217</v>
      </c>
      <c r="H765" s="152" t="s">
        <v>19</v>
      </c>
      <c r="I765" s="154"/>
      <c r="L765" s="150"/>
      <c r="M765" s="155"/>
      <c r="T765" s="156"/>
      <c r="AT765" s="152" t="s">
        <v>205</v>
      </c>
      <c r="AU765" s="152" t="s">
        <v>85</v>
      </c>
      <c r="AV765" s="12" t="s">
        <v>82</v>
      </c>
      <c r="AW765" s="12" t="s">
        <v>35</v>
      </c>
      <c r="AX765" s="12" t="s">
        <v>74</v>
      </c>
      <c r="AY765" s="152" t="s">
        <v>189</v>
      </c>
    </row>
    <row r="766" spans="2:65" s="13" customFormat="1" ht="11.25">
      <c r="B766" s="157"/>
      <c r="D766" s="151" t="s">
        <v>205</v>
      </c>
      <c r="E766" s="158" t="s">
        <v>19</v>
      </c>
      <c r="F766" s="159" t="s">
        <v>966</v>
      </c>
      <c r="H766" s="160">
        <v>2413</v>
      </c>
      <c r="I766" s="161"/>
      <c r="L766" s="157"/>
      <c r="M766" s="162"/>
      <c r="T766" s="163"/>
      <c r="AT766" s="158" t="s">
        <v>205</v>
      </c>
      <c r="AU766" s="158" t="s">
        <v>85</v>
      </c>
      <c r="AV766" s="13" t="s">
        <v>85</v>
      </c>
      <c r="AW766" s="13" t="s">
        <v>35</v>
      </c>
      <c r="AX766" s="13" t="s">
        <v>82</v>
      </c>
      <c r="AY766" s="158" t="s">
        <v>189</v>
      </c>
    </row>
    <row r="767" spans="2:65" s="1" customFormat="1" ht="24.2" customHeight="1">
      <c r="B767" s="33"/>
      <c r="C767" s="133" t="s">
        <v>1080</v>
      </c>
      <c r="D767" s="133" t="s">
        <v>191</v>
      </c>
      <c r="E767" s="134" t="s">
        <v>1081</v>
      </c>
      <c r="F767" s="135" t="s">
        <v>1082</v>
      </c>
      <c r="G767" s="136" t="s">
        <v>202</v>
      </c>
      <c r="H767" s="137">
        <v>3</v>
      </c>
      <c r="I767" s="138"/>
      <c r="J767" s="139">
        <f>ROUND(I767*H767,2)</f>
        <v>0</v>
      </c>
      <c r="K767" s="135" t="s">
        <v>195</v>
      </c>
      <c r="L767" s="33"/>
      <c r="M767" s="140" t="s">
        <v>19</v>
      </c>
      <c r="N767" s="141" t="s">
        <v>45</v>
      </c>
      <c r="P767" s="142">
        <f>O767*H767</f>
        <v>0</v>
      </c>
      <c r="Q767" s="142">
        <v>0.45937</v>
      </c>
      <c r="R767" s="142">
        <f>Q767*H767</f>
        <v>1.3781099999999999</v>
      </c>
      <c r="S767" s="142">
        <v>0</v>
      </c>
      <c r="T767" s="143">
        <f>S767*H767</f>
        <v>0</v>
      </c>
      <c r="AR767" s="144" t="s">
        <v>196</v>
      </c>
      <c r="AT767" s="144" t="s">
        <v>191</v>
      </c>
      <c r="AU767" s="144" t="s">
        <v>85</v>
      </c>
      <c r="AY767" s="18" t="s">
        <v>189</v>
      </c>
      <c r="BE767" s="145">
        <f>IF(N767="základní",J767,0)</f>
        <v>0</v>
      </c>
      <c r="BF767" s="145">
        <f>IF(N767="snížená",J767,0)</f>
        <v>0</v>
      </c>
      <c r="BG767" s="145">
        <f>IF(N767="zákl. přenesená",J767,0)</f>
        <v>0</v>
      </c>
      <c r="BH767" s="145">
        <f>IF(N767="sníž. přenesená",J767,0)</f>
        <v>0</v>
      </c>
      <c r="BI767" s="145">
        <f>IF(N767="nulová",J767,0)</f>
        <v>0</v>
      </c>
      <c r="BJ767" s="18" t="s">
        <v>82</v>
      </c>
      <c r="BK767" s="145">
        <f>ROUND(I767*H767,2)</f>
        <v>0</v>
      </c>
      <c r="BL767" s="18" t="s">
        <v>196</v>
      </c>
      <c r="BM767" s="144" t="s">
        <v>1083</v>
      </c>
    </row>
    <row r="768" spans="2:65" s="1" customFormat="1" ht="11.25">
      <c r="B768" s="33"/>
      <c r="D768" s="146" t="s">
        <v>198</v>
      </c>
      <c r="F768" s="147" t="s">
        <v>1084</v>
      </c>
      <c r="I768" s="148"/>
      <c r="L768" s="33"/>
      <c r="M768" s="149"/>
      <c r="T768" s="54"/>
      <c r="AT768" s="18" t="s">
        <v>198</v>
      </c>
      <c r="AU768" s="18" t="s">
        <v>85</v>
      </c>
    </row>
    <row r="769" spans="2:65" s="1" customFormat="1" ht="24.2" customHeight="1">
      <c r="B769" s="33"/>
      <c r="C769" s="133" t="s">
        <v>1085</v>
      </c>
      <c r="D769" s="133" t="s">
        <v>191</v>
      </c>
      <c r="E769" s="134" t="s">
        <v>1086</v>
      </c>
      <c r="F769" s="135" t="s">
        <v>1087</v>
      </c>
      <c r="G769" s="136" t="s">
        <v>202</v>
      </c>
      <c r="H769" s="137">
        <v>1</v>
      </c>
      <c r="I769" s="138"/>
      <c r="J769" s="139">
        <f>ROUND(I769*H769,2)</f>
        <v>0</v>
      </c>
      <c r="K769" s="135" t="s">
        <v>195</v>
      </c>
      <c r="L769" s="33"/>
      <c r="M769" s="140" t="s">
        <v>19</v>
      </c>
      <c r="N769" s="141" t="s">
        <v>45</v>
      </c>
      <c r="P769" s="142">
        <f>O769*H769</f>
        <v>0</v>
      </c>
      <c r="Q769" s="142">
        <v>1.0189999999999999E-2</v>
      </c>
      <c r="R769" s="142">
        <f>Q769*H769</f>
        <v>1.0189999999999999E-2</v>
      </c>
      <c r="S769" s="142">
        <v>0</v>
      </c>
      <c r="T769" s="143">
        <f>S769*H769</f>
        <v>0</v>
      </c>
      <c r="AR769" s="144" t="s">
        <v>196</v>
      </c>
      <c r="AT769" s="144" t="s">
        <v>191</v>
      </c>
      <c r="AU769" s="144" t="s">
        <v>85</v>
      </c>
      <c r="AY769" s="18" t="s">
        <v>189</v>
      </c>
      <c r="BE769" s="145">
        <f>IF(N769="základní",J769,0)</f>
        <v>0</v>
      </c>
      <c r="BF769" s="145">
        <f>IF(N769="snížená",J769,0)</f>
        <v>0</v>
      </c>
      <c r="BG769" s="145">
        <f>IF(N769="zákl. přenesená",J769,0)</f>
        <v>0</v>
      </c>
      <c r="BH769" s="145">
        <f>IF(N769="sníž. přenesená",J769,0)</f>
        <v>0</v>
      </c>
      <c r="BI769" s="145">
        <f>IF(N769="nulová",J769,0)</f>
        <v>0</v>
      </c>
      <c r="BJ769" s="18" t="s">
        <v>82</v>
      </c>
      <c r="BK769" s="145">
        <f>ROUND(I769*H769,2)</f>
        <v>0</v>
      </c>
      <c r="BL769" s="18" t="s">
        <v>196</v>
      </c>
      <c r="BM769" s="144" t="s">
        <v>1088</v>
      </c>
    </row>
    <row r="770" spans="2:65" s="1" customFormat="1" ht="11.25">
      <c r="B770" s="33"/>
      <c r="D770" s="146" t="s">
        <v>198</v>
      </c>
      <c r="F770" s="147" t="s">
        <v>1089</v>
      </c>
      <c r="I770" s="148"/>
      <c r="L770" s="33"/>
      <c r="M770" s="149"/>
      <c r="T770" s="54"/>
      <c r="AT770" s="18" t="s">
        <v>198</v>
      </c>
      <c r="AU770" s="18" t="s">
        <v>85</v>
      </c>
    </row>
    <row r="771" spans="2:65" s="1" customFormat="1" ht="16.5" customHeight="1">
      <c r="B771" s="33"/>
      <c r="C771" s="178" t="s">
        <v>1090</v>
      </c>
      <c r="D771" s="178" t="s">
        <v>666</v>
      </c>
      <c r="E771" s="179" t="s">
        <v>1091</v>
      </c>
      <c r="F771" s="180" t="s">
        <v>1092</v>
      </c>
      <c r="G771" s="181" t="s">
        <v>202</v>
      </c>
      <c r="H771" s="182">
        <v>1</v>
      </c>
      <c r="I771" s="183"/>
      <c r="J771" s="184">
        <f>ROUND(I771*H771,2)</f>
        <v>0</v>
      </c>
      <c r="K771" s="180" t="s">
        <v>195</v>
      </c>
      <c r="L771" s="185"/>
      <c r="M771" s="186" t="s">
        <v>19</v>
      </c>
      <c r="N771" s="187" t="s">
        <v>45</v>
      </c>
      <c r="P771" s="142">
        <f>O771*H771</f>
        <v>0</v>
      </c>
      <c r="Q771" s="142">
        <v>0.37</v>
      </c>
      <c r="R771" s="142">
        <f>Q771*H771</f>
        <v>0.37</v>
      </c>
      <c r="S771" s="142">
        <v>0</v>
      </c>
      <c r="T771" s="143">
        <f>S771*H771</f>
        <v>0</v>
      </c>
      <c r="AR771" s="144" t="s">
        <v>234</v>
      </c>
      <c r="AT771" s="144" t="s">
        <v>666</v>
      </c>
      <c r="AU771" s="144" t="s">
        <v>85</v>
      </c>
      <c r="AY771" s="18" t="s">
        <v>189</v>
      </c>
      <c r="BE771" s="145">
        <f>IF(N771="základní",J771,0)</f>
        <v>0</v>
      </c>
      <c r="BF771" s="145">
        <f>IF(N771="snížená",J771,0)</f>
        <v>0</v>
      </c>
      <c r="BG771" s="145">
        <f>IF(N771="zákl. přenesená",J771,0)</f>
        <v>0</v>
      </c>
      <c r="BH771" s="145">
        <f>IF(N771="sníž. přenesená",J771,0)</f>
        <v>0</v>
      </c>
      <c r="BI771" s="145">
        <f>IF(N771="nulová",J771,0)</f>
        <v>0</v>
      </c>
      <c r="BJ771" s="18" t="s">
        <v>82</v>
      </c>
      <c r="BK771" s="145">
        <f>ROUND(I771*H771,2)</f>
        <v>0</v>
      </c>
      <c r="BL771" s="18" t="s">
        <v>196</v>
      </c>
      <c r="BM771" s="144" t="s">
        <v>1093</v>
      </c>
    </row>
    <row r="772" spans="2:65" s="1" customFormat="1" ht="16.5" customHeight="1">
      <c r="B772" s="33"/>
      <c r="C772" s="133" t="s">
        <v>1094</v>
      </c>
      <c r="D772" s="133" t="s">
        <v>191</v>
      </c>
      <c r="E772" s="134" t="s">
        <v>1095</v>
      </c>
      <c r="F772" s="135" t="s">
        <v>1096</v>
      </c>
      <c r="G772" s="136" t="s">
        <v>202</v>
      </c>
      <c r="H772" s="137">
        <v>6</v>
      </c>
      <c r="I772" s="138"/>
      <c r="J772" s="139">
        <f>ROUND(I772*H772,2)</f>
        <v>0</v>
      </c>
      <c r="K772" s="135" t="s">
        <v>195</v>
      </c>
      <c r="L772" s="33"/>
      <c r="M772" s="140" t="s">
        <v>19</v>
      </c>
      <c r="N772" s="141" t="s">
        <v>45</v>
      </c>
      <c r="P772" s="142">
        <f>O772*H772</f>
        <v>0</v>
      </c>
      <c r="Q772" s="142">
        <v>0.12303</v>
      </c>
      <c r="R772" s="142">
        <f>Q772*H772</f>
        <v>0.73818000000000006</v>
      </c>
      <c r="S772" s="142">
        <v>0</v>
      </c>
      <c r="T772" s="143">
        <f>S772*H772</f>
        <v>0</v>
      </c>
      <c r="AR772" s="144" t="s">
        <v>196</v>
      </c>
      <c r="AT772" s="144" t="s">
        <v>191</v>
      </c>
      <c r="AU772" s="144" t="s">
        <v>85</v>
      </c>
      <c r="AY772" s="18" t="s">
        <v>189</v>
      </c>
      <c r="BE772" s="145">
        <f>IF(N772="základní",J772,0)</f>
        <v>0</v>
      </c>
      <c r="BF772" s="145">
        <f>IF(N772="snížená",J772,0)</f>
        <v>0</v>
      </c>
      <c r="BG772" s="145">
        <f>IF(N772="zákl. přenesená",J772,0)</f>
        <v>0</v>
      </c>
      <c r="BH772" s="145">
        <f>IF(N772="sníž. přenesená",J772,0)</f>
        <v>0</v>
      </c>
      <c r="BI772" s="145">
        <f>IF(N772="nulová",J772,0)</f>
        <v>0</v>
      </c>
      <c r="BJ772" s="18" t="s">
        <v>82</v>
      </c>
      <c r="BK772" s="145">
        <f>ROUND(I772*H772,2)</f>
        <v>0</v>
      </c>
      <c r="BL772" s="18" t="s">
        <v>196</v>
      </c>
      <c r="BM772" s="144" t="s">
        <v>1097</v>
      </c>
    </row>
    <row r="773" spans="2:65" s="1" customFormat="1" ht="11.25">
      <c r="B773" s="33"/>
      <c r="D773" s="146" t="s">
        <v>198</v>
      </c>
      <c r="F773" s="147" t="s">
        <v>1098</v>
      </c>
      <c r="I773" s="148"/>
      <c r="L773" s="33"/>
      <c r="M773" s="149"/>
      <c r="T773" s="54"/>
      <c r="AT773" s="18" t="s">
        <v>198</v>
      </c>
      <c r="AU773" s="18" t="s">
        <v>85</v>
      </c>
    </row>
    <row r="774" spans="2:65" s="1" customFormat="1" ht="24.2" customHeight="1">
      <c r="B774" s="33"/>
      <c r="C774" s="178" t="s">
        <v>991</v>
      </c>
      <c r="D774" s="178" t="s">
        <v>666</v>
      </c>
      <c r="E774" s="179" t="s">
        <v>1099</v>
      </c>
      <c r="F774" s="180" t="s">
        <v>1100</v>
      </c>
      <c r="G774" s="181" t="s">
        <v>202</v>
      </c>
      <c r="H774" s="182">
        <v>6</v>
      </c>
      <c r="I774" s="183"/>
      <c r="J774" s="184">
        <f>ROUND(I774*H774,2)</f>
        <v>0</v>
      </c>
      <c r="K774" s="180" t="s">
        <v>195</v>
      </c>
      <c r="L774" s="185"/>
      <c r="M774" s="186" t="s">
        <v>19</v>
      </c>
      <c r="N774" s="187" t="s">
        <v>45</v>
      </c>
      <c r="P774" s="142">
        <f>O774*H774</f>
        <v>0</v>
      </c>
      <c r="Q774" s="142">
        <v>1.3299999999999999E-2</v>
      </c>
      <c r="R774" s="142">
        <f>Q774*H774</f>
        <v>7.9799999999999996E-2</v>
      </c>
      <c r="S774" s="142">
        <v>0</v>
      </c>
      <c r="T774" s="143">
        <f>S774*H774</f>
        <v>0</v>
      </c>
      <c r="AR774" s="144" t="s">
        <v>234</v>
      </c>
      <c r="AT774" s="144" t="s">
        <v>666</v>
      </c>
      <c r="AU774" s="144" t="s">
        <v>85</v>
      </c>
      <c r="AY774" s="18" t="s">
        <v>189</v>
      </c>
      <c r="BE774" s="145">
        <f>IF(N774="základní",J774,0)</f>
        <v>0</v>
      </c>
      <c r="BF774" s="145">
        <f>IF(N774="snížená",J774,0)</f>
        <v>0</v>
      </c>
      <c r="BG774" s="145">
        <f>IF(N774="zákl. přenesená",J774,0)</f>
        <v>0</v>
      </c>
      <c r="BH774" s="145">
        <f>IF(N774="sníž. přenesená",J774,0)</f>
        <v>0</v>
      </c>
      <c r="BI774" s="145">
        <f>IF(N774="nulová",J774,0)</f>
        <v>0</v>
      </c>
      <c r="BJ774" s="18" t="s">
        <v>82</v>
      </c>
      <c r="BK774" s="145">
        <f>ROUND(I774*H774,2)</f>
        <v>0</v>
      </c>
      <c r="BL774" s="18" t="s">
        <v>196</v>
      </c>
      <c r="BM774" s="144" t="s">
        <v>1101</v>
      </c>
    </row>
    <row r="775" spans="2:65" s="1" customFormat="1" ht="24.2" customHeight="1">
      <c r="B775" s="33"/>
      <c r="C775" s="178" t="s">
        <v>1102</v>
      </c>
      <c r="D775" s="178" t="s">
        <v>666</v>
      </c>
      <c r="E775" s="179" t="s">
        <v>1103</v>
      </c>
      <c r="F775" s="180" t="s">
        <v>1104</v>
      </c>
      <c r="G775" s="181" t="s">
        <v>202</v>
      </c>
      <c r="H775" s="182">
        <v>6</v>
      </c>
      <c r="I775" s="183"/>
      <c r="J775" s="184">
        <f>ROUND(I775*H775,2)</f>
        <v>0</v>
      </c>
      <c r="K775" s="180" t="s">
        <v>195</v>
      </c>
      <c r="L775" s="185"/>
      <c r="M775" s="186" t="s">
        <v>19</v>
      </c>
      <c r="N775" s="187" t="s">
        <v>45</v>
      </c>
      <c r="P775" s="142">
        <f>O775*H775</f>
        <v>0</v>
      </c>
      <c r="Q775" s="142">
        <v>2.9999999999999997E-4</v>
      </c>
      <c r="R775" s="142">
        <f>Q775*H775</f>
        <v>1.8E-3</v>
      </c>
      <c r="S775" s="142">
        <v>0</v>
      </c>
      <c r="T775" s="143">
        <f>S775*H775</f>
        <v>0</v>
      </c>
      <c r="AR775" s="144" t="s">
        <v>234</v>
      </c>
      <c r="AT775" s="144" t="s">
        <v>666</v>
      </c>
      <c r="AU775" s="144" t="s">
        <v>85</v>
      </c>
      <c r="AY775" s="18" t="s">
        <v>189</v>
      </c>
      <c r="BE775" s="145">
        <f>IF(N775="základní",J775,0)</f>
        <v>0</v>
      </c>
      <c r="BF775" s="145">
        <f>IF(N775="snížená",J775,0)</f>
        <v>0</v>
      </c>
      <c r="BG775" s="145">
        <f>IF(N775="zákl. přenesená",J775,0)</f>
        <v>0</v>
      </c>
      <c r="BH775" s="145">
        <f>IF(N775="sníž. přenesená",J775,0)</f>
        <v>0</v>
      </c>
      <c r="BI775" s="145">
        <f>IF(N775="nulová",J775,0)</f>
        <v>0</v>
      </c>
      <c r="BJ775" s="18" t="s">
        <v>82</v>
      </c>
      <c r="BK775" s="145">
        <f>ROUND(I775*H775,2)</f>
        <v>0</v>
      </c>
      <c r="BL775" s="18" t="s">
        <v>196</v>
      </c>
      <c r="BM775" s="144" t="s">
        <v>1105</v>
      </c>
    </row>
    <row r="776" spans="2:65" s="1" customFormat="1" ht="16.5" customHeight="1">
      <c r="B776" s="33"/>
      <c r="C776" s="133" t="s">
        <v>1106</v>
      </c>
      <c r="D776" s="133" t="s">
        <v>191</v>
      </c>
      <c r="E776" s="134" t="s">
        <v>1107</v>
      </c>
      <c r="F776" s="135" t="s">
        <v>1108</v>
      </c>
      <c r="G776" s="136" t="s">
        <v>202</v>
      </c>
      <c r="H776" s="137">
        <v>3</v>
      </c>
      <c r="I776" s="138"/>
      <c r="J776" s="139">
        <f>ROUND(I776*H776,2)</f>
        <v>0</v>
      </c>
      <c r="K776" s="135" t="s">
        <v>195</v>
      </c>
      <c r="L776" s="33"/>
      <c r="M776" s="140" t="s">
        <v>19</v>
      </c>
      <c r="N776" s="141" t="s">
        <v>45</v>
      </c>
      <c r="P776" s="142">
        <f>O776*H776</f>
        <v>0</v>
      </c>
      <c r="Q776" s="142">
        <v>0.32906000000000002</v>
      </c>
      <c r="R776" s="142">
        <f>Q776*H776</f>
        <v>0.98718000000000006</v>
      </c>
      <c r="S776" s="142">
        <v>0</v>
      </c>
      <c r="T776" s="143">
        <f>S776*H776</f>
        <v>0</v>
      </c>
      <c r="AR776" s="144" t="s">
        <v>196</v>
      </c>
      <c r="AT776" s="144" t="s">
        <v>191</v>
      </c>
      <c r="AU776" s="144" t="s">
        <v>85</v>
      </c>
      <c r="AY776" s="18" t="s">
        <v>189</v>
      </c>
      <c r="BE776" s="145">
        <f>IF(N776="základní",J776,0)</f>
        <v>0</v>
      </c>
      <c r="BF776" s="145">
        <f>IF(N776="snížená",J776,0)</f>
        <v>0</v>
      </c>
      <c r="BG776" s="145">
        <f>IF(N776="zákl. přenesená",J776,0)</f>
        <v>0</v>
      </c>
      <c r="BH776" s="145">
        <f>IF(N776="sníž. přenesená",J776,0)</f>
        <v>0</v>
      </c>
      <c r="BI776" s="145">
        <f>IF(N776="nulová",J776,0)</f>
        <v>0</v>
      </c>
      <c r="BJ776" s="18" t="s">
        <v>82</v>
      </c>
      <c r="BK776" s="145">
        <f>ROUND(I776*H776,2)</f>
        <v>0</v>
      </c>
      <c r="BL776" s="18" t="s">
        <v>196</v>
      </c>
      <c r="BM776" s="144" t="s">
        <v>1109</v>
      </c>
    </row>
    <row r="777" spans="2:65" s="1" customFormat="1" ht="11.25">
      <c r="B777" s="33"/>
      <c r="D777" s="146" t="s">
        <v>198</v>
      </c>
      <c r="F777" s="147" t="s">
        <v>1110</v>
      </c>
      <c r="I777" s="148"/>
      <c r="L777" s="33"/>
      <c r="M777" s="149"/>
      <c r="T777" s="54"/>
      <c r="AT777" s="18" t="s">
        <v>198</v>
      </c>
      <c r="AU777" s="18" t="s">
        <v>85</v>
      </c>
    </row>
    <row r="778" spans="2:65" s="1" customFormat="1" ht="16.5" customHeight="1">
      <c r="B778" s="33"/>
      <c r="C778" s="178" t="s">
        <v>1111</v>
      </c>
      <c r="D778" s="178" t="s">
        <v>666</v>
      </c>
      <c r="E778" s="179" t="s">
        <v>1112</v>
      </c>
      <c r="F778" s="180" t="s">
        <v>1113</v>
      </c>
      <c r="G778" s="181" t="s">
        <v>202</v>
      </c>
      <c r="H778" s="182">
        <v>3</v>
      </c>
      <c r="I778" s="183"/>
      <c r="J778" s="184">
        <f>ROUND(I778*H778,2)</f>
        <v>0</v>
      </c>
      <c r="K778" s="180" t="s">
        <v>195</v>
      </c>
      <c r="L778" s="185"/>
      <c r="M778" s="186" t="s">
        <v>19</v>
      </c>
      <c r="N778" s="187" t="s">
        <v>45</v>
      </c>
      <c r="P778" s="142">
        <f>O778*H778</f>
        <v>0</v>
      </c>
      <c r="Q778" s="142">
        <v>2.9499999999999998E-2</v>
      </c>
      <c r="R778" s="142">
        <f>Q778*H778</f>
        <v>8.8499999999999995E-2</v>
      </c>
      <c r="S778" s="142">
        <v>0</v>
      </c>
      <c r="T778" s="143">
        <f>S778*H778</f>
        <v>0</v>
      </c>
      <c r="AR778" s="144" t="s">
        <v>234</v>
      </c>
      <c r="AT778" s="144" t="s">
        <v>666</v>
      </c>
      <c r="AU778" s="144" t="s">
        <v>85</v>
      </c>
      <c r="AY778" s="18" t="s">
        <v>189</v>
      </c>
      <c r="BE778" s="145">
        <f>IF(N778="základní",J778,0)</f>
        <v>0</v>
      </c>
      <c r="BF778" s="145">
        <f>IF(N778="snížená",J778,0)</f>
        <v>0</v>
      </c>
      <c r="BG778" s="145">
        <f>IF(N778="zákl. přenesená",J778,0)</f>
        <v>0</v>
      </c>
      <c r="BH778" s="145">
        <f>IF(N778="sníž. přenesená",J778,0)</f>
        <v>0</v>
      </c>
      <c r="BI778" s="145">
        <f>IF(N778="nulová",J778,0)</f>
        <v>0</v>
      </c>
      <c r="BJ778" s="18" t="s">
        <v>82</v>
      </c>
      <c r="BK778" s="145">
        <f>ROUND(I778*H778,2)</f>
        <v>0</v>
      </c>
      <c r="BL778" s="18" t="s">
        <v>196</v>
      </c>
      <c r="BM778" s="144" t="s">
        <v>1114</v>
      </c>
    </row>
    <row r="779" spans="2:65" s="1" customFormat="1" ht="24.2" customHeight="1">
      <c r="B779" s="33"/>
      <c r="C779" s="178" t="s">
        <v>1115</v>
      </c>
      <c r="D779" s="178" t="s">
        <v>666</v>
      </c>
      <c r="E779" s="179" t="s">
        <v>1116</v>
      </c>
      <c r="F779" s="180" t="s">
        <v>1117</v>
      </c>
      <c r="G779" s="181" t="s">
        <v>202</v>
      </c>
      <c r="H779" s="182">
        <v>3</v>
      </c>
      <c r="I779" s="183"/>
      <c r="J779" s="184">
        <f>ROUND(I779*H779,2)</f>
        <v>0</v>
      </c>
      <c r="K779" s="180" t="s">
        <v>195</v>
      </c>
      <c r="L779" s="185"/>
      <c r="M779" s="186" t="s">
        <v>19</v>
      </c>
      <c r="N779" s="187" t="s">
        <v>45</v>
      </c>
      <c r="P779" s="142">
        <f>O779*H779</f>
        <v>0</v>
      </c>
      <c r="Q779" s="142">
        <v>2.5000000000000001E-3</v>
      </c>
      <c r="R779" s="142">
        <f>Q779*H779</f>
        <v>7.4999999999999997E-3</v>
      </c>
      <c r="S779" s="142">
        <v>0</v>
      </c>
      <c r="T779" s="143">
        <f>S779*H779</f>
        <v>0</v>
      </c>
      <c r="AR779" s="144" t="s">
        <v>234</v>
      </c>
      <c r="AT779" s="144" t="s">
        <v>666</v>
      </c>
      <c r="AU779" s="144" t="s">
        <v>85</v>
      </c>
      <c r="AY779" s="18" t="s">
        <v>189</v>
      </c>
      <c r="BE779" s="145">
        <f>IF(N779="základní",J779,0)</f>
        <v>0</v>
      </c>
      <c r="BF779" s="145">
        <f>IF(N779="snížená",J779,0)</f>
        <v>0</v>
      </c>
      <c r="BG779" s="145">
        <f>IF(N779="zákl. přenesená",J779,0)</f>
        <v>0</v>
      </c>
      <c r="BH779" s="145">
        <f>IF(N779="sníž. přenesená",J779,0)</f>
        <v>0</v>
      </c>
      <c r="BI779" s="145">
        <f>IF(N779="nulová",J779,0)</f>
        <v>0</v>
      </c>
      <c r="BJ779" s="18" t="s">
        <v>82</v>
      </c>
      <c r="BK779" s="145">
        <f>ROUND(I779*H779,2)</f>
        <v>0</v>
      </c>
      <c r="BL779" s="18" t="s">
        <v>196</v>
      </c>
      <c r="BM779" s="144" t="s">
        <v>1118</v>
      </c>
    </row>
    <row r="780" spans="2:65" s="1" customFormat="1" ht="33" customHeight="1">
      <c r="B780" s="33"/>
      <c r="C780" s="133" t="s">
        <v>1119</v>
      </c>
      <c r="D780" s="133" t="s">
        <v>191</v>
      </c>
      <c r="E780" s="134" t="s">
        <v>1120</v>
      </c>
      <c r="F780" s="135" t="s">
        <v>1121</v>
      </c>
      <c r="G780" s="136" t="s">
        <v>202</v>
      </c>
      <c r="H780" s="137">
        <v>9</v>
      </c>
      <c r="I780" s="138"/>
      <c r="J780" s="139">
        <f>ROUND(I780*H780,2)</f>
        <v>0</v>
      </c>
      <c r="K780" s="135" t="s">
        <v>195</v>
      </c>
      <c r="L780" s="33"/>
      <c r="M780" s="140" t="s">
        <v>19</v>
      </c>
      <c r="N780" s="141" t="s">
        <v>45</v>
      </c>
      <c r="P780" s="142">
        <f>O780*H780</f>
        <v>0</v>
      </c>
      <c r="Q780" s="142">
        <v>1.6000000000000001E-4</v>
      </c>
      <c r="R780" s="142">
        <f>Q780*H780</f>
        <v>1.4400000000000001E-3</v>
      </c>
      <c r="S780" s="142">
        <v>0</v>
      </c>
      <c r="T780" s="143">
        <f>S780*H780</f>
        <v>0</v>
      </c>
      <c r="AR780" s="144" t="s">
        <v>196</v>
      </c>
      <c r="AT780" s="144" t="s">
        <v>191</v>
      </c>
      <c r="AU780" s="144" t="s">
        <v>85</v>
      </c>
      <c r="AY780" s="18" t="s">
        <v>189</v>
      </c>
      <c r="BE780" s="145">
        <f>IF(N780="základní",J780,0)</f>
        <v>0</v>
      </c>
      <c r="BF780" s="145">
        <f>IF(N780="snížená",J780,0)</f>
        <v>0</v>
      </c>
      <c r="BG780" s="145">
        <f>IF(N780="zákl. přenesená",J780,0)</f>
        <v>0</v>
      </c>
      <c r="BH780" s="145">
        <f>IF(N780="sníž. přenesená",J780,0)</f>
        <v>0</v>
      </c>
      <c r="BI780" s="145">
        <f>IF(N780="nulová",J780,0)</f>
        <v>0</v>
      </c>
      <c r="BJ780" s="18" t="s">
        <v>82</v>
      </c>
      <c r="BK780" s="145">
        <f>ROUND(I780*H780,2)</f>
        <v>0</v>
      </c>
      <c r="BL780" s="18" t="s">
        <v>196</v>
      </c>
      <c r="BM780" s="144" t="s">
        <v>1122</v>
      </c>
    </row>
    <row r="781" spans="2:65" s="1" customFormat="1" ht="11.25">
      <c r="B781" s="33"/>
      <c r="D781" s="146" t="s">
        <v>198</v>
      </c>
      <c r="F781" s="147" t="s">
        <v>1123</v>
      </c>
      <c r="I781" s="148"/>
      <c r="L781" s="33"/>
      <c r="M781" s="149"/>
      <c r="T781" s="54"/>
      <c r="AT781" s="18" t="s">
        <v>198</v>
      </c>
      <c r="AU781" s="18" t="s">
        <v>85</v>
      </c>
    </row>
    <row r="782" spans="2:65" s="1" customFormat="1" ht="16.5" customHeight="1">
      <c r="B782" s="33"/>
      <c r="C782" s="178" t="s">
        <v>1124</v>
      </c>
      <c r="D782" s="178" t="s">
        <v>666</v>
      </c>
      <c r="E782" s="179" t="s">
        <v>1125</v>
      </c>
      <c r="F782" s="180" t="s">
        <v>1126</v>
      </c>
      <c r="G782" s="181" t="s">
        <v>202</v>
      </c>
      <c r="H782" s="182">
        <v>9</v>
      </c>
      <c r="I782" s="183"/>
      <c r="J782" s="184">
        <f>ROUND(I782*H782,2)</f>
        <v>0</v>
      </c>
      <c r="K782" s="180" t="s">
        <v>19</v>
      </c>
      <c r="L782" s="185"/>
      <c r="M782" s="186" t="s">
        <v>19</v>
      </c>
      <c r="N782" s="187" t="s">
        <v>45</v>
      </c>
      <c r="P782" s="142">
        <f>O782*H782</f>
        <v>0</v>
      </c>
      <c r="Q782" s="142">
        <v>0</v>
      </c>
      <c r="R782" s="142">
        <f>Q782*H782</f>
        <v>0</v>
      </c>
      <c r="S782" s="142">
        <v>0</v>
      </c>
      <c r="T782" s="143">
        <f>S782*H782</f>
        <v>0</v>
      </c>
      <c r="AR782" s="144" t="s">
        <v>234</v>
      </c>
      <c r="AT782" s="144" t="s">
        <v>666</v>
      </c>
      <c r="AU782" s="144" t="s">
        <v>85</v>
      </c>
      <c r="AY782" s="18" t="s">
        <v>189</v>
      </c>
      <c r="BE782" s="145">
        <f>IF(N782="základní",J782,0)</f>
        <v>0</v>
      </c>
      <c r="BF782" s="145">
        <f>IF(N782="snížená",J782,0)</f>
        <v>0</v>
      </c>
      <c r="BG782" s="145">
        <f>IF(N782="zákl. přenesená",J782,0)</f>
        <v>0</v>
      </c>
      <c r="BH782" s="145">
        <f>IF(N782="sníž. přenesená",J782,0)</f>
        <v>0</v>
      </c>
      <c r="BI782" s="145">
        <f>IF(N782="nulová",J782,0)</f>
        <v>0</v>
      </c>
      <c r="BJ782" s="18" t="s">
        <v>82</v>
      </c>
      <c r="BK782" s="145">
        <f>ROUND(I782*H782,2)</f>
        <v>0</v>
      </c>
      <c r="BL782" s="18" t="s">
        <v>196</v>
      </c>
      <c r="BM782" s="144" t="s">
        <v>1127</v>
      </c>
    </row>
    <row r="783" spans="2:65" s="1" customFormat="1" ht="16.5" customHeight="1">
      <c r="B783" s="33"/>
      <c r="C783" s="133" t="s">
        <v>1128</v>
      </c>
      <c r="D783" s="133" t="s">
        <v>191</v>
      </c>
      <c r="E783" s="134" t="s">
        <v>1129</v>
      </c>
      <c r="F783" s="135" t="s">
        <v>1130</v>
      </c>
      <c r="G783" s="136" t="s">
        <v>339</v>
      </c>
      <c r="H783" s="137">
        <v>2422</v>
      </c>
      <c r="I783" s="138"/>
      <c r="J783" s="139">
        <f>ROUND(I783*H783,2)</f>
        <v>0</v>
      </c>
      <c r="K783" s="135" t="s">
        <v>195</v>
      </c>
      <c r="L783" s="33"/>
      <c r="M783" s="140" t="s">
        <v>19</v>
      </c>
      <c r="N783" s="141" t="s">
        <v>45</v>
      </c>
      <c r="P783" s="142">
        <f>O783*H783</f>
        <v>0</v>
      </c>
      <c r="Q783" s="142">
        <v>1.9000000000000001E-4</v>
      </c>
      <c r="R783" s="142">
        <f>Q783*H783</f>
        <v>0.46018000000000003</v>
      </c>
      <c r="S783" s="142">
        <v>0</v>
      </c>
      <c r="T783" s="143">
        <f>S783*H783</f>
        <v>0</v>
      </c>
      <c r="AR783" s="144" t="s">
        <v>196</v>
      </c>
      <c r="AT783" s="144" t="s">
        <v>191</v>
      </c>
      <c r="AU783" s="144" t="s">
        <v>85</v>
      </c>
      <c r="AY783" s="18" t="s">
        <v>189</v>
      </c>
      <c r="BE783" s="145">
        <f>IF(N783="základní",J783,0)</f>
        <v>0</v>
      </c>
      <c r="BF783" s="145">
        <f>IF(N783="snížená",J783,0)</f>
        <v>0</v>
      </c>
      <c r="BG783" s="145">
        <f>IF(N783="zákl. přenesená",J783,0)</f>
        <v>0</v>
      </c>
      <c r="BH783" s="145">
        <f>IF(N783="sníž. přenesená",J783,0)</f>
        <v>0</v>
      </c>
      <c r="BI783" s="145">
        <f>IF(N783="nulová",J783,0)</f>
        <v>0</v>
      </c>
      <c r="BJ783" s="18" t="s">
        <v>82</v>
      </c>
      <c r="BK783" s="145">
        <f>ROUND(I783*H783,2)</f>
        <v>0</v>
      </c>
      <c r="BL783" s="18" t="s">
        <v>196</v>
      </c>
      <c r="BM783" s="144" t="s">
        <v>1131</v>
      </c>
    </row>
    <row r="784" spans="2:65" s="1" customFormat="1" ht="11.25">
      <c r="B784" s="33"/>
      <c r="D784" s="146" t="s">
        <v>198</v>
      </c>
      <c r="F784" s="147" t="s">
        <v>1132</v>
      </c>
      <c r="I784" s="148"/>
      <c r="L784" s="33"/>
      <c r="M784" s="149"/>
      <c r="T784" s="54"/>
      <c r="AT784" s="18" t="s">
        <v>198</v>
      </c>
      <c r="AU784" s="18" t="s">
        <v>85</v>
      </c>
    </row>
    <row r="785" spans="2:65" s="12" customFormat="1" ht="11.25">
      <c r="B785" s="150"/>
      <c r="D785" s="151" t="s">
        <v>205</v>
      </c>
      <c r="E785" s="152" t="s">
        <v>19</v>
      </c>
      <c r="F785" s="153" t="s">
        <v>217</v>
      </c>
      <c r="H785" s="152" t="s">
        <v>19</v>
      </c>
      <c r="I785" s="154"/>
      <c r="L785" s="150"/>
      <c r="M785" s="155"/>
      <c r="T785" s="156"/>
      <c r="AT785" s="152" t="s">
        <v>205</v>
      </c>
      <c r="AU785" s="152" t="s">
        <v>85</v>
      </c>
      <c r="AV785" s="12" t="s">
        <v>82</v>
      </c>
      <c r="AW785" s="12" t="s">
        <v>35</v>
      </c>
      <c r="AX785" s="12" t="s">
        <v>74</v>
      </c>
      <c r="AY785" s="152" t="s">
        <v>189</v>
      </c>
    </row>
    <row r="786" spans="2:65" s="13" customFormat="1" ht="11.25">
      <c r="B786" s="157"/>
      <c r="D786" s="151" t="s">
        <v>205</v>
      </c>
      <c r="E786" s="158" t="s">
        <v>19</v>
      </c>
      <c r="F786" s="159" t="s">
        <v>1133</v>
      </c>
      <c r="H786" s="160">
        <v>2413</v>
      </c>
      <c r="I786" s="161"/>
      <c r="L786" s="157"/>
      <c r="M786" s="162"/>
      <c r="T786" s="163"/>
      <c r="AT786" s="158" t="s">
        <v>205</v>
      </c>
      <c r="AU786" s="158" t="s">
        <v>85</v>
      </c>
      <c r="AV786" s="13" t="s">
        <v>85</v>
      </c>
      <c r="AW786" s="13" t="s">
        <v>35</v>
      </c>
      <c r="AX786" s="13" t="s">
        <v>74</v>
      </c>
      <c r="AY786" s="158" t="s">
        <v>189</v>
      </c>
    </row>
    <row r="787" spans="2:65" s="13" customFormat="1" ht="11.25">
      <c r="B787" s="157"/>
      <c r="D787" s="151" t="s">
        <v>205</v>
      </c>
      <c r="E787" s="158" t="s">
        <v>19</v>
      </c>
      <c r="F787" s="159" t="s">
        <v>1134</v>
      </c>
      <c r="H787" s="160">
        <v>9</v>
      </c>
      <c r="I787" s="161"/>
      <c r="L787" s="157"/>
      <c r="M787" s="162"/>
      <c r="T787" s="163"/>
      <c r="AT787" s="158" t="s">
        <v>205</v>
      </c>
      <c r="AU787" s="158" t="s">
        <v>85</v>
      </c>
      <c r="AV787" s="13" t="s">
        <v>85</v>
      </c>
      <c r="AW787" s="13" t="s">
        <v>35</v>
      </c>
      <c r="AX787" s="13" t="s">
        <v>74</v>
      </c>
      <c r="AY787" s="158" t="s">
        <v>189</v>
      </c>
    </row>
    <row r="788" spans="2:65" s="14" customFormat="1" ht="11.25">
      <c r="B788" s="164"/>
      <c r="D788" s="151" t="s">
        <v>205</v>
      </c>
      <c r="E788" s="165" t="s">
        <v>19</v>
      </c>
      <c r="F788" s="166" t="s">
        <v>303</v>
      </c>
      <c r="H788" s="167">
        <v>2422</v>
      </c>
      <c r="I788" s="168"/>
      <c r="L788" s="164"/>
      <c r="M788" s="169"/>
      <c r="T788" s="170"/>
      <c r="AT788" s="165" t="s">
        <v>205</v>
      </c>
      <c r="AU788" s="165" t="s">
        <v>85</v>
      </c>
      <c r="AV788" s="14" t="s">
        <v>196</v>
      </c>
      <c r="AW788" s="14" t="s">
        <v>35</v>
      </c>
      <c r="AX788" s="14" t="s">
        <v>82</v>
      </c>
      <c r="AY788" s="165" t="s">
        <v>189</v>
      </c>
    </row>
    <row r="789" spans="2:65" s="1" customFormat="1" ht="24.2" customHeight="1">
      <c r="B789" s="33"/>
      <c r="C789" s="133" t="s">
        <v>1135</v>
      </c>
      <c r="D789" s="133" t="s">
        <v>191</v>
      </c>
      <c r="E789" s="134" t="s">
        <v>1136</v>
      </c>
      <c r="F789" s="135" t="s">
        <v>1137</v>
      </c>
      <c r="G789" s="136" t="s">
        <v>339</v>
      </c>
      <c r="H789" s="137">
        <v>2401</v>
      </c>
      <c r="I789" s="138"/>
      <c r="J789" s="139">
        <f>ROUND(I789*H789,2)</f>
        <v>0</v>
      </c>
      <c r="K789" s="135" t="s">
        <v>195</v>
      </c>
      <c r="L789" s="33"/>
      <c r="M789" s="140" t="s">
        <v>19</v>
      </c>
      <c r="N789" s="141" t="s">
        <v>45</v>
      </c>
      <c r="P789" s="142">
        <f>O789*H789</f>
        <v>0</v>
      </c>
      <c r="Q789" s="142">
        <v>9.0000000000000006E-5</v>
      </c>
      <c r="R789" s="142">
        <f>Q789*H789</f>
        <v>0.21609</v>
      </c>
      <c r="S789" s="142">
        <v>0</v>
      </c>
      <c r="T789" s="143">
        <f>S789*H789</f>
        <v>0</v>
      </c>
      <c r="AR789" s="144" t="s">
        <v>196</v>
      </c>
      <c r="AT789" s="144" t="s">
        <v>191</v>
      </c>
      <c r="AU789" s="144" t="s">
        <v>85</v>
      </c>
      <c r="AY789" s="18" t="s">
        <v>189</v>
      </c>
      <c r="BE789" s="145">
        <f>IF(N789="základní",J789,0)</f>
        <v>0</v>
      </c>
      <c r="BF789" s="145">
        <f>IF(N789="snížená",J789,0)</f>
        <v>0</v>
      </c>
      <c r="BG789" s="145">
        <f>IF(N789="zákl. přenesená",J789,0)</f>
        <v>0</v>
      </c>
      <c r="BH789" s="145">
        <f>IF(N789="sníž. přenesená",J789,0)</f>
        <v>0</v>
      </c>
      <c r="BI789" s="145">
        <f>IF(N789="nulová",J789,0)</f>
        <v>0</v>
      </c>
      <c r="BJ789" s="18" t="s">
        <v>82</v>
      </c>
      <c r="BK789" s="145">
        <f>ROUND(I789*H789,2)</f>
        <v>0</v>
      </c>
      <c r="BL789" s="18" t="s">
        <v>196</v>
      </c>
      <c r="BM789" s="144" t="s">
        <v>1138</v>
      </c>
    </row>
    <row r="790" spans="2:65" s="1" customFormat="1" ht="11.25">
      <c r="B790" s="33"/>
      <c r="D790" s="146" t="s">
        <v>198</v>
      </c>
      <c r="F790" s="147" t="s">
        <v>1139</v>
      </c>
      <c r="I790" s="148"/>
      <c r="L790" s="33"/>
      <c r="M790" s="149"/>
      <c r="T790" s="54"/>
      <c r="AT790" s="18" t="s">
        <v>198</v>
      </c>
      <c r="AU790" s="18" t="s">
        <v>85</v>
      </c>
    </row>
    <row r="791" spans="2:65" s="13" customFormat="1" ht="11.25">
      <c r="B791" s="157"/>
      <c r="D791" s="151" t="s">
        <v>205</v>
      </c>
      <c r="E791" s="158" t="s">
        <v>19</v>
      </c>
      <c r="F791" s="159" t="s">
        <v>966</v>
      </c>
      <c r="H791" s="160">
        <v>2413</v>
      </c>
      <c r="I791" s="161"/>
      <c r="L791" s="157"/>
      <c r="M791" s="162"/>
      <c r="T791" s="163"/>
      <c r="AT791" s="158" t="s">
        <v>205</v>
      </c>
      <c r="AU791" s="158" t="s">
        <v>85</v>
      </c>
      <c r="AV791" s="13" t="s">
        <v>85</v>
      </c>
      <c r="AW791" s="13" t="s">
        <v>35</v>
      </c>
      <c r="AX791" s="13" t="s">
        <v>74</v>
      </c>
      <c r="AY791" s="158" t="s">
        <v>189</v>
      </c>
    </row>
    <row r="792" spans="2:65" s="12" customFormat="1" ht="11.25">
      <c r="B792" s="150"/>
      <c r="D792" s="151" t="s">
        <v>205</v>
      </c>
      <c r="E792" s="152" t="s">
        <v>19</v>
      </c>
      <c r="F792" s="153" t="s">
        <v>1140</v>
      </c>
      <c r="H792" s="152" t="s">
        <v>19</v>
      </c>
      <c r="I792" s="154"/>
      <c r="L792" s="150"/>
      <c r="M792" s="155"/>
      <c r="T792" s="156"/>
      <c r="AT792" s="152" t="s">
        <v>205</v>
      </c>
      <c r="AU792" s="152" t="s">
        <v>85</v>
      </c>
      <c r="AV792" s="12" t="s">
        <v>82</v>
      </c>
      <c r="AW792" s="12" t="s">
        <v>35</v>
      </c>
      <c r="AX792" s="12" t="s">
        <v>74</v>
      </c>
      <c r="AY792" s="152" t="s">
        <v>189</v>
      </c>
    </row>
    <row r="793" spans="2:65" s="13" customFormat="1" ht="11.25">
      <c r="B793" s="157"/>
      <c r="D793" s="151" t="s">
        <v>205</v>
      </c>
      <c r="E793" s="158" t="s">
        <v>19</v>
      </c>
      <c r="F793" s="159" t="s">
        <v>1141</v>
      </c>
      <c r="H793" s="160">
        <v>-12</v>
      </c>
      <c r="I793" s="161"/>
      <c r="L793" s="157"/>
      <c r="M793" s="162"/>
      <c r="T793" s="163"/>
      <c r="AT793" s="158" t="s">
        <v>205</v>
      </c>
      <c r="AU793" s="158" t="s">
        <v>85</v>
      </c>
      <c r="AV793" s="13" t="s">
        <v>85</v>
      </c>
      <c r="AW793" s="13" t="s">
        <v>35</v>
      </c>
      <c r="AX793" s="13" t="s">
        <v>74</v>
      </c>
      <c r="AY793" s="158" t="s">
        <v>189</v>
      </c>
    </row>
    <row r="794" spans="2:65" s="14" customFormat="1" ht="11.25">
      <c r="B794" s="164"/>
      <c r="D794" s="151" t="s">
        <v>205</v>
      </c>
      <c r="E794" s="165" t="s">
        <v>19</v>
      </c>
      <c r="F794" s="166" t="s">
        <v>303</v>
      </c>
      <c r="H794" s="167">
        <v>2401</v>
      </c>
      <c r="I794" s="168"/>
      <c r="L794" s="164"/>
      <c r="M794" s="169"/>
      <c r="T794" s="170"/>
      <c r="AT794" s="165" t="s">
        <v>205</v>
      </c>
      <c r="AU794" s="165" t="s">
        <v>85</v>
      </c>
      <c r="AV794" s="14" t="s">
        <v>196</v>
      </c>
      <c r="AW794" s="14" t="s">
        <v>35</v>
      </c>
      <c r="AX794" s="14" t="s">
        <v>82</v>
      </c>
      <c r="AY794" s="165" t="s">
        <v>189</v>
      </c>
    </row>
    <row r="795" spans="2:65" s="1" customFormat="1" ht="37.9" customHeight="1">
      <c r="B795" s="33"/>
      <c r="C795" s="133" t="s">
        <v>1142</v>
      </c>
      <c r="D795" s="133" t="s">
        <v>191</v>
      </c>
      <c r="E795" s="134" t="s">
        <v>1143</v>
      </c>
      <c r="F795" s="135" t="s">
        <v>1144</v>
      </c>
      <c r="G795" s="136" t="s">
        <v>202</v>
      </c>
      <c r="H795" s="137">
        <v>40</v>
      </c>
      <c r="I795" s="138"/>
      <c r="J795" s="139">
        <f>ROUND(I795*H795,2)</f>
        <v>0</v>
      </c>
      <c r="K795" s="135" t="s">
        <v>195</v>
      </c>
      <c r="L795" s="33"/>
      <c r="M795" s="140" t="s">
        <v>19</v>
      </c>
      <c r="N795" s="141" t="s">
        <v>45</v>
      </c>
      <c r="P795" s="142">
        <f>O795*H795</f>
        <v>0</v>
      </c>
      <c r="Q795" s="142">
        <v>2.5000000000000001E-4</v>
      </c>
      <c r="R795" s="142">
        <f>Q795*H795</f>
        <v>0.01</v>
      </c>
      <c r="S795" s="142">
        <v>0</v>
      </c>
      <c r="T795" s="143">
        <f>S795*H795</f>
        <v>0</v>
      </c>
      <c r="AR795" s="144" t="s">
        <v>196</v>
      </c>
      <c r="AT795" s="144" t="s">
        <v>191</v>
      </c>
      <c r="AU795" s="144" t="s">
        <v>85</v>
      </c>
      <c r="AY795" s="18" t="s">
        <v>189</v>
      </c>
      <c r="BE795" s="145">
        <f>IF(N795="základní",J795,0)</f>
        <v>0</v>
      </c>
      <c r="BF795" s="145">
        <f>IF(N795="snížená",J795,0)</f>
        <v>0</v>
      </c>
      <c r="BG795" s="145">
        <f>IF(N795="zákl. přenesená",J795,0)</f>
        <v>0</v>
      </c>
      <c r="BH795" s="145">
        <f>IF(N795="sníž. přenesená",J795,0)</f>
        <v>0</v>
      </c>
      <c r="BI795" s="145">
        <f>IF(N795="nulová",J795,0)</f>
        <v>0</v>
      </c>
      <c r="BJ795" s="18" t="s">
        <v>82</v>
      </c>
      <c r="BK795" s="145">
        <f>ROUND(I795*H795,2)</f>
        <v>0</v>
      </c>
      <c r="BL795" s="18" t="s">
        <v>196</v>
      </c>
      <c r="BM795" s="144" t="s">
        <v>1145</v>
      </c>
    </row>
    <row r="796" spans="2:65" s="1" customFormat="1" ht="11.25">
      <c r="B796" s="33"/>
      <c r="D796" s="146" t="s">
        <v>198</v>
      </c>
      <c r="F796" s="147" t="s">
        <v>1146</v>
      </c>
      <c r="I796" s="148"/>
      <c r="L796" s="33"/>
      <c r="M796" s="149"/>
      <c r="T796" s="54"/>
      <c r="AT796" s="18" t="s">
        <v>198</v>
      </c>
      <c r="AU796" s="18" t="s">
        <v>85</v>
      </c>
    </row>
    <row r="797" spans="2:65" s="12" customFormat="1" ht="11.25">
      <c r="B797" s="150"/>
      <c r="D797" s="151" t="s">
        <v>205</v>
      </c>
      <c r="E797" s="152" t="s">
        <v>19</v>
      </c>
      <c r="F797" s="153" t="s">
        <v>1147</v>
      </c>
      <c r="H797" s="152" t="s">
        <v>19</v>
      </c>
      <c r="I797" s="154"/>
      <c r="L797" s="150"/>
      <c r="M797" s="155"/>
      <c r="T797" s="156"/>
      <c r="AT797" s="152" t="s">
        <v>205</v>
      </c>
      <c r="AU797" s="152" t="s">
        <v>85</v>
      </c>
      <c r="AV797" s="12" t="s">
        <v>82</v>
      </c>
      <c r="AW797" s="12" t="s">
        <v>35</v>
      </c>
      <c r="AX797" s="12" t="s">
        <v>74</v>
      </c>
      <c r="AY797" s="152" t="s">
        <v>189</v>
      </c>
    </row>
    <row r="798" spans="2:65" s="12" customFormat="1" ht="11.25">
      <c r="B798" s="150"/>
      <c r="D798" s="151" t="s">
        <v>205</v>
      </c>
      <c r="E798" s="152" t="s">
        <v>19</v>
      </c>
      <c r="F798" s="153" t="s">
        <v>1148</v>
      </c>
      <c r="H798" s="152" t="s">
        <v>19</v>
      </c>
      <c r="I798" s="154"/>
      <c r="L798" s="150"/>
      <c r="M798" s="155"/>
      <c r="T798" s="156"/>
      <c r="AT798" s="152" t="s">
        <v>205</v>
      </c>
      <c r="AU798" s="152" t="s">
        <v>85</v>
      </c>
      <c r="AV798" s="12" t="s">
        <v>82</v>
      </c>
      <c r="AW798" s="12" t="s">
        <v>35</v>
      </c>
      <c r="AX798" s="12" t="s">
        <v>74</v>
      </c>
      <c r="AY798" s="152" t="s">
        <v>189</v>
      </c>
    </row>
    <row r="799" spans="2:65" s="12" customFormat="1" ht="22.5">
      <c r="B799" s="150"/>
      <c r="D799" s="151" t="s">
        <v>205</v>
      </c>
      <c r="E799" s="152" t="s">
        <v>19</v>
      </c>
      <c r="F799" s="153" t="s">
        <v>1149</v>
      </c>
      <c r="H799" s="152" t="s">
        <v>19</v>
      </c>
      <c r="I799" s="154"/>
      <c r="L799" s="150"/>
      <c r="M799" s="155"/>
      <c r="T799" s="156"/>
      <c r="AT799" s="152" t="s">
        <v>205</v>
      </c>
      <c r="AU799" s="152" t="s">
        <v>85</v>
      </c>
      <c r="AV799" s="12" t="s">
        <v>82</v>
      </c>
      <c r="AW799" s="12" t="s">
        <v>35</v>
      </c>
      <c r="AX799" s="12" t="s">
        <v>74</v>
      </c>
      <c r="AY799" s="152" t="s">
        <v>189</v>
      </c>
    </row>
    <row r="800" spans="2:65" s="13" customFormat="1" ht="11.25">
      <c r="B800" s="157"/>
      <c r="D800" s="151" t="s">
        <v>205</v>
      </c>
      <c r="E800" s="158" t="s">
        <v>19</v>
      </c>
      <c r="F800" s="159" t="s">
        <v>1150</v>
      </c>
      <c r="H800" s="160">
        <v>40</v>
      </c>
      <c r="I800" s="161"/>
      <c r="L800" s="157"/>
      <c r="M800" s="162"/>
      <c r="T800" s="163"/>
      <c r="AT800" s="158" t="s">
        <v>205</v>
      </c>
      <c r="AU800" s="158" t="s">
        <v>85</v>
      </c>
      <c r="AV800" s="13" t="s">
        <v>85</v>
      </c>
      <c r="AW800" s="13" t="s">
        <v>35</v>
      </c>
      <c r="AX800" s="13" t="s">
        <v>82</v>
      </c>
      <c r="AY800" s="158" t="s">
        <v>189</v>
      </c>
    </row>
    <row r="801" spans="2:65" s="1" customFormat="1" ht="24.2" customHeight="1">
      <c r="B801" s="33"/>
      <c r="C801" s="133" t="s">
        <v>1151</v>
      </c>
      <c r="D801" s="133" t="s">
        <v>191</v>
      </c>
      <c r="E801" s="134" t="s">
        <v>1152</v>
      </c>
      <c r="F801" s="135" t="s">
        <v>1153</v>
      </c>
      <c r="G801" s="136" t="s">
        <v>202</v>
      </c>
      <c r="H801" s="137">
        <v>10</v>
      </c>
      <c r="I801" s="138"/>
      <c r="J801" s="139">
        <f>ROUND(I801*H801,2)</f>
        <v>0</v>
      </c>
      <c r="K801" s="135" t="s">
        <v>195</v>
      </c>
      <c r="L801" s="33"/>
      <c r="M801" s="140" t="s">
        <v>19</v>
      </c>
      <c r="N801" s="141" t="s">
        <v>45</v>
      </c>
      <c r="P801" s="142">
        <f>O801*H801</f>
        <v>0</v>
      </c>
      <c r="Q801" s="142">
        <v>7.6000000000000004E-4</v>
      </c>
      <c r="R801" s="142">
        <f>Q801*H801</f>
        <v>7.6000000000000009E-3</v>
      </c>
      <c r="S801" s="142">
        <v>0</v>
      </c>
      <c r="T801" s="143">
        <f>S801*H801</f>
        <v>0</v>
      </c>
      <c r="AR801" s="144" t="s">
        <v>196</v>
      </c>
      <c r="AT801" s="144" t="s">
        <v>191</v>
      </c>
      <c r="AU801" s="144" t="s">
        <v>85</v>
      </c>
      <c r="AY801" s="18" t="s">
        <v>189</v>
      </c>
      <c r="BE801" s="145">
        <f>IF(N801="základní",J801,0)</f>
        <v>0</v>
      </c>
      <c r="BF801" s="145">
        <f>IF(N801="snížená",J801,0)</f>
        <v>0</v>
      </c>
      <c r="BG801" s="145">
        <f>IF(N801="zákl. přenesená",J801,0)</f>
        <v>0</v>
      </c>
      <c r="BH801" s="145">
        <f>IF(N801="sníž. přenesená",J801,0)</f>
        <v>0</v>
      </c>
      <c r="BI801" s="145">
        <f>IF(N801="nulová",J801,0)</f>
        <v>0</v>
      </c>
      <c r="BJ801" s="18" t="s">
        <v>82</v>
      </c>
      <c r="BK801" s="145">
        <f>ROUND(I801*H801,2)</f>
        <v>0</v>
      </c>
      <c r="BL801" s="18" t="s">
        <v>196</v>
      </c>
      <c r="BM801" s="144" t="s">
        <v>1154</v>
      </c>
    </row>
    <row r="802" spans="2:65" s="1" customFormat="1" ht="11.25">
      <c r="B802" s="33"/>
      <c r="D802" s="146" t="s">
        <v>198</v>
      </c>
      <c r="F802" s="147" t="s">
        <v>1155</v>
      </c>
      <c r="I802" s="148"/>
      <c r="L802" s="33"/>
      <c r="M802" s="149"/>
      <c r="T802" s="54"/>
      <c r="AT802" s="18" t="s">
        <v>198</v>
      </c>
      <c r="AU802" s="18" t="s">
        <v>85</v>
      </c>
    </row>
    <row r="803" spans="2:65" s="12" customFormat="1" ht="11.25">
      <c r="B803" s="150"/>
      <c r="D803" s="151" t="s">
        <v>205</v>
      </c>
      <c r="E803" s="152" t="s">
        <v>19</v>
      </c>
      <c r="F803" s="153" t="s">
        <v>1156</v>
      </c>
      <c r="H803" s="152" t="s">
        <v>19</v>
      </c>
      <c r="I803" s="154"/>
      <c r="L803" s="150"/>
      <c r="M803" s="155"/>
      <c r="T803" s="156"/>
      <c r="AT803" s="152" t="s">
        <v>205</v>
      </c>
      <c r="AU803" s="152" t="s">
        <v>85</v>
      </c>
      <c r="AV803" s="12" t="s">
        <v>82</v>
      </c>
      <c r="AW803" s="12" t="s">
        <v>35</v>
      </c>
      <c r="AX803" s="12" t="s">
        <v>74</v>
      </c>
      <c r="AY803" s="152" t="s">
        <v>189</v>
      </c>
    </row>
    <row r="804" spans="2:65" s="12" customFormat="1" ht="11.25">
      <c r="B804" s="150"/>
      <c r="D804" s="151" t="s">
        <v>205</v>
      </c>
      <c r="E804" s="152" t="s">
        <v>19</v>
      </c>
      <c r="F804" s="153" t="s">
        <v>1157</v>
      </c>
      <c r="H804" s="152" t="s">
        <v>19</v>
      </c>
      <c r="I804" s="154"/>
      <c r="L804" s="150"/>
      <c r="M804" s="155"/>
      <c r="T804" s="156"/>
      <c r="AT804" s="152" t="s">
        <v>205</v>
      </c>
      <c r="AU804" s="152" t="s">
        <v>85</v>
      </c>
      <c r="AV804" s="12" t="s">
        <v>82</v>
      </c>
      <c r="AW804" s="12" t="s">
        <v>35</v>
      </c>
      <c r="AX804" s="12" t="s">
        <v>74</v>
      </c>
      <c r="AY804" s="152" t="s">
        <v>189</v>
      </c>
    </row>
    <row r="805" spans="2:65" s="13" customFormat="1" ht="11.25">
      <c r="B805" s="157"/>
      <c r="D805" s="151" t="s">
        <v>205</v>
      </c>
      <c r="E805" s="158" t="s">
        <v>19</v>
      </c>
      <c r="F805" s="159" t="s">
        <v>1158</v>
      </c>
      <c r="H805" s="160">
        <v>10</v>
      </c>
      <c r="I805" s="161"/>
      <c r="L805" s="157"/>
      <c r="M805" s="162"/>
      <c r="T805" s="163"/>
      <c r="AT805" s="158" t="s">
        <v>205</v>
      </c>
      <c r="AU805" s="158" t="s">
        <v>85</v>
      </c>
      <c r="AV805" s="13" t="s">
        <v>85</v>
      </c>
      <c r="AW805" s="13" t="s">
        <v>35</v>
      </c>
      <c r="AX805" s="13" t="s">
        <v>82</v>
      </c>
      <c r="AY805" s="158" t="s">
        <v>189</v>
      </c>
    </row>
    <row r="806" spans="2:65" s="1" customFormat="1" ht="24.2" customHeight="1">
      <c r="B806" s="33"/>
      <c r="C806" s="133" t="s">
        <v>1159</v>
      </c>
      <c r="D806" s="133" t="s">
        <v>191</v>
      </c>
      <c r="E806" s="134" t="s">
        <v>1160</v>
      </c>
      <c r="F806" s="135" t="s">
        <v>1161</v>
      </c>
      <c r="G806" s="136" t="s">
        <v>339</v>
      </c>
      <c r="H806" s="137">
        <v>30</v>
      </c>
      <c r="I806" s="138"/>
      <c r="J806" s="139">
        <f>ROUND(I806*H806,2)</f>
        <v>0</v>
      </c>
      <c r="K806" s="135" t="s">
        <v>195</v>
      </c>
      <c r="L806" s="33"/>
      <c r="M806" s="140" t="s">
        <v>19</v>
      </c>
      <c r="N806" s="141" t="s">
        <v>45</v>
      </c>
      <c r="P806" s="142">
        <f>O806*H806</f>
        <v>0</v>
      </c>
      <c r="Q806" s="142">
        <v>5.8E-4</v>
      </c>
      <c r="R806" s="142">
        <f>Q806*H806</f>
        <v>1.7399999999999999E-2</v>
      </c>
      <c r="S806" s="142">
        <v>0</v>
      </c>
      <c r="T806" s="143">
        <f>S806*H806</f>
        <v>0</v>
      </c>
      <c r="AR806" s="144" t="s">
        <v>196</v>
      </c>
      <c r="AT806" s="144" t="s">
        <v>191</v>
      </c>
      <c r="AU806" s="144" t="s">
        <v>85</v>
      </c>
      <c r="AY806" s="18" t="s">
        <v>189</v>
      </c>
      <c r="BE806" s="145">
        <f>IF(N806="základní",J806,0)</f>
        <v>0</v>
      </c>
      <c r="BF806" s="145">
        <f>IF(N806="snížená",J806,0)</f>
        <v>0</v>
      </c>
      <c r="BG806" s="145">
        <f>IF(N806="zákl. přenesená",J806,0)</f>
        <v>0</v>
      </c>
      <c r="BH806" s="145">
        <f>IF(N806="sníž. přenesená",J806,0)</f>
        <v>0</v>
      </c>
      <c r="BI806" s="145">
        <f>IF(N806="nulová",J806,0)</f>
        <v>0</v>
      </c>
      <c r="BJ806" s="18" t="s">
        <v>82</v>
      </c>
      <c r="BK806" s="145">
        <f>ROUND(I806*H806,2)</f>
        <v>0</v>
      </c>
      <c r="BL806" s="18" t="s">
        <v>196</v>
      </c>
      <c r="BM806" s="144" t="s">
        <v>1162</v>
      </c>
    </row>
    <row r="807" spans="2:65" s="1" customFormat="1" ht="11.25">
      <c r="B807" s="33"/>
      <c r="D807" s="146" t="s">
        <v>198</v>
      </c>
      <c r="F807" s="147" t="s">
        <v>1163</v>
      </c>
      <c r="I807" s="148"/>
      <c r="L807" s="33"/>
      <c r="M807" s="149"/>
      <c r="T807" s="54"/>
      <c r="AT807" s="18" t="s">
        <v>198</v>
      </c>
      <c r="AU807" s="18" t="s">
        <v>85</v>
      </c>
    </row>
    <row r="808" spans="2:65" s="12" customFormat="1" ht="11.25">
      <c r="B808" s="150"/>
      <c r="D808" s="151" t="s">
        <v>205</v>
      </c>
      <c r="E808" s="152" t="s">
        <v>19</v>
      </c>
      <c r="F808" s="153" t="s">
        <v>511</v>
      </c>
      <c r="H808" s="152" t="s">
        <v>19</v>
      </c>
      <c r="I808" s="154"/>
      <c r="L808" s="150"/>
      <c r="M808" s="155"/>
      <c r="T808" s="156"/>
      <c r="AT808" s="152" t="s">
        <v>205</v>
      </c>
      <c r="AU808" s="152" t="s">
        <v>85</v>
      </c>
      <c r="AV808" s="12" t="s">
        <v>82</v>
      </c>
      <c r="AW808" s="12" t="s">
        <v>35</v>
      </c>
      <c r="AX808" s="12" t="s">
        <v>74</v>
      </c>
      <c r="AY808" s="152" t="s">
        <v>189</v>
      </c>
    </row>
    <row r="809" spans="2:65" s="12" customFormat="1" ht="11.25">
      <c r="B809" s="150"/>
      <c r="D809" s="151" t="s">
        <v>205</v>
      </c>
      <c r="E809" s="152" t="s">
        <v>19</v>
      </c>
      <c r="F809" s="153" t="s">
        <v>1164</v>
      </c>
      <c r="H809" s="152" t="s">
        <v>19</v>
      </c>
      <c r="I809" s="154"/>
      <c r="L809" s="150"/>
      <c r="M809" s="155"/>
      <c r="T809" s="156"/>
      <c r="AT809" s="152" t="s">
        <v>205</v>
      </c>
      <c r="AU809" s="152" t="s">
        <v>85</v>
      </c>
      <c r="AV809" s="12" t="s">
        <v>82</v>
      </c>
      <c r="AW809" s="12" t="s">
        <v>35</v>
      </c>
      <c r="AX809" s="12" t="s">
        <v>74</v>
      </c>
      <c r="AY809" s="152" t="s">
        <v>189</v>
      </c>
    </row>
    <row r="810" spans="2:65" s="13" customFormat="1" ht="11.25">
      <c r="B810" s="157"/>
      <c r="D810" s="151" t="s">
        <v>205</v>
      </c>
      <c r="E810" s="158" t="s">
        <v>19</v>
      </c>
      <c r="F810" s="159" t="s">
        <v>1165</v>
      </c>
      <c r="H810" s="160">
        <v>18</v>
      </c>
      <c r="I810" s="161"/>
      <c r="L810" s="157"/>
      <c r="M810" s="162"/>
      <c r="T810" s="163"/>
      <c r="AT810" s="158" t="s">
        <v>205</v>
      </c>
      <c r="AU810" s="158" t="s">
        <v>85</v>
      </c>
      <c r="AV810" s="13" t="s">
        <v>85</v>
      </c>
      <c r="AW810" s="13" t="s">
        <v>35</v>
      </c>
      <c r="AX810" s="13" t="s">
        <v>74</v>
      </c>
      <c r="AY810" s="158" t="s">
        <v>189</v>
      </c>
    </row>
    <row r="811" spans="2:65" s="12" customFormat="1" ht="11.25">
      <c r="B811" s="150"/>
      <c r="D811" s="151" t="s">
        <v>205</v>
      </c>
      <c r="E811" s="152" t="s">
        <v>19</v>
      </c>
      <c r="F811" s="153" t="s">
        <v>1166</v>
      </c>
      <c r="H811" s="152" t="s">
        <v>19</v>
      </c>
      <c r="I811" s="154"/>
      <c r="L811" s="150"/>
      <c r="M811" s="155"/>
      <c r="T811" s="156"/>
      <c r="AT811" s="152" t="s">
        <v>205</v>
      </c>
      <c r="AU811" s="152" t="s">
        <v>85</v>
      </c>
      <c r="AV811" s="12" t="s">
        <v>82</v>
      </c>
      <c r="AW811" s="12" t="s">
        <v>35</v>
      </c>
      <c r="AX811" s="12" t="s">
        <v>74</v>
      </c>
      <c r="AY811" s="152" t="s">
        <v>189</v>
      </c>
    </row>
    <row r="812" spans="2:65" s="13" customFormat="1" ht="11.25">
      <c r="B812" s="157"/>
      <c r="D812" s="151" t="s">
        <v>205</v>
      </c>
      <c r="E812" s="158" t="s">
        <v>19</v>
      </c>
      <c r="F812" s="159" t="s">
        <v>513</v>
      </c>
      <c r="H812" s="160">
        <v>12</v>
      </c>
      <c r="I812" s="161"/>
      <c r="L812" s="157"/>
      <c r="M812" s="162"/>
      <c r="T812" s="163"/>
      <c r="AT812" s="158" t="s">
        <v>205</v>
      </c>
      <c r="AU812" s="158" t="s">
        <v>85</v>
      </c>
      <c r="AV812" s="13" t="s">
        <v>85</v>
      </c>
      <c r="AW812" s="13" t="s">
        <v>35</v>
      </c>
      <c r="AX812" s="13" t="s">
        <v>74</v>
      </c>
      <c r="AY812" s="158" t="s">
        <v>189</v>
      </c>
    </row>
    <row r="813" spans="2:65" s="14" customFormat="1" ht="11.25">
      <c r="B813" s="164"/>
      <c r="D813" s="151" t="s">
        <v>205</v>
      </c>
      <c r="E813" s="165" t="s">
        <v>19</v>
      </c>
      <c r="F813" s="166" t="s">
        <v>303</v>
      </c>
      <c r="H813" s="167">
        <v>30</v>
      </c>
      <c r="I813" s="168"/>
      <c r="L813" s="164"/>
      <c r="M813" s="169"/>
      <c r="T813" s="170"/>
      <c r="AT813" s="165" t="s">
        <v>205</v>
      </c>
      <c r="AU813" s="165" t="s">
        <v>85</v>
      </c>
      <c r="AV813" s="14" t="s">
        <v>196</v>
      </c>
      <c r="AW813" s="14" t="s">
        <v>35</v>
      </c>
      <c r="AX813" s="14" t="s">
        <v>82</v>
      </c>
      <c r="AY813" s="165" t="s">
        <v>189</v>
      </c>
    </row>
    <row r="814" spans="2:65" s="1" customFormat="1" ht="24.2" customHeight="1">
      <c r="B814" s="33"/>
      <c r="C814" s="178" t="s">
        <v>1167</v>
      </c>
      <c r="D814" s="178" t="s">
        <v>666</v>
      </c>
      <c r="E814" s="179" t="s">
        <v>1168</v>
      </c>
      <c r="F814" s="180" t="s">
        <v>1169</v>
      </c>
      <c r="G814" s="181" t="s">
        <v>339</v>
      </c>
      <c r="H814" s="182">
        <v>30</v>
      </c>
      <c r="I814" s="183"/>
      <c r="J814" s="184">
        <f>ROUND(I814*H814,2)</f>
        <v>0</v>
      </c>
      <c r="K814" s="180" t="s">
        <v>195</v>
      </c>
      <c r="L814" s="185"/>
      <c r="M814" s="186" t="s">
        <v>19</v>
      </c>
      <c r="N814" s="187" t="s">
        <v>45</v>
      </c>
      <c r="P814" s="142">
        <f>O814*H814</f>
        <v>0</v>
      </c>
      <c r="Q814" s="142">
        <v>4.8070000000000002E-2</v>
      </c>
      <c r="R814" s="142">
        <f>Q814*H814</f>
        <v>1.4420999999999999</v>
      </c>
      <c r="S814" s="142">
        <v>0</v>
      </c>
      <c r="T814" s="143">
        <f>S814*H814</f>
        <v>0</v>
      </c>
      <c r="AR814" s="144" t="s">
        <v>234</v>
      </c>
      <c r="AT814" s="144" t="s">
        <v>666</v>
      </c>
      <c r="AU814" s="144" t="s">
        <v>85</v>
      </c>
      <c r="AY814" s="18" t="s">
        <v>189</v>
      </c>
      <c r="BE814" s="145">
        <f>IF(N814="základní",J814,0)</f>
        <v>0</v>
      </c>
      <c r="BF814" s="145">
        <f>IF(N814="snížená",J814,0)</f>
        <v>0</v>
      </c>
      <c r="BG814" s="145">
        <f>IF(N814="zákl. přenesená",J814,0)</f>
        <v>0</v>
      </c>
      <c r="BH814" s="145">
        <f>IF(N814="sníž. přenesená",J814,0)</f>
        <v>0</v>
      </c>
      <c r="BI814" s="145">
        <f>IF(N814="nulová",J814,0)</f>
        <v>0</v>
      </c>
      <c r="BJ814" s="18" t="s">
        <v>82</v>
      </c>
      <c r="BK814" s="145">
        <f>ROUND(I814*H814,2)</f>
        <v>0</v>
      </c>
      <c r="BL814" s="18" t="s">
        <v>196</v>
      </c>
      <c r="BM814" s="144" t="s">
        <v>1170</v>
      </c>
    </row>
    <row r="815" spans="2:65" s="11" customFormat="1" ht="22.9" customHeight="1">
      <c r="B815" s="121"/>
      <c r="D815" s="122" t="s">
        <v>73</v>
      </c>
      <c r="E815" s="131" t="s">
        <v>239</v>
      </c>
      <c r="F815" s="131" t="s">
        <v>1171</v>
      </c>
      <c r="I815" s="124"/>
      <c r="J815" s="132">
        <f>BK815</f>
        <v>0</v>
      </c>
      <c r="L815" s="121"/>
      <c r="M815" s="126"/>
      <c r="P815" s="127">
        <f>SUM(P816:P844)</f>
        <v>0</v>
      </c>
      <c r="R815" s="127">
        <f>SUM(R816:R844)</f>
        <v>270.56924100000003</v>
      </c>
      <c r="T815" s="128">
        <f>SUM(T816:T844)</f>
        <v>0</v>
      </c>
      <c r="AR815" s="122" t="s">
        <v>82</v>
      </c>
      <c r="AT815" s="129" t="s">
        <v>73</v>
      </c>
      <c r="AU815" s="129" t="s">
        <v>82</v>
      </c>
      <c r="AY815" s="122" t="s">
        <v>189</v>
      </c>
      <c r="BK815" s="130">
        <f>SUM(BK816:BK844)</f>
        <v>0</v>
      </c>
    </row>
    <row r="816" spans="2:65" s="1" customFormat="1" ht="49.15" customHeight="1">
      <c r="B816" s="33"/>
      <c r="C816" s="133" t="s">
        <v>1172</v>
      </c>
      <c r="D816" s="133" t="s">
        <v>191</v>
      </c>
      <c r="E816" s="134" t="s">
        <v>1173</v>
      </c>
      <c r="F816" s="135" t="s">
        <v>1174</v>
      </c>
      <c r="G816" s="136" t="s">
        <v>339</v>
      </c>
      <c r="H816" s="137">
        <v>1500</v>
      </c>
      <c r="I816" s="138"/>
      <c r="J816" s="139">
        <f>ROUND(I816*H816,2)</f>
        <v>0</v>
      </c>
      <c r="K816" s="135" t="s">
        <v>195</v>
      </c>
      <c r="L816" s="33"/>
      <c r="M816" s="140" t="s">
        <v>19</v>
      </c>
      <c r="N816" s="141" t="s">
        <v>45</v>
      </c>
      <c r="P816" s="142">
        <f>O816*H816</f>
        <v>0</v>
      </c>
      <c r="Q816" s="142">
        <v>0.15540000000000001</v>
      </c>
      <c r="R816" s="142">
        <f>Q816*H816</f>
        <v>233.10000000000002</v>
      </c>
      <c r="S816" s="142">
        <v>0</v>
      </c>
      <c r="T816" s="143">
        <f>S816*H816</f>
        <v>0</v>
      </c>
      <c r="AR816" s="144" t="s">
        <v>196</v>
      </c>
      <c r="AT816" s="144" t="s">
        <v>191</v>
      </c>
      <c r="AU816" s="144" t="s">
        <v>85</v>
      </c>
      <c r="AY816" s="18" t="s">
        <v>189</v>
      </c>
      <c r="BE816" s="145">
        <f>IF(N816="základní",J816,0)</f>
        <v>0</v>
      </c>
      <c r="BF816" s="145">
        <f>IF(N816="snížená",J816,0)</f>
        <v>0</v>
      </c>
      <c r="BG816" s="145">
        <f>IF(N816="zákl. přenesená",J816,0)</f>
        <v>0</v>
      </c>
      <c r="BH816" s="145">
        <f>IF(N816="sníž. přenesená",J816,0)</f>
        <v>0</v>
      </c>
      <c r="BI816" s="145">
        <f>IF(N816="nulová",J816,0)</f>
        <v>0</v>
      </c>
      <c r="BJ816" s="18" t="s">
        <v>82</v>
      </c>
      <c r="BK816" s="145">
        <f>ROUND(I816*H816,2)</f>
        <v>0</v>
      </c>
      <c r="BL816" s="18" t="s">
        <v>196</v>
      </c>
      <c r="BM816" s="144" t="s">
        <v>1175</v>
      </c>
    </row>
    <row r="817" spans="2:65" s="1" customFormat="1" ht="11.25">
      <c r="B817" s="33"/>
      <c r="D817" s="146" t="s">
        <v>198</v>
      </c>
      <c r="F817" s="147" t="s">
        <v>1176</v>
      </c>
      <c r="I817" s="148"/>
      <c r="L817" s="33"/>
      <c r="M817" s="149"/>
      <c r="T817" s="54"/>
      <c r="AT817" s="18" t="s">
        <v>198</v>
      </c>
      <c r="AU817" s="18" t="s">
        <v>85</v>
      </c>
    </row>
    <row r="818" spans="2:65" s="12" customFormat="1" ht="11.25">
      <c r="B818" s="150"/>
      <c r="D818" s="151" t="s">
        <v>205</v>
      </c>
      <c r="E818" s="152" t="s">
        <v>19</v>
      </c>
      <c r="F818" s="153" t="s">
        <v>1177</v>
      </c>
      <c r="H818" s="152" t="s">
        <v>19</v>
      </c>
      <c r="I818" s="154"/>
      <c r="L818" s="150"/>
      <c r="M818" s="155"/>
      <c r="T818" s="156"/>
      <c r="AT818" s="152" t="s">
        <v>205</v>
      </c>
      <c r="AU818" s="152" t="s">
        <v>85</v>
      </c>
      <c r="AV818" s="12" t="s">
        <v>82</v>
      </c>
      <c r="AW818" s="12" t="s">
        <v>35</v>
      </c>
      <c r="AX818" s="12" t="s">
        <v>74</v>
      </c>
      <c r="AY818" s="152" t="s">
        <v>189</v>
      </c>
    </row>
    <row r="819" spans="2:65" s="13" customFormat="1" ht="11.25">
      <c r="B819" s="157"/>
      <c r="D819" s="151" t="s">
        <v>205</v>
      </c>
      <c r="E819" s="158" t="s">
        <v>19</v>
      </c>
      <c r="F819" s="159" t="s">
        <v>344</v>
      </c>
      <c r="H819" s="160">
        <v>1500</v>
      </c>
      <c r="I819" s="161"/>
      <c r="L819" s="157"/>
      <c r="M819" s="162"/>
      <c r="T819" s="163"/>
      <c r="AT819" s="158" t="s">
        <v>205</v>
      </c>
      <c r="AU819" s="158" t="s">
        <v>85</v>
      </c>
      <c r="AV819" s="13" t="s">
        <v>85</v>
      </c>
      <c r="AW819" s="13" t="s">
        <v>35</v>
      </c>
      <c r="AX819" s="13" t="s">
        <v>82</v>
      </c>
      <c r="AY819" s="158" t="s">
        <v>189</v>
      </c>
    </row>
    <row r="820" spans="2:65" s="1" customFormat="1" ht="16.5" customHeight="1">
      <c r="B820" s="33"/>
      <c r="C820" s="178" t="s">
        <v>1178</v>
      </c>
      <c r="D820" s="178" t="s">
        <v>666</v>
      </c>
      <c r="E820" s="179" t="s">
        <v>1179</v>
      </c>
      <c r="F820" s="180" t="s">
        <v>1180</v>
      </c>
      <c r="G820" s="181" t="s">
        <v>339</v>
      </c>
      <c r="H820" s="182">
        <v>153</v>
      </c>
      <c r="I820" s="183"/>
      <c r="J820" s="184">
        <f>ROUND(I820*H820,2)</f>
        <v>0</v>
      </c>
      <c r="K820" s="180" t="s">
        <v>195</v>
      </c>
      <c r="L820" s="185"/>
      <c r="M820" s="186" t="s">
        <v>19</v>
      </c>
      <c r="N820" s="187" t="s">
        <v>45</v>
      </c>
      <c r="P820" s="142">
        <f>O820*H820</f>
        <v>0</v>
      </c>
      <c r="Q820" s="142">
        <v>0.10199999999999999</v>
      </c>
      <c r="R820" s="142">
        <f>Q820*H820</f>
        <v>15.606</v>
      </c>
      <c r="S820" s="142">
        <v>0</v>
      </c>
      <c r="T820" s="143">
        <f>S820*H820</f>
        <v>0</v>
      </c>
      <c r="AR820" s="144" t="s">
        <v>234</v>
      </c>
      <c r="AT820" s="144" t="s">
        <v>666</v>
      </c>
      <c r="AU820" s="144" t="s">
        <v>85</v>
      </c>
      <c r="AY820" s="18" t="s">
        <v>189</v>
      </c>
      <c r="BE820" s="145">
        <f>IF(N820="základní",J820,0)</f>
        <v>0</v>
      </c>
      <c r="BF820" s="145">
        <f>IF(N820="snížená",J820,0)</f>
        <v>0</v>
      </c>
      <c r="BG820" s="145">
        <f>IF(N820="zákl. přenesená",J820,0)</f>
        <v>0</v>
      </c>
      <c r="BH820" s="145">
        <f>IF(N820="sníž. přenesená",J820,0)</f>
        <v>0</v>
      </c>
      <c r="BI820" s="145">
        <f>IF(N820="nulová",J820,0)</f>
        <v>0</v>
      </c>
      <c r="BJ820" s="18" t="s">
        <v>82</v>
      </c>
      <c r="BK820" s="145">
        <f>ROUND(I820*H820,2)</f>
        <v>0</v>
      </c>
      <c r="BL820" s="18" t="s">
        <v>196</v>
      </c>
      <c r="BM820" s="144" t="s">
        <v>1181</v>
      </c>
    </row>
    <row r="821" spans="2:65" s="12" customFormat="1" ht="22.5">
      <c r="B821" s="150"/>
      <c r="D821" s="151" t="s">
        <v>205</v>
      </c>
      <c r="E821" s="152" t="s">
        <v>19</v>
      </c>
      <c r="F821" s="153" t="s">
        <v>1182</v>
      </c>
      <c r="H821" s="152" t="s">
        <v>19</v>
      </c>
      <c r="I821" s="154"/>
      <c r="L821" s="150"/>
      <c r="M821" s="155"/>
      <c r="T821" s="156"/>
      <c r="AT821" s="152" t="s">
        <v>205</v>
      </c>
      <c r="AU821" s="152" t="s">
        <v>85</v>
      </c>
      <c r="AV821" s="12" t="s">
        <v>82</v>
      </c>
      <c r="AW821" s="12" t="s">
        <v>35</v>
      </c>
      <c r="AX821" s="12" t="s">
        <v>74</v>
      </c>
      <c r="AY821" s="152" t="s">
        <v>189</v>
      </c>
    </row>
    <row r="822" spans="2:65" s="13" customFormat="1" ht="11.25">
      <c r="B822" s="157"/>
      <c r="D822" s="151" t="s">
        <v>205</v>
      </c>
      <c r="E822" s="158" t="s">
        <v>19</v>
      </c>
      <c r="F822" s="159" t="s">
        <v>1183</v>
      </c>
      <c r="H822" s="160">
        <v>150</v>
      </c>
      <c r="I822" s="161"/>
      <c r="L822" s="157"/>
      <c r="M822" s="162"/>
      <c r="T822" s="163"/>
      <c r="AT822" s="158" t="s">
        <v>205</v>
      </c>
      <c r="AU822" s="158" t="s">
        <v>85</v>
      </c>
      <c r="AV822" s="13" t="s">
        <v>85</v>
      </c>
      <c r="AW822" s="13" t="s">
        <v>35</v>
      </c>
      <c r="AX822" s="13" t="s">
        <v>74</v>
      </c>
      <c r="AY822" s="158" t="s">
        <v>189</v>
      </c>
    </row>
    <row r="823" spans="2:65" s="13" customFormat="1" ht="11.25">
      <c r="B823" s="157"/>
      <c r="D823" s="151" t="s">
        <v>205</v>
      </c>
      <c r="E823" s="158" t="s">
        <v>19</v>
      </c>
      <c r="F823" s="159" t="s">
        <v>1184</v>
      </c>
      <c r="H823" s="160">
        <v>153</v>
      </c>
      <c r="I823" s="161"/>
      <c r="L823" s="157"/>
      <c r="M823" s="162"/>
      <c r="T823" s="163"/>
      <c r="AT823" s="158" t="s">
        <v>205</v>
      </c>
      <c r="AU823" s="158" t="s">
        <v>85</v>
      </c>
      <c r="AV823" s="13" t="s">
        <v>85</v>
      </c>
      <c r="AW823" s="13" t="s">
        <v>35</v>
      </c>
      <c r="AX823" s="13" t="s">
        <v>82</v>
      </c>
      <c r="AY823" s="158" t="s">
        <v>189</v>
      </c>
    </row>
    <row r="824" spans="2:65" s="1" customFormat="1" ht="62.65" customHeight="1">
      <c r="B824" s="33"/>
      <c r="C824" s="133" t="s">
        <v>1185</v>
      </c>
      <c r="D824" s="133" t="s">
        <v>191</v>
      </c>
      <c r="E824" s="134" t="s">
        <v>1186</v>
      </c>
      <c r="F824" s="135" t="s">
        <v>1187</v>
      </c>
      <c r="G824" s="136" t="s">
        <v>339</v>
      </c>
      <c r="H824" s="137">
        <v>1450.6</v>
      </c>
      <c r="I824" s="138"/>
      <c r="J824" s="139">
        <f>ROUND(I824*H824,2)</f>
        <v>0</v>
      </c>
      <c r="K824" s="135" t="s">
        <v>195</v>
      </c>
      <c r="L824" s="33"/>
      <c r="M824" s="140" t="s">
        <v>19</v>
      </c>
      <c r="N824" s="141" t="s">
        <v>45</v>
      </c>
      <c r="P824" s="142">
        <f>O824*H824</f>
        <v>0</v>
      </c>
      <c r="Q824" s="142">
        <v>6.0999999999999997E-4</v>
      </c>
      <c r="R824" s="142">
        <f>Q824*H824</f>
        <v>0.88486599999999993</v>
      </c>
      <c r="S824" s="142">
        <v>0</v>
      </c>
      <c r="T824" s="143">
        <f>S824*H824</f>
        <v>0</v>
      </c>
      <c r="AR824" s="144" t="s">
        <v>196</v>
      </c>
      <c r="AT824" s="144" t="s">
        <v>191</v>
      </c>
      <c r="AU824" s="144" t="s">
        <v>85</v>
      </c>
      <c r="AY824" s="18" t="s">
        <v>189</v>
      </c>
      <c r="BE824" s="145">
        <f>IF(N824="základní",J824,0)</f>
        <v>0</v>
      </c>
      <c r="BF824" s="145">
        <f>IF(N824="snížená",J824,0)</f>
        <v>0</v>
      </c>
      <c r="BG824" s="145">
        <f>IF(N824="zákl. přenesená",J824,0)</f>
        <v>0</v>
      </c>
      <c r="BH824" s="145">
        <f>IF(N824="sníž. přenesená",J824,0)</f>
        <v>0</v>
      </c>
      <c r="BI824" s="145">
        <f>IF(N824="nulová",J824,0)</f>
        <v>0</v>
      </c>
      <c r="BJ824" s="18" t="s">
        <v>82</v>
      </c>
      <c r="BK824" s="145">
        <f>ROUND(I824*H824,2)</f>
        <v>0</v>
      </c>
      <c r="BL824" s="18" t="s">
        <v>196</v>
      </c>
      <c r="BM824" s="144" t="s">
        <v>1188</v>
      </c>
    </row>
    <row r="825" spans="2:65" s="1" customFormat="1" ht="11.25">
      <c r="B825" s="33"/>
      <c r="D825" s="146" t="s">
        <v>198</v>
      </c>
      <c r="F825" s="147" t="s">
        <v>1189</v>
      </c>
      <c r="I825" s="148"/>
      <c r="L825" s="33"/>
      <c r="M825" s="149"/>
      <c r="T825" s="54"/>
      <c r="AT825" s="18" t="s">
        <v>198</v>
      </c>
      <c r="AU825" s="18" t="s">
        <v>85</v>
      </c>
    </row>
    <row r="826" spans="2:65" s="12" customFormat="1" ht="11.25">
      <c r="B826" s="150"/>
      <c r="D826" s="151" t="s">
        <v>205</v>
      </c>
      <c r="E826" s="152" t="s">
        <v>19</v>
      </c>
      <c r="F826" s="153" t="s">
        <v>822</v>
      </c>
      <c r="H826" s="152" t="s">
        <v>19</v>
      </c>
      <c r="I826" s="154"/>
      <c r="L826" s="150"/>
      <c r="M826" s="155"/>
      <c r="T826" s="156"/>
      <c r="AT826" s="152" t="s">
        <v>205</v>
      </c>
      <c r="AU826" s="152" t="s">
        <v>85</v>
      </c>
      <c r="AV826" s="12" t="s">
        <v>82</v>
      </c>
      <c r="AW826" s="12" t="s">
        <v>35</v>
      </c>
      <c r="AX826" s="12" t="s">
        <v>74</v>
      </c>
      <c r="AY826" s="152" t="s">
        <v>189</v>
      </c>
    </row>
    <row r="827" spans="2:65" s="13" customFormat="1" ht="11.25">
      <c r="B827" s="157"/>
      <c r="D827" s="151" t="s">
        <v>205</v>
      </c>
      <c r="E827" s="158" t="s">
        <v>19</v>
      </c>
      <c r="F827" s="159" t="s">
        <v>1190</v>
      </c>
      <c r="H827" s="160">
        <v>1450.6</v>
      </c>
      <c r="I827" s="161"/>
      <c r="L827" s="157"/>
      <c r="M827" s="162"/>
      <c r="T827" s="163"/>
      <c r="AT827" s="158" t="s">
        <v>205</v>
      </c>
      <c r="AU827" s="158" t="s">
        <v>85</v>
      </c>
      <c r="AV827" s="13" t="s">
        <v>85</v>
      </c>
      <c r="AW827" s="13" t="s">
        <v>35</v>
      </c>
      <c r="AX827" s="13" t="s">
        <v>82</v>
      </c>
      <c r="AY827" s="158" t="s">
        <v>189</v>
      </c>
    </row>
    <row r="828" spans="2:65" s="1" customFormat="1" ht="37.9" customHeight="1">
      <c r="B828" s="33"/>
      <c r="C828" s="133" t="s">
        <v>1191</v>
      </c>
      <c r="D828" s="133" t="s">
        <v>191</v>
      </c>
      <c r="E828" s="134" t="s">
        <v>1192</v>
      </c>
      <c r="F828" s="135" t="s">
        <v>1193</v>
      </c>
      <c r="G828" s="136" t="s">
        <v>194</v>
      </c>
      <c r="H828" s="137">
        <v>554.70000000000005</v>
      </c>
      <c r="I828" s="138"/>
      <c r="J828" s="139">
        <f>ROUND(I828*H828,2)</f>
        <v>0</v>
      </c>
      <c r="K828" s="135" t="s">
        <v>195</v>
      </c>
      <c r="L828" s="33"/>
      <c r="M828" s="140" t="s">
        <v>19</v>
      </c>
      <c r="N828" s="141" t="s">
        <v>45</v>
      </c>
      <c r="P828" s="142">
        <f>O828*H828</f>
        <v>0</v>
      </c>
      <c r="Q828" s="142">
        <v>0</v>
      </c>
      <c r="R828" s="142">
        <f>Q828*H828</f>
        <v>0</v>
      </c>
      <c r="S828" s="142">
        <v>0</v>
      </c>
      <c r="T828" s="143">
        <f>S828*H828</f>
        <v>0</v>
      </c>
      <c r="AR828" s="144" t="s">
        <v>196</v>
      </c>
      <c r="AT828" s="144" t="s">
        <v>191</v>
      </c>
      <c r="AU828" s="144" t="s">
        <v>85</v>
      </c>
      <c r="AY828" s="18" t="s">
        <v>189</v>
      </c>
      <c r="BE828" s="145">
        <f>IF(N828="základní",J828,0)</f>
        <v>0</v>
      </c>
      <c r="BF828" s="145">
        <f>IF(N828="snížená",J828,0)</f>
        <v>0</v>
      </c>
      <c r="BG828" s="145">
        <f>IF(N828="zákl. přenesená",J828,0)</f>
        <v>0</v>
      </c>
      <c r="BH828" s="145">
        <f>IF(N828="sníž. přenesená",J828,0)</f>
        <v>0</v>
      </c>
      <c r="BI828" s="145">
        <f>IF(N828="nulová",J828,0)</f>
        <v>0</v>
      </c>
      <c r="BJ828" s="18" t="s">
        <v>82</v>
      </c>
      <c r="BK828" s="145">
        <f>ROUND(I828*H828,2)</f>
        <v>0</v>
      </c>
      <c r="BL828" s="18" t="s">
        <v>196</v>
      </c>
      <c r="BM828" s="144" t="s">
        <v>1194</v>
      </c>
    </row>
    <row r="829" spans="2:65" s="1" customFormat="1" ht="11.25">
      <c r="B829" s="33"/>
      <c r="D829" s="146" t="s">
        <v>198</v>
      </c>
      <c r="F829" s="147" t="s">
        <v>1195</v>
      </c>
      <c r="I829" s="148"/>
      <c r="L829" s="33"/>
      <c r="M829" s="149"/>
      <c r="T829" s="54"/>
      <c r="AT829" s="18" t="s">
        <v>198</v>
      </c>
      <c r="AU829" s="18" t="s">
        <v>85</v>
      </c>
    </row>
    <row r="830" spans="2:65" s="1" customFormat="1" ht="16.5" customHeight="1">
      <c r="B830" s="33"/>
      <c r="C830" s="178" t="s">
        <v>1196</v>
      </c>
      <c r="D830" s="178" t="s">
        <v>666</v>
      </c>
      <c r="E830" s="179" t="s">
        <v>1197</v>
      </c>
      <c r="F830" s="180" t="s">
        <v>1198</v>
      </c>
      <c r="G830" s="181" t="s">
        <v>1199</v>
      </c>
      <c r="H830" s="182">
        <v>138.67500000000001</v>
      </c>
      <c r="I830" s="183"/>
      <c r="J830" s="184">
        <f>ROUND(I830*H830,2)</f>
        <v>0</v>
      </c>
      <c r="K830" s="180" t="s">
        <v>195</v>
      </c>
      <c r="L830" s="185"/>
      <c r="M830" s="186" t="s">
        <v>19</v>
      </c>
      <c r="N830" s="187" t="s">
        <v>45</v>
      </c>
      <c r="P830" s="142">
        <f>O830*H830</f>
        <v>0</v>
      </c>
      <c r="Q830" s="142">
        <v>1E-3</v>
      </c>
      <c r="R830" s="142">
        <f>Q830*H830</f>
        <v>0.13867500000000002</v>
      </c>
      <c r="S830" s="142">
        <v>0</v>
      </c>
      <c r="T830" s="143">
        <f>S830*H830</f>
        <v>0</v>
      </c>
      <c r="AR830" s="144" t="s">
        <v>234</v>
      </c>
      <c r="AT830" s="144" t="s">
        <v>666</v>
      </c>
      <c r="AU830" s="144" t="s">
        <v>85</v>
      </c>
      <c r="AY830" s="18" t="s">
        <v>189</v>
      </c>
      <c r="BE830" s="145">
        <f>IF(N830="základní",J830,0)</f>
        <v>0</v>
      </c>
      <c r="BF830" s="145">
        <f>IF(N830="snížená",J830,0)</f>
        <v>0</v>
      </c>
      <c r="BG830" s="145">
        <f>IF(N830="zákl. přenesená",J830,0)</f>
        <v>0</v>
      </c>
      <c r="BH830" s="145">
        <f>IF(N830="sníž. přenesená",J830,0)</f>
        <v>0</v>
      </c>
      <c r="BI830" s="145">
        <f>IF(N830="nulová",J830,0)</f>
        <v>0</v>
      </c>
      <c r="BJ830" s="18" t="s">
        <v>82</v>
      </c>
      <c r="BK830" s="145">
        <f>ROUND(I830*H830,2)</f>
        <v>0</v>
      </c>
      <c r="BL830" s="18" t="s">
        <v>196</v>
      </c>
      <c r="BM830" s="144" t="s">
        <v>1200</v>
      </c>
    </row>
    <row r="831" spans="2:65" s="13" customFormat="1" ht="11.25">
      <c r="B831" s="157"/>
      <c r="D831" s="151" t="s">
        <v>205</v>
      </c>
      <c r="E831" s="158" t="s">
        <v>19</v>
      </c>
      <c r="F831" s="159" t="s">
        <v>1201</v>
      </c>
      <c r="H831" s="160">
        <v>138.67500000000001</v>
      </c>
      <c r="I831" s="161"/>
      <c r="L831" s="157"/>
      <c r="M831" s="162"/>
      <c r="T831" s="163"/>
      <c r="AT831" s="158" t="s">
        <v>205</v>
      </c>
      <c r="AU831" s="158" t="s">
        <v>85</v>
      </c>
      <c r="AV831" s="13" t="s">
        <v>85</v>
      </c>
      <c r="AW831" s="13" t="s">
        <v>35</v>
      </c>
      <c r="AX831" s="13" t="s">
        <v>82</v>
      </c>
      <c r="AY831" s="158" t="s">
        <v>189</v>
      </c>
    </row>
    <row r="832" spans="2:65" s="1" customFormat="1" ht="55.5" customHeight="1">
      <c r="B832" s="33"/>
      <c r="C832" s="133" t="s">
        <v>1202</v>
      </c>
      <c r="D832" s="133" t="s">
        <v>191</v>
      </c>
      <c r="E832" s="134" t="s">
        <v>1203</v>
      </c>
      <c r="F832" s="135" t="s">
        <v>1204</v>
      </c>
      <c r="G832" s="136" t="s">
        <v>339</v>
      </c>
      <c r="H832" s="137">
        <v>70</v>
      </c>
      <c r="I832" s="138"/>
      <c r="J832" s="139">
        <f>ROUND(I832*H832,2)</f>
        <v>0</v>
      </c>
      <c r="K832" s="135" t="s">
        <v>195</v>
      </c>
      <c r="L832" s="33"/>
      <c r="M832" s="140" t="s">
        <v>19</v>
      </c>
      <c r="N832" s="141" t="s">
        <v>45</v>
      </c>
      <c r="P832" s="142">
        <f>O832*H832</f>
        <v>0</v>
      </c>
      <c r="Q832" s="142">
        <v>0.16370999999999999</v>
      </c>
      <c r="R832" s="142">
        <f>Q832*H832</f>
        <v>11.4597</v>
      </c>
      <c r="S832" s="142">
        <v>0</v>
      </c>
      <c r="T832" s="143">
        <f>S832*H832</f>
        <v>0</v>
      </c>
      <c r="AR832" s="144" t="s">
        <v>196</v>
      </c>
      <c r="AT832" s="144" t="s">
        <v>191</v>
      </c>
      <c r="AU832" s="144" t="s">
        <v>85</v>
      </c>
      <c r="AY832" s="18" t="s">
        <v>189</v>
      </c>
      <c r="BE832" s="145">
        <f>IF(N832="základní",J832,0)</f>
        <v>0</v>
      </c>
      <c r="BF832" s="145">
        <f>IF(N832="snížená",J832,0)</f>
        <v>0</v>
      </c>
      <c r="BG832" s="145">
        <f>IF(N832="zákl. přenesená",J832,0)</f>
        <v>0</v>
      </c>
      <c r="BH832" s="145">
        <f>IF(N832="sníž. přenesená",J832,0)</f>
        <v>0</v>
      </c>
      <c r="BI832" s="145">
        <f>IF(N832="nulová",J832,0)</f>
        <v>0</v>
      </c>
      <c r="BJ832" s="18" t="s">
        <v>82</v>
      </c>
      <c r="BK832" s="145">
        <f>ROUND(I832*H832,2)</f>
        <v>0</v>
      </c>
      <c r="BL832" s="18" t="s">
        <v>196</v>
      </c>
      <c r="BM832" s="144" t="s">
        <v>1205</v>
      </c>
    </row>
    <row r="833" spans="2:65" s="1" customFormat="1" ht="11.25">
      <c r="B833" s="33"/>
      <c r="D833" s="146" t="s">
        <v>198</v>
      </c>
      <c r="F833" s="147" t="s">
        <v>1206</v>
      </c>
      <c r="I833" s="148"/>
      <c r="L833" s="33"/>
      <c r="M833" s="149"/>
      <c r="T833" s="54"/>
      <c r="AT833" s="18" t="s">
        <v>198</v>
      </c>
      <c r="AU833" s="18" t="s">
        <v>85</v>
      </c>
    </row>
    <row r="834" spans="2:65" s="12" customFormat="1" ht="11.25">
      <c r="B834" s="150"/>
      <c r="D834" s="151" t="s">
        <v>205</v>
      </c>
      <c r="E834" s="152" t="s">
        <v>19</v>
      </c>
      <c r="F834" s="153" t="s">
        <v>1207</v>
      </c>
      <c r="H834" s="152" t="s">
        <v>19</v>
      </c>
      <c r="I834" s="154"/>
      <c r="L834" s="150"/>
      <c r="M834" s="155"/>
      <c r="T834" s="156"/>
      <c r="AT834" s="152" t="s">
        <v>205</v>
      </c>
      <c r="AU834" s="152" t="s">
        <v>85</v>
      </c>
      <c r="AV834" s="12" t="s">
        <v>82</v>
      </c>
      <c r="AW834" s="12" t="s">
        <v>35</v>
      </c>
      <c r="AX834" s="12" t="s">
        <v>74</v>
      </c>
      <c r="AY834" s="152" t="s">
        <v>189</v>
      </c>
    </row>
    <row r="835" spans="2:65" s="12" customFormat="1" ht="11.25">
      <c r="B835" s="150"/>
      <c r="D835" s="151" t="s">
        <v>205</v>
      </c>
      <c r="E835" s="152" t="s">
        <v>19</v>
      </c>
      <c r="F835" s="153" t="s">
        <v>1208</v>
      </c>
      <c r="H835" s="152" t="s">
        <v>19</v>
      </c>
      <c r="I835" s="154"/>
      <c r="L835" s="150"/>
      <c r="M835" s="155"/>
      <c r="T835" s="156"/>
      <c r="AT835" s="152" t="s">
        <v>205</v>
      </c>
      <c r="AU835" s="152" t="s">
        <v>85</v>
      </c>
      <c r="AV835" s="12" t="s">
        <v>82</v>
      </c>
      <c r="AW835" s="12" t="s">
        <v>35</v>
      </c>
      <c r="AX835" s="12" t="s">
        <v>74</v>
      </c>
      <c r="AY835" s="152" t="s">
        <v>189</v>
      </c>
    </row>
    <row r="836" spans="2:65" s="13" customFormat="1" ht="11.25">
      <c r="B836" s="157"/>
      <c r="D836" s="151" t="s">
        <v>205</v>
      </c>
      <c r="E836" s="158" t="s">
        <v>19</v>
      </c>
      <c r="F836" s="159" t="s">
        <v>1209</v>
      </c>
      <c r="H836" s="160">
        <v>70</v>
      </c>
      <c r="I836" s="161"/>
      <c r="L836" s="157"/>
      <c r="M836" s="162"/>
      <c r="T836" s="163"/>
      <c r="AT836" s="158" t="s">
        <v>205</v>
      </c>
      <c r="AU836" s="158" t="s">
        <v>85</v>
      </c>
      <c r="AV836" s="13" t="s">
        <v>85</v>
      </c>
      <c r="AW836" s="13" t="s">
        <v>35</v>
      </c>
      <c r="AX836" s="13" t="s">
        <v>82</v>
      </c>
      <c r="AY836" s="158" t="s">
        <v>189</v>
      </c>
    </row>
    <row r="837" spans="2:65" s="1" customFormat="1" ht="16.5" customHeight="1">
      <c r="B837" s="33"/>
      <c r="C837" s="178" t="s">
        <v>1210</v>
      </c>
      <c r="D837" s="178" t="s">
        <v>666</v>
      </c>
      <c r="E837" s="179" t="s">
        <v>1211</v>
      </c>
      <c r="F837" s="180" t="s">
        <v>1212</v>
      </c>
      <c r="G837" s="181" t="s">
        <v>339</v>
      </c>
      <c r="H837" s="182">
        <v>70</v>
      </c>
      <c r="I837" s="183"/>
      <c r="J837" s="184">
        <f>ROUND(I837*H837,2)</f>
        <v>0</v>
      </c>
      <c r="K837" s="180" t="s">
        <v>195</v>
      </c>
      <c r="L837" s="185"/>
      <c r="M837" s="186" t="s">
        <v>19</v>
      </c>
      <c r="N837" s="187" t="s">
        <v>45</v>
      </c>
      <c r="P837" s="142">
        <f>O837*H837</f>
        <v>0</v>
      </c>
      <c r="Q837" s="142">
        <v>0.13400000000000001</v>
      </c>
      <c r="R837" s="142">
        <f>Q837*H837</f>
        <v>9.3800000000000008</v>
      </c>
      <c r="S837" s="142">
        <v>0</v>
      </c>
      <c r="T837" s="143">
        <f>S837*H837</f>
        <v>0</v>
      </c>
      <c r="AR837" s="144" t="s">
        <v>234</v>
      </c>
      <c r="AT837" s="144" t="s">
        <v>666</v>
      </c>
      <c r="AU837" s="144" t="s">
        <v>85</v>
      </c>
      <c r="AY837" s="18" t="s">
        <v>189</v>
      </c>
      <c r="BE837" s="145">
        <f>IF(N837="základní",J837,0)</f>
        <v>0</v>
      </c>
      <c r="BF837" s="145">
        <f>IF(N837="snížená",J837,0)</f>
        <v>0</v>
      </c>
      <c r="BG837" s="145">
        <f>IF(N837="zákl. přenesená",J837,0)</f>
        <v>0</v>
      </c>
      <c r="BH837" s="145">
        <f>IF(N837="sníž. přenesená",J837,0)</f>
        <v>0</v>
      </c>
      <c r="BI837" s="145">
        <f>IF(N837="nulová",J837,0)</f>
        <v>0</v>
      </c>
      <c r="BJ837" s="18" t="s">
        <v>82</v>
      </c>
      <c r="BK837" s="145">
        <f>ROUND(I837*H837,2)</f>
        <v>0</v>
      </c>
      <c r="BL837" s="18" t="s">
        <v>196</v>
      </c>
      <c r="BM837" s="144" t="s">
        <v>1213</v>
      </c>
    </row>
    <row r="838" spans="2:65" s="1" customFormat="1" ht="66.75" customHeight="1">
      <c r="B838" s="33"/>
      <c r="C838" s="133" t="s">
        <v>1214</v>
      </c>
      <c r="D838" s="133" t="s">
        <v>191</v>
      </c>
      <c r="E838" s="134" t="s">
        <v>1215</v>
      </c>
      <c r="F838" s="135" t="s">
        <v>1216</v>
      </c>
      <c r="G838" s="136" t="s">
        <v>339</v>
      </c>
      <c r="H838" s="137">
        <v>1350</v>
      </c>
      <c r="I838" s="138"/>
      <c r="J838" s="139">
        <f>ROUND(I838*H838,2)</f>
        <v>0</v>
      </c>
      <c r="K838" s="135" t="s">
        <v>195</v>
      </c>
      <c r="L838" s="33"/>
      <c r="M838" s="140" t="s">
        <v>19</v>
      </c>
      <c r="N838" s="141" t="s">
        <v>45</v>
      </c>
      <c r="P838" s="142">
        <f>O838*H838</f>
        <v>0</v>
      </c>
      <c r="Q838" s="142">
        <v>0</v>
      </c>
      <c r="R838" s="142">
        <f>Q838*H838</f>
        <v>0</v>
      </c>
      <c r="S838" s="142">
        <v>0</v>
      </c>
      <c r="T838" s="143">
        <f>S838*H838</f>
        <v>0</v>
      </c>
      <c r="AR838" s="144" t="s">
        <v>196</v>
      </c>
      <c r="AT838" s="144" t="s">
        <v>191</v>
      </c>
      <c r="AU838" s="144" t="s">
        <v>85</v>
      </c>
      <c r="AY838" s="18" t="s">
        <v>189</v>
      </c>
      <c r="BE838" s="145">
        <f>IF(N838="základní",J838,0)</f>
        <v>0</v>
      </c>
      <c r="BF838" s="145">
        <f>IF(N838="snížená",J838,0)</f>
        <v>0</v>
      </c>
      <c r="BG838" s="145">
        <f>IF(N838="zákl. přenesená",J838,0)</f>
        <v>0</v>
      </c>
      <c r="BH838" s="145">
        <f>IF(N838="sníž. přenesená",J838,0)</f>
        <v>0</v>
      </c>
      <c r="BI838" s="145">
        <f>IF(N838="nulová",J838,0)</f>
        <v>0</v>
      </c>
      <c r="BJ838" s="18" t="s">
        <v>82</v>
      </c>
      <c r="BK838" s="145">
        <f>ROUND(I838*H838,2)</f>
        <v>0</v>
      </c>
      <c r="BL838" s="18" t="s">
        <v>196</v>
      </c>
      <c r="BM838" s="144" t="s">
        <v>1217</v>
      </c>
    </row>
    <row r="839" spans="2:65" s="1" customFormat="1" ht="11.25">
      <c r="B839" s="33"/>
      <c r="D839" s="146" t="s">
        <v>198</v>
      </c>
      <c r="F839" s="147" t="s">
        <v>1218</v>
      </c>
      <c r="I839" s="148"/>
      <c r="L839" s="33"/>
      <c r="M839" s="149"/>
      <c r="T839" s="54"/>
      <c r="AT839" s="18" t="s">
        <v>198</v>
      </c>
      <c r="AU839" s="18" t="s">
        <v>85</v>
      </c>
    </row>
    <row r="840" spans="2:65" s="12" customFormat="1" ht="22.5">
      <c r="B840" s="150"/>
      <c r="D840" s="151" t="s">
        <v>205</v>
      </c>
      <c r="E840" s="152" t="s">
        <v>19</v>
      </c>
      <c r="F840" s="153" t="s">
        <v>1219</v>
      </c>
      <c r="H840" s="152" t="s">
        <v>19</v>
      </c>
      <c r="I840" s="154"/>
      <c r="L840" s="150"/>
      <c r="M840" s="155"/>
      <c r="T840" s="156"/>
      <c r="AT840" s="152" t="s">
        <v>205</v>
      </c>
      <c r="AU840" s="152" t="s">
        <v>85</v>
      </c>
      <c r="AV840" s="12" t="s">
        <v>82</v>
      </c>
      <c r="AW840" s="12" t="s">
        <v>35</v>
      </c>
      <c r="AX840" s="12" t="s">
        <v>74</v>
      </c>
      <c r="AY840" s="152" t="s">
        <v>189</v>
      </c>
    </row>
    <row r="841" spans="2:65" s="13" customFormat="1" ht="11.25">
      <c r="B841" s="157"/>
      <c r="D841" s="151" t="s">
        <v>205</v>
      </c>
      <c r="E841" s="158" t="s">
        <v>19</v>
      </c>
      <c r="F841" s="159" t="s">
        <v>1220</v>
      </c>
      <c r="H841" s="160">
        <v>1350</v>
      </c>
      <c r="I841" s="161"/>
      <c r="L841" s="157"/>
      <c r="M841" s="162"/>
      <c r="T841" s="163"/>
      <c r="AT841" s="158" t="s">
        <v>205</v>
      </c>
      <c r="AU841" s="158" t="s">
        <v>85</v>
      </c>
      <c r="AV841" s="13" t="s">
        <v>85</v>
      </c>
      <c r="AW841" s="13" t="s">
        <v>35</v>
      </c>
      <c r="AX841" s="13" t="s">
        <v>82</v>
      </c>
      <c r="AY841" s="158" t="s">
        <v>189</v>
      </c>
    </row>
    <row r="842" spans="2:65" s="1" customFormat="1" ht="55.5" customHeight="1">
      <c r="B842" s="33"/>
      <c r="C842" s="133" t="s">
        <v>1221</v>
      </c>
      <c r="D842" s="133" t="s">
        <v>191</v>
      </c>
      <c r="E842" s="134" t="s">
        <v>1222</v>
      </c>
      <c r="F842" s="135" t="s">
        <v>1223</v>
      </c>
      <c r="G842" s="136" t="s">
        <v>194</v>
      </c>
      <c r="H842" s="137">
        <v>28</v>
      </c>
      <c r="I842" s="138"/>
      <c r="J842" s="139">
        <f>ROUND(I842*H842,2)</f>
        <v>0</v>
      </c>
      <c r="K842" s="135" t="s">
        <v>195</v>
      </c>
      <c r="L842" s="33"/>
      <c r="M842" s="140" t="s">
        <v>19</v>
      </c>
      <c r="N842" s="141" t="s">
        <v>45</v>
      </c>
      <c r="P842" s="142">
        <f>O842*H842</f>
        <v>0</v>
      </c>
      <c r="Q842" s="142">
        <v>0</v>
      </c>
      <c r="R842" s="142">
        <f>Q842*H842</f>
        <v>0</v>
      </c>
      <c r="S842" s="142">
        <v>0</v>
      </c>
      <c r="T842" s="143">
        <f>S842*H842</f>
        <v>0</v>
      </c>
      <c r="AR842" s="144" t="s">
        <v>196</v>
      </c>
      <c r="AT842" s="144" t="s">
        <v>191</v>
      </c>
      <c r="AU842" s="144" t="s">
        <v>85</v>
      </c>
      <c r="AY842" s="18" t="s">
        <v>189</v>
      </c>
      <c r="BE842" s="145">
        <f>IF(N842="základní",J842,0)</f>
        <v>0</v>
      </c>
      <c r="BF842" s="145">
        <f>IF(N842="snížená",J842,0)</f>
        <v>0</v>
      </c>
      <c r="BG842" s="145">
        <f>IF(N842="zákl. přenesená",J842,0)</f>
        <v>0</v>
      </c>
      <c r="BH842" s="145">
        <f>IF(N842="sníž. přenesená",J842,0)</f>
        <v>0</v>
      </c>
      <c r="BI842" s="145">
        <f>IF(N842="nulová",J842,0)</f>
        <v>0</v>
      </c>
      <c r="BJ842" s="18" t="s">
        <v>82</v>
      </c>
      <c r="BK842" s="145">
        <f>ROUND(I842*H842,2)</f>
        <v>0</v>
      </c>
      <c r="BL842" s="18" t="s">
        <v>196</v>
      </c>
      <c r="BM842" s="144" t="s">
        <v>1224</v>
      </c>
    </row>
    <row r="843" spans="2:65" s="1" customFormat="1" ht="11.25">
      <c r="B843" s="33"/>
      <c r="D843" s="146" t="s">
        <v>198</v>
      </c>
      <c r="F843" s="147" t="s">
        <v>1225</v>
      </c>
      <c r="I843" s="148"/>
      <c r="L843" s="33"/>
      <c r="M843" s="149"/>
      <c r="T843" s="54"/>
      <c r="AT843" s="18" t="s">
        <v>198</v>
      </c>
      <c r="AU843" s="18" t="s">
        <v>85</v>
      </c>
    </row>
    <row r="844" spans="2:65" s="13" customFormat="1" ht="11.25">
      <c r="B844" s="157"/>
      <c r="D844" s="151" t="s">
        <v>205</v>
      </c>
      <c r="E844" s="158" t="s">
        <v>19</v>
      </c>
      <c r="F844" s="159" t="s">
        <v>278</v>
      </c>
      <c r="H844" s="160">
        <v>28</v>
      </c>
      <c r="I844" s="161"/>
      <c r="L844" s="157"/>
      <c r="M844" s="162"/>
      <c r="T844" s="163"/>
      <c r="AT844" s="158" t="s">
        <v>205</v>
      </c>
      <c r="AU844" s="158" t="s">
        <v>85</v>
      </c>
      <c r="AV844" s="13" t="s">
        <v>85</v>
      </c>
      <c r="AW844" s="13" t="s">
        <v>35</v>
      </c>
      <c r="AX844" s="13" t="s">
        <v>82</v>
      </c>
      <c r="AY844" s="158" t="s">
        <v>189</v>
      </c>
    </row>
    <row r="845" spans="2:65" s="11" customFormat="1" ht="22.9" customHeight="1">
      <c r="B845" s="121"/>
      <c r="D845" s="122" t="s">
        <v>73</v>
      </c>
      <c r="E845" s="131" t="s">
        <v>1226</v>
      </c>
      <c r="F845" s="131" t="s">
        <v>1227</v>
      </c>
      <c r="I845" s="124"/>
      <c r="J845" s="132">
        <f>BK845</f>
        <v>0</v>
      </c>
      <c r="L845" s="121"/>
      <c r="M845" s="126"/>
      <c r="P845" s="127">
        <f>SUM(P846:P922)</f>
        <v>0</v>
      </c>
      <c r="R845" s="127">
        <f>SUM(R846:R922)</f>
        <v>0</v>
      </c>
      <c r="T845" s="128">
        <f>SUM(T846:T922)</f>
        <v>0</v>
      </c>
      <c r="AR845" s="122" t="s">
        <v>82</v>
      </c>
      <c r="AT845" s="129" t="s">
        <v>73</v>
      </c>
      <c r="AU845" s="129" t="s">
        <v>82</v>
      </c>
      <c r="AY845" s="122" t="s">
        <v>189</v>
      </c>
      <c r="BK845" s="130">
        <f>SUM(BK846:BK922)</f>
        <v>0</v>
      </c>
    </row>
    <row r="846" spans="2:65" s="1" customFormat="1" ht="33" customHeight="1">
      <c r="B846" s="33"/>
      <c r="C846" s="133" t="s">
        <v>1228</v>
      </c>
      <c r="D846" s="133" t="s">
        <v>191</v>
      </c>
      <c r="E846" s="134" t="s">
        <v>1229</v>
      </c>
      <c r="F846" s="135" t="s">
        <v>1230</v>
      </c>
      <c r="G846" s="136" t="s">
        <v>633</v>
      </c>
      <c r="H846" s="137">
        <v>17.399999999999999</v>
      </c>
      <c r="I846" s="138"/>
      <c r="J846" s="139">
        <f>ROUND(I846*H846,2)</f>
        <v>0</v>
      </c>
      <c r="K846" s="135" t="s">
        <v>195</v>
      </c>
      <c r="L846" s="33"/>
      <c r="M846" s="140" t="s">
        <v>19</v>
      </c>
      <c r="N846" s="141" t="s">
        <v>45</v>
      </c>
      <c r="P846" s="142">
        <f>O846*H846</f>
        <v>0</v>
      </c>
      <c r="Q846" s="142">
        <v>0</v>
      </c>
      <c r="R846" s="142">
        <f>Q846*H846</f>
        <v>0</v>
      </c>
      <c r="S846" s="142">
        <v>0</v>
      </c>
      <c r="T846" s="143">
        <f>S846*H846</f>
        <v>0</v>
      </c>
      <c r="AR846" s="144" t="s">
        <v>196</v>
      </c>
      <c r="AT846" s="144" t="s">
        <v>191</v>
      </c>
      <c r="AU846" s="144" t="s">
        <v>85</v>
      </c>
      <c r="AY846" s="18" t="s">
        <v>189</v>
      </c>
      <c r="BE846" s="145">
        <f>IF(N846="základní",J846,0)</f>
        <v>0</v>
      </c>
      <c r="BF846" s="145">
        <f>IF(N846="snížená",J846,0)</f>
        <v>0</v>
      </c>
      <c r="BG846" s="145">
        <f>IF(N846="zákl. přenesená",J846,0)</f>
        <v>0</v>
      </c>
      <c r="BH846" s="145">
        <f>IF(N846="sníž. přenesená",J846,0)</f>
        <v>0</v>
      </c>
      <c r="BI846" s="145">
        <f>IF(N846="nulová",J846,0)</f>
        <v>0</v>
      </c>
      <c r="BJ846" s="18" t="s">
        <v>82</v>
      </c>
      <c r="BK846" s="145">
        <f>ROUND(I846*H846,2)</f>
        <v>0</v>
      </c>
      <c r="BL846" s="18" t="s">
        <v>196</v>
      </c>
      <c r="BM846" s="144" t="s">
        <v>1231</v>
      </c>
    </row>
    <row r="847" spans="2:65" s="1" customFormat="1" ht="11.25">
      <c r="B847" s="33"/>
      <c r="D847" s="146" t="s">
        <v>198</v>
      </c>
      <c r="F847" s="147" t="s">
        <v>1232</v>
      </c>
      <c r="I847" s="148"/>
      <c r="L847" s="33"/>
      <c r="M847" s="149"/>
      <c r="T847" s="54"/>
      <c r="AT847" s="18" t="s">
        <v>198</v>
      </c>
      <c r="AU847" s="18" t="s">
        <v>85</v>
      </c>
    </row>
    <row r="848" spans="2:65" s="12" customFormat="1" ht="11.25">
      <c r="B848" s="150"/>
      <c r="D848" s="151" t="s">
        <v>205</v>
      </c>
      <c r="E848" s="152" t="s">
        <v>19</v>
      </c>
      <c r="F848" s="153" t="s">
        <v>1233</v>
      </c>
      <c r="H848" s="152" t="s">
        <v>19</v>
      </c>
      <c r="I848" s="154"/>
      <c r="L848" s="150"/>
      <c r="M848" s="155"/>
      <c r="T848" s="156"/>
      <c r="AT848" s="152" t="s">
        <v>205</v>
      </c>
      <c r="AU848" s="152" t="s">
        <v>85</v>
      </c>
      <c r="AV848" s="12" t="s">
        <v>82</v>
      </c>
      <c r="AW848" s="12" t="s">
        <v>35</v>
      </c>
      <c r="AX848" s="12" t="s">
        <v>74</v>
      </c>
      <c r="AY848" s="152" t="s">
        <v>189</v>
      </c>
    </row>
    <row r="849" spans="2:65" s="13" customFormat="1" ht="11.25">
      <c r="B849" s="157"/>
      <c r="D849" s="151" t="s">
        <v>205</v>
      </c>
      <c r="E849" s="158" t="s">
        <v>19</v>
      </c>
      <c r="F849" s="159" t="s">
        <v>1234</v>
      </c>
      <c r="H849" s="160">
        <v>17.399999999999999</v>
      </c>
      <c r="I849" s="161"/>
      <c r="L849" s="157"/>
      <c r="M849" s="162"/>
      <c r="T849" s="163"/>
      <c r="AT849" s="158" t="s">
        <v>205</v>
      </c>
      <c r="AU849" s="158" t="s">
        <v>85</v>
      </c>
      <c r="AV849" s="13" t="s">
        <v>85</v>
      </c>
      <c r="AW849" s="13" t="s">
        <v>35</v>
      </c>
      <c r="AX849" s="13" t="s">
        <v>82</v>
      </c>
      <c r="AY849" s="158" t="s">
        <v>189</v>
      </c>
    </row>
    <row r="850" spans="2:65" s="1" customFormat="1" ht="44.25" customHeight="1">
      <c r="B850" s="33"/>
      <c r="C850" s="133" t="s">
        <v>1235</v>
      </c>
      <c r="D850" s="133" t="s">
        <v>191</v>
      </c>
      <c r="E850" s="134" t="s">
        <v>1236</v>
      </c>
      <c r="F850" s="135" t="s">
        <v>1237</v>
      </c>
      <c r="G850" s="136" t="s">
        <v>633</v>
      </c>
      <c r="H850" s="137">
        <v>330.6</v>
      </c>
      <c r="I850" s="138"/>
      <c r="J850" s="139">
        <f>ROUND(I850*H850,2)</f>
        <v>0</v>
      </c>
      <c r="K850" s="135" t="s">
        <v>195</v>
      </c>
      <c r="L850" s="33"/>
      <c r="M850" s="140" t="s">
        <v>19</v>
      </c>
      <c r="N850" s="141" t="s">
        <v>45</v>
      </c>
      <c r="P850" s="142">
        <f>O850*H850</f>
        <v>0</v>
      </c>
      <c r="Q850" s="142">
        <v>0</v>
      </c>
      <c r="R850" s="142">
        <f>Q850*H850</f>
        <v>0</v>
      </c>
      <c r="S850" s="142">
        <v>0</v>
      </c>
      <c r="T850" s="143">
        <f>S850*H850</f>
        <v>0</v>
      </c>
      <c r="AR850" s="144" t="s">
        <v>196</v>
      </c>
      <c r="AT850" s="144" t="s">
        <v>191</v>
      </c>
      <c r="AU850" s="144" t="s">
        <v>85</v>
      </c>
      <c r="AY850" s="18" t="s">
        <v>189</v>
      </c>
      <c r="BE850" s="145">
        <f>IF(N850="základní",J850,0)</f>
        <v>0</v>
      </c>
      <c r="BF850" s="145">
        <f>IF(N850="snížená",J850,0)</f>
        <v>0</v>
      </c>
      <c r="BG850" s="145">
        <f>IF(N850="zákl. přenesená",J850,0)</f>
        <v>0</v>
      </c>
      <c r="BH850" s="145">
        <f>IF(N850="sníž. přenesená",J850,0)</f>
        <v>0</v>
      </c>
      <c r="BI850" s="145">
        <f>IF(N850="nulová",J850,0)</f>
        <v>0</v>
      </c>
      <c r="BJ850" s="18" t="s">
        <v>82</v>
      </c>
      <c r="BK850" s="145">
        <f>ROUND(I850*H850,2)</f>
        <v>0</v>
      </c>
      <c r="BL850" s="18" t="s">
        <v>196</v>
      </c>
      <c r="BM850" s="144" t="s">
        <v>1238</v>
      </c>
    </row>
    <row r="851" spans="2:65" s="1" customFormat="1" ht="11.25">
      <c r="B851" s="33"/>
      <c r="D851" s="146" t="s">
        <v>198</v>
      </c>
      <c r="F851" s="147" t="s">
        <v>1239</v>
      </c>
      <c r="I851" s="148"/>
      <c r="L851" s="33"/>
      <c r="M851" s="149"/>
      <c r="T851" s="54"/>
      <c r="AT851" s="18" t="s">
        <v>198</v>
      </c>
      <c r="AU851" s="18" t="s">
        <v>85</v>
      </c>
    </row>
    <row r="852" spans="2:65" s="12" customFormat="1" ht="11.25">
      <c r="B852" s="150"/>
      <c r="D852" s="151" t="s">
        <v>205</v>
      </c>
      <c r="E852" s="152" t="s">
        <v>19</v>
      </c>
      <c r="F852" s="153" t="s">
        <v>1233</v>
      </c>
      <c r="H852" s="152" t="s">
        <v>19</v>
      </c>
      <c r="I852" s="154"/>
      <c r="L852" s="150"/>
      <c r="M852" s="155"/>
      <c r="T852" s="156"/>
      <c r="AT852" s="152" t="s">
        <v>205</v>
      </c>
      <c r="AU852" s="152" t="s">
        <v>85</v>
      </c>
      <c r="AV852" s="12" t="s">
        <v>82</v>
      </c>
      <c r="AW852" s="12" t="s">
        <v>35</v>
      </c>
      <c r="AX852" s="12" t="s">
        <v>74</v>
      </c>
      <c r="AY852" s="152" t="s">
        <v>189</v>
      </c>
    </row>
    <row r="853" spans="2:65" s="13" customFormat="1" ht="11.25">
      <c r="B853" s="157"/>
      <c r="D853" s="151" t="s">
        <v>205</v>
      </c>
      <c r="E853" s="158" t="s">
        <v>19</v>
      </c>
      <c r="F853" s="159" t="s">
        <v>1234</v>
      </c>
      <c r="H853" s="160">
        <v>17.399999999999999</v>
      </c>
      <c r="I853" s="161"/>
      <c r="L853" s="157"/>
      <c r="M853" s="162"/>
      <c r="T853" s="163"/>
      <c r="AT853" s="158" t="s">
        <v>205</v>
      </c>
      <c r="AU853" s="158" t="s">
        <v>85</v>
      </c>
      <c r="AV853" s="13" t="s">
        <v>85</v>
      </c>
      <c r="AW853" s="13" t="s">
        <v>35</v>
      </c>
      <c r="AX853" s="13" t="s">
        <v>74</v>
      </c>
      <c r="AY853" s="158" t="s">
        <v>189</v>
      </c>
    </row>
    <row r="854" spans="2:65" s="13" customFormat="1" ht="11.25">
      <c r="B854" s="157"/>
      <c r="D854" s="151" t="s">
        <v>205</v>
      </c>
      <c r="E854" s="158" t="s">
        <v>19</v>
      </c>
      <c r="F854" s="159" t="s">
        <v>1240</v>
      </c>
      <c r="H854" s="160">
        <v>330.6</v>
      </c>
      <c r="I854" s="161"/>
      <c r="L854" s="157"/>
      <c r="M854" s="162"/>
      <c r="T854" s="163"/>
      <c r="AT854" s="158" t="s">
        <v>205</v>
      </c>
      <c r="AU854" s="158" t="s">
        <v>85</v>
      </c>
      <c r="AV854" s="13" t="s">
        <v>85</v>
      </c>
      <c r="AW854" s="13" t="s">
        <v>35</v>
      </c>
      <c r="AX854" s="13" t="s">
        <v>82</v>
      </c>
      <c r="AY854" s="158" t="s">
        <v>189</v>
      </c>
    </row>
    <row r="855" spans="2:65" s="1" customFormat="1" ht="37.9" customHeight="1">
      <c r="B855" s="33"/>
      <c r="C855" s="133" t="s">
        <v>1241</v>
      </c>
      <c r="D855" s="133" t="s">
        <v>191</v>
      </c>
      <c r="E855" s="134" t="s">
        <v>1242</v>
      </c>
      <c r="F855" s="135" t="s">
        <v>1243</v>
      </c>
      <c r="G855" s="136" t="s">
        <v>633</v>
      </c>
      <c r="H855" s="137">
        <v>17.399999999999999</v>
      </c>
      <c r="I855" s="138"/>
      <c r="J855" s="139">
        <f>ROUND(I855*H855,2)</f>
        <v>0</v>
      </c>
      <c r="K855" s="135" t="s">
        <v>195</v>
      </c>
      <c r="L855" s="33"/>
      <c r="M855" s="140" t="s">
        <v>19</v>
      </c>
      <c r="N855" s="141" t="s">
        <v>45</v>
      </c>
      <c r="P855" s="142">
        <f>O855*H855</f>
        <v>0</v>
      </c>
      <c r="Q855" s="142">
        <v>0</v>
      </c>
      <c r="R855" s="142">
        <f>Q855*H855</f>
        <v>0</v>
      </c>
      <c r="S855" s="142">
        <v>0</v>
      </c>
      <c r="T855" s="143">
        <f>S855*H855</f>
        <v>0</v>
      </c>
      <c r="AR855" s="144" t="s">
        <v>196</v>
      </c>
      <c r="AT855" s="144" t="s">
        <v>191</v>
      </c>
      <c r="AU855" s="144" t="s">
        <v>85</v>
      </c>
      <c r="AY855" s="18" t="s">
        <v>189</v>
      </c>
      <c r="BE855" s="145">
        <f>IF(N855="základní",J855,0)</f>
        <v>0</v>
      </c>
      <c r="BF855" s="145">
        <f>IF(N855="snížená",J855,0)</f>
        <v>0</v>
      </c>
      <c r="BG855" s="145">
        <f>IF(N855="zákl. přenesená",J855,0)</f>
        <v>0</v>
      </c>
      <c r="BH855" s="145">
        <f>IF(N855="sníž. přenesená",J855,0)</f>
        <v>0</v>
      </c>
      <c r="BI855" s="145">
        <f>IF(N855="nulová",J855,0)</f>
        <v>0</v>
      </c>
      <c r="BJ855" s="18" t="s">
        <v>82</v>
      </c>
      <c r="BK855" s="145">
        <f>ROUND(I855*H855,2)</f>
        <v>0</v>
      </c>
      <c r="BL855" s="18" t="s">
        <v>196</v>
      </c>
      <c r="BM855" s="144" t="s">
        <v>1244</v>
      </c>
    </row>
    <row r="856" spans="2:65" s="1" customFormat="1" ht="11.25">
      <c r="B856" s="33"/>
      <c r="D856" s="146" t="s">
        <v>198</v>
      </c>
      <c r="F856" s="147" t="s">
        <v>1245</v>
      </c>
      <c r="I856" s="148"/>
      <c r="L856" s="33"/>
      <c r="M856" s="149"/>
      <c r="T856" s="54"/>
      <c r="AT856" s="18" t="s">
        <v>198</v>
      </c>
      <c r="AU856" s="18" t="s">
        <v>85</v>
      </c>
    </row>
    <row r="857" spans="2:65" s="1" customFormat="1" ht="37.9" customHeight="1">
      <c r="B857" s="33"/>
      <c r="C857" s="133" t="s">
        <v>1246</v>
      </c>
      <c r="D857" s="133" t="s">
        <v>191</v>
      </c>
      <c r="E857" s="134" t="s">
        <v>1247</v>
      </c>
      <c r="F857" s="135" t="s">
        <v>1248</v>
      </c>
      <c r="G857" s="136" t="s">
        <v>633</v>
      </c>
      <c r="H857" s="137">
        <v>2717.779</v>
      </c>
      <c r="I857" s="138"/>
      <c r="J857" s="139">
        <f>ROUND(I857*H857,2)</f>
        <v>0</v>
      </c>
      <c r="K857" s="135" t="s">
        <v>195</v>
      </c>
      <c r="L857" s="33"/>
      <c r="M857" s="140" t="s">
        <v>19</v>
      </c>
      <c r="N857" s="141" t="s">
        <v>45</v>
      </c>
      <c r="P857" s="142">
        <f>O857*H857</f>
        <v>0</v>
      </c>
      <c r="Q857" s="142">
        <v>0</v>
      </c>
      <c r="R857" s="142">
        <f>Q857*H857</f>
        <v>0</v>
      </c>
      <c r="S857" s="142">
        <v>0</v>
      </c>
      <c r="T857" s="143">
        <f>S857*H857</f>
        <v>0</v>
      </c>
      <c r="AR857" s="144" t="s">
        <v>196</v>
      </c>
      <c r="AT857" s="144" t="s">
        <v>191</v>
      </c>
      <c r="AU857" s="144" t="s">
        <v>85</v>
      </c>
      <c r="AY857" s="18" t="s">
        <v>189</v>
      </c>
      <c r="BE857" s="145">
        <f>IF(N857="základní",J857,0)</f>
        <v>0</v>
      </c>
      <c r="BF857" s="145">
        <f>IF(N857="snížená",J857,0)</f>
        <v>0</v>
      </c>
      <c r="BG857" s="145">
        <f>IF(N857="zákl. přenesená",J857,0)</f>
        <v>0</v>
      </c>
      <c r="BH857" s="145">
        <f>IF(N857="sníž. přenesená",J857,0)</f>
        <v>0</v>
      </c>
      <c r="BI857" s="145">
        <f>IF(N857="nulová",J857,0)</f>
        <v>0</v>
      </c>
      <c r="BJ857" s="18" t="s">
        <v>82</v>
      </c>
      <c r="BK857" s="145">
        <f>ROUND(I857*H857,2)</f>
        <v>0</v>
      </c>
      <c r="BL857" s="18" t="s">
        <v>196</v>
      </c>
      <c r="BM857" s="144" t="s">
        <v>1249</v>
      </c>
    </row>
    <row r="858" spans="2:65" s="1" customFormat="1" ht="11.25">
      <c r="B858" s="33"/>
      <c r="D858" s="146" t="s">
        <v>198</v>
      </c>
      <c r="F858" s="147" t="s">
        <v>1250</v>
      </c>
      <c r="I858" s="148"/>
      <c r="L858" s="33"/>
      <c r="M858" s="149"/>
      <c r="T858" s="54"/>
      <c r="AT858" s="18" t="s">
        <v>198</v>
      </c>
      <c r="AU858" s="18" t="s">
        <v>85</v>
      </c>
    </row>
    <row r="859" spans="2:65" s="12" customFormat="1" ht="11.25">
      <c r="B859" s="150"/>
      <c r="D859" s="151" t="s">
        <v>205</v>
      </c>
      <c r="E859" s="152" t="s">
        <v>19</v>
      </c>
      <c r="F859" s="153" t="s">
        <v>1251</v>
      </c>
      <c r="H859" s="152" t="s">
        <v>19</v>
      </c>
      <c r="I859" s="154"/>
      <c r="L859" s="150"/>
      <c r="M859" s="155"/>
      <c r="T859" s="156"/>
      <c r="AT859" s="152" t="s">
        <v>205</v>
      </c>
      <c r="AU859" s="152" t="s">
        <v>85</v>
      </c>
      <c r="AV859" s="12" t="s">
        <v>82</v>
      </c>
      <c r="AW859" s="12" t="s">
        <v>35</v>
      </c>
      <c r="AX859" s="12" t="s">
        <v>74</v>
      </c>
      <c r="AY859" s="152" t="s">
        <v>189</v>
      </c>
    </row>
    <row r="860" spans="2:65" s="12" customFormat="1" ht="11.25">
      <c r="B860" s="150"/>
      <c r="D860" s="151" t="s">
        <v>205</v>
      </c>
      <c r="E860" s="152" t="s">
        <v>19</v>
      </c>
      <c r="F860" s="153" t="s">
        <v>1252</v>
      </c>
      <c r="H860" s="152" t="s">
        <v>19</v>
      </c>
      <c r="I860" s="154"/>
      <c r="L860" s="150"/>
      <c r="M860" s="155"/>
      <c r="T860" s="156"/>
      <c r="AT860" s="152" t="s">
        <v>205</v>
      </c>
      <c r="AU860" s="152" t="s">
        <v>85</v>
      </c>
      <c r="AV860" s="12" t="s">
        <v>82</v>
      </c>
      <c r="AW860" s="12" t="s">
        <v>35</v>
      </c>
      <c r="AX860" s="12" t="s">
        <v>74</v>
      </c>
      <c r="AY860" s="152" t="s">
        <v>189</v>
      </c>
    </row>
    <row r="861" spans="2:65" s="13" customFormat="1" ht="11.25">
      <c r="B861" s="157"/>
      <c r="D861" s="151" t="s">
        <v>205</v>
      </c>
      <c r="E861" s="158" t="s">
        <v>19</v>
      </c>
      <c r="F861" s="159" t="s">
        <v>1253</v>
      </c>
      <c r="H861" s="160">
        <v>2141.0309999999999</v>
      </c>
      <c r="I861" s="161"/>
      <c r="L861" s="157"/>
      <c r="M861" s="162"/>
      <c r="T861" s="163"/>
      <c r="AT861" s="158" t="s">
        <v>205</v>
      </c>
      <c r="AU861" s="158" t="s">
        <v>85</v>
      </c>
      <c r="AV861" s="13" t="s">
        <v>85</v>
      </c>
      <c r="AW861" s="13" t="s">
        <v>35</v>
      </c>
      <c r="AX861" s="13" t="s">
        <v>74</v>
      </c>
      <c r="AY861" s="158" t="s">
        <v>189</v>
      </c>
    </row>
    <row r="862" spans="2:65" s="12" customFormat="1" ht="11.25">
      <c r="B862" s="150"/>
      <c r="D862" s="151" t="s">
        <v>205</v>
      </c>
      <c r="E862" s="152" t="s">
        <v>19</v>
      </c>
      <c r="F862" s="153" t="s">
        <v>1254</v>
      </c>
      <c r="H862" s="152" t="s">
        <v>19</v>
      </c>
      <c r="I862" s="154"/>
      <c r="L862" s="150"/>
      <c r="M862" s="155"/>
      <c r="T862" s="156"/>
      <c r="AT862" s="152" t="s">
        <v>205</v>
      </c>
      <c r="AU862" s="152" t="s">
        <v>85</v>
      </c>
      <c r="AV862" s="12" t="s">
        <v>82</v>
      </c>
      <c r="AW862" s="12" t="s">
        <v>35</v>
      </c>
      <c r="AX862" s="12" t="s">
        <v>74</v>
      </c>
      <c r="AY862" s="152" t="s">
        <v>189</v>
      </c>
    </row>
    <row r="863" spans="2:65" s="13" customFormat="1" ht="11.25">
      <c r="B863" s="157"/>
      <c r="D863" s="151" t="s">
        <v>205</v>
      </c>
      <c r="E863" s="158" t="s">
        <v>19</v>
      </c>
      <c r="F863" s="159" t="s">
        <v>1255</v>
      </c>
      <c r="H863" s="160">
        <v>576.74800000000005</v>
      </c>
      <c r="I863" s="161"/>
      <c r="L863" s="157"/>
      <c r="M863" s="162"/>
      <c r="T863" s="163"/>
      <c r="AT863" s="158" t="s">
        <v>205</v>
      </c>
      <c r="AU863" s="158" t="s">
        <v>85</v>
      </c>
      <c r="AV863" s="13" t="s">
        <v>85</v>
      </c>
      <c r="AW863" s="13" t="s">
        <v>35</v>
      </c>
      <c r="AX863" s="13" t="s">
        <v>74</v>
      </c>
      <c r="AY863" s="158" t="s">
        <v>189</v>
      </c>
    </row>
    <row r="864" spans="2:65" s="14" customFormat="1" ht="11.25">
      <c r="B864" s="164"/>
      <c r="D864" s="151" t="s">
        <v>205</v>
      </c>
      <c r="E864" s="165" t="s">
        <v>19</v>
      </c>
      <c r="F864" s="166" t="s">
        <v>303</v>
      </c>
      <c r="H864" s="167">
        <v>2717.779</v>
      </c>
      <c r="I864" s="168"/>
      <c r="L864" s="164"/>
      <c r="M864" s="169"/>
      <c r="T864" s="170"/>
      <c r="AT864" s="165" t="s">
        <v>205</v>
      </c>
      <c r="AU864" s="165" t="s">
        <v>85</v>
      </c>
      <c r="AV864" s="14" t="s">
        <v>196</v>
      </c>
      <c r="AW864" s="14" t="s">
        <v>35</v>
      </c>
      <c r="AX864" s="14" t="s">
        <v>82</v>
      </c>
      <c r="AY864" s="165" t="s">
        <v>189</v>
      </c>
    </row>
    <row r="865" spans="2:65" s="1" customFormat="1" ht="37.9" customHeight="1">
      <c r="B865" s="33"/>
      <c r="C865" s="133" t="s">
        <v>1256</v>
      </c>
      <c r="D865" s="133" t="s">
        <v>191</v>
      </c>
      <c r="E865" s="134" t="s">
        <v>1257</v>
      </c>
      <c r="F865" s="135" t="s">
        <v>1258</v>
      </c>
      <c r="G865" s="136" t="s">
        <v>633</v>
      </c>
      <c r="H865" s="137">
        <v>51637.800999999999</v>
      </c>
      <c r="I865" s="138"/>
      <c r="J865" s="139">
        <f>ROUND(I865*H865,2)</f>
        <v>0</v>
      </c>
      <c r="K865" s="135" t="s">
        <v>195</v>
      </c>
      <c r="L865" s="33"/>
      <c r="M865" s="140" t="s">
        <v>19</v>
      </c>
      <c r="N865" s="141" t="s">
        <v>45</v>
      </c>
      <c r="P865" s="142">
        <f>O865*H865</f>
        <v>0</v>
      </c>
      <c r="Q865" s="142">
        <v>0</v>
      </c>
      <c r="R865" s="142">
        <f>Q865*H865</f>
        <v>0</v>
      </c>
      <c r="S865" s="142">
        <v>0</v>
      </c>
      <c r="T865" s="143">
        <f>S865*H865</f>
        <v>0</v>
      </c>
      <c r="AR865" s="144" t="s">
        <v>196</v>
      </c>
      <c r="AT865" s="144" t="s">
        <v>191</v>
      </c>
      <c r="AU865" s="144" t="s">
        <v>85</v>
      </c>
      <c r="AY865" s="18" t="s">
        <v>189</v>
      </c>
      <c r="BE865" s="145">
        <f>IF(N865="základní",J865,0)</f>
        <v>0</v>
      </c>
      <c r="BF865" s="145">
        <f>IF(N865="snížená",J865,0)</f>
        <v>0</v>
      </c>
      <c r="BG865" s="145">
        <f>IF(N865="zákl. přenesená",J865,0)</f>
        <v>0</v>
      </c>
      <c r="BH865" s="145">
        <f>IF(N865="sníž. přenesená",J865,0)</f>
        <v>0</v>
      </c>
      <c r="BI865" s="145">
        <f>IF(N865="nulová",J865,0)</f>
        <v>0</v>
      </c>
      <c r="BJ865" s="18" t="s">
        <v>82</v>
      </c>
      <c r="BK865" s="145">
        <f>ROUND(I865*H865,2)</f>
        <v>0</v>
      </c>
      <c r="BL865" s="18" t="s">
        <v>196</v>
      </c>
      <c r="BM865" s="144" t="s">
        <v>1259</v>
      </c>
    </row>
    <row r="866" spans="2:65" s="1" customFormat="1" ht="11.25">
      <c r="B866" s="33"/>
      <c r="D866" s="146" t="s">
        <v>198</v>
      </c>
      <c r="F866" s="147" t="s">
        <v>1260</v>
      </c>
      <c r="I866" s="148"/>
      <c r="L866" s="33"/>
      <c r="M866" s="149"/>
      <c r="T866" s="54"/>
      <c r="AT866" s="18" t="s">
        <v>198</v>
      </c>
      <c r="AU866" s="18" t="s">
        <v>85</v>
      </c>
    </row>
    <row r="867" spans="2:65" s="13" customFormat="1" ht="11.25">
      <c r="B867" s="157"/>
      <c r="D867" s="151" t="s">
        <v>205</v>
      </c>
      <c r="E867" s="158" t="s">
        <v>19</v>
      </c>
      <c r="F867" s="159" t="s">
        <v>1261</v>
      </c>
      <c r="H867" s="160">
        <v>51637.800999999999</v>
      </c>
      <c r="I867" s="161"/>
      <c r="L867" s="157"/>
      <c r="M867" s="162"/>
      <c r="T867" s="163"/>
      <c r="AT867" s="158" t="s">
        <v>205</v>
      </c>
      <c r="AU867" s="158" t="s">
        <v>85</v>
      </c>
      <c r="AV867" s="13" t="s">
        <v>85</v>
      </c>
      <c r="AW867" s="13" t="s">
        <v>35</v>
      </c>
      <c r="AX867" s="13" t="s">
        <v>82</v>
      </c>
      <c r="AY867" s="158" t="s">
        <v>189</v>
      </c>
    </row>
    <row r="868" spans="2:65" s="1" customFormat="1" ht="37.9" customHeight="1">
      <c r="B868" s="33"/>
      <c r="C868" s="133" t="s">
        <v>1262</v>
      </c>
      <c r="D868" s="133" t="s">
        <v>191</v>
      </c>
      <c r="E868" s="134" t="s">
        <v>1263</v>
      </c>
      <c r="F868" s="135" t="s">
        <v>1264</v>
      </c>
      <c r="G868" s="136" t="s">
        <v>633</v>
      </c>
      <c r="H868" s="137">
        <v>180.27799999999999</v>
      </c>
      <c r="I868" s="138"/>
      <c r="J868" s="139">
        <f>ROUND(I868*H868,2)</f>
        <v>0</v>
      </c>
      <c r="K868" s="135" t="s">
        <v>195</v>
      </c>
      <c r="L868" s="33"/>
      <c r="M868" s="140" t="s">
        <v>19</v>
      </c>
      <c r="N868" s="141" t="s">
        <v>45</v>
      </c>
      <c r="P868" s="142">
        <f>O868*H868</f>
        <v>0</v>
      </c>
      <c r="Q868" s="142">
        <v>0</v>
      </c>
      <c r="R868" s="142">
        <f>Q868*H868</f>
        <v>0</v>
      </c>
      <c r="S868" s="142">
        <v>0</v>
      </c>
      <c r="T868" s="143">
        <f>S868*H868</f>
        <v>0</v>
      </c>
      <c r="AR868" s="144" t="s">
        <v>196</v>
      </c>
      <c r="AT868" s="144" t="s">
        <v>191</v>
      </c>
      <c r="AU868" s="144" t="s">
        <v>85</v>
      </c>
      <c r="AY868" s="18" t="s">
        <v>189</v>
      </c>
      <c r="BE868" s="145">
        <f>IF(N868="základní",J868,0)</f>
        <v>0</v>
      </c>
      <c r="BF868" s="145">
        <f>IF(N868="snížená",J868,0)</f>
        <v>0</v>
      </c>
      <c r="BG868" s="145">
        <f>IF(N868="zákl. přenesená",J868,0)</f>
        <v>0</v>
      </c>
      <c r="BH868" s="145">
        <f>IF(N868="sníž. přenesená",J868,0)</f>
        <v>0</v>
      </c>
      <c r="BI868" s="145">
        <f>IF(N868="nulová",J868,0)</f>
        <v>0</v>
      </c>
      <c r="BJ868" s="18" t="s">
        <v>82</v>
      </c>
      <c r="BK868" s="145">
        <f>ROUND(I868*H868,2)</f>
        <v>0</v>
      </c>
      <c r="BL868" s="18" t="s">
        <v>196</v>
      </c>
      <c r="BM868" s="144" t="s">
        <v>1265</v>
      </c>
    </row>
    <row r="869" spans="2:65" s="1" customFormat="1" ht="11.25">
      <c r="B869" s="33"/>
      <c r="D869" s="146" t="s">
        <v>198</v>
      </c>
      <c r="F869" s="147" t="s">
        <v>1266</v>
      </c>
      <c r="I869" s="148"/>
      <c r="L869" s="33"/>
      <c r="M869" s="149"/>
      <c r="T869" s="54"/>
      <c r="AT869" s="18" t="s">
        <v>198</v>
      </c>
      <c r="AU869" s="18" t="s">
        <v>85</v>
      </c>
    </row>
    <row r="870" spans="2:65" s="12" customFormat="1" ht="11.25">
      <c r="B870" s="150"/>
      <c r="D870" s="151" t="s">
        <v>205</v>
      </c>
      <c r="E870" s="152" t="s">
        <v>19</v>
      </c>
      <c r="F870" s="153" t="s">
        <v>1267</v>
      </c>
      <c r="H870" s="152" t="s">
        <v>19</v>
      </c>
      <c r="I870" s="154"/>
      <c r="L870" s="150"/>
      <c r="M870" s="155"/>
      <c r="T870" s="156"/>
      <c r="AT870" s="152" t="s">
        <v>205</v>
      </c>
      <c r="AU870" s="152" t="s">
        <v>85</v>
      </c>
      <c r="AV870" s="12" t="s">
        <v>82</v>
      </c>
      <c r="AW870" s="12" t="s">
        <v>35</v>
      </c>
      <c r="AX870" s="12" t="s">
        <v>74</v>
      </c>
      <c r="AY870" s="152" t="s">
        <v>189</v>
      </c>
    </row>
    <row r="871" spans="2:65" s="13" customFormat="1" ht="11.25">
      <c r="B871" s="157"/>
      <c r="D871" s="151" t="s">
        <v>205</v>
      </c>
      <c r="E871" s="158" t="s">
        <v>19</v>
      </c>
      <c r="F871" s="159" t="s">
        <v>1268</v>
      </c>
      <c r="H871" s="160">
        <v>180.27799999999999</v>
      </c>
      <c r="I871" s="161"/>
      <c r="L871" s="157"/>
      <c r="M871" s="162"/>
      <c r="T871" s="163"/>
      <c r="AT871" s="158" t="s">
        <v>205</v>
      </c>
      <c r="AU871" s="158" t="s">
        <v>85</v>
      </c>
      <c r="AV871" s="13" t="s">
        <v>85</v>
      </c>
      <c r="AW871" s="13" t="s">
        <v>35</v>
      </c>
      <c r="AX871" s="13" t="s">
        <v>82</v>
      </c>
      <c r="AY871" s="158" t="s">
        <v>189</v>
      </c>
    </row>
    <row r="872" spans="2:65" s="1" customFormat="1" ht="37.9" customHeight="1">
      <c r="B872" s="33"/>
      <c r="C872" s="133" t="s">
        <v>1269</v>
      </c>
      <c r="D872" s="133" t="s">
        <v>191</v>
      </c>
      <c r="E872" s="134" t="s">
        <v>1270</v>
      </c>
      <c r="F872" s="135" t="s">
        <v>1258</v>
      </c>
      <c r="G872" s="136" t="s">
        <v>633</v>
      </c>
      <c r="H872" s="137">
        <v>3425.2820000000002</v>
      </c>
      <c r="I872" s="138"/>
      <c r="J872" s="139">
        <f>ROUND(I872*H872,2)</f>
        <v>0</v>
      </c>
      <c r="K872" s="135" t="s">
        <v>195</v>
      </c>
      <c r="L872" s="33"/>
      <c r="M872" s="140" t="s">
        <v>19</v>
      </c>
      <c r="N872" s="141" t="s">
        <v>45</v>
      </c>
      <c r="P872" s="142">
        <f>O872*H872</f>
        <v>0</v>
      </c>
      <c r="Q872" s="142">
        <v>0</v>
      </c>
      <c r="R872" s="142">
        <f>Q872*H872</f>
        <v>0</v>
      </c>
      <c r="S872" s="142">
        <v>0</v>
      </c>
      <c r="T872" s="143">
        <f>S872*H872</f>
        <v>0</v>
      </c>
      <c r="AR872" s="144" t="s">
        <v>196</v>
      </c>
      <c r="AT872" s="144" t="s">
        <v>191</v>
      </c>
      <c r="AU872" s="144" t="s">
        <v>85</v>
      </c>
      <c r="AY872" s="18" t="s">
        <v>189</v>
      </c>
      <c r="BE872" s="145">
        <f>IF(N872="základní",J872,0)</f>
        <v>0</v>
      </c>
      <c r="BF872" s="145">
        <f>IF(N872="snížená",J872,0)</f>
        <v>0</v>
      </c>
      <c r="BG872" s="145">
        <f>IF(N872="zákl. přenesená",J872,0)</f>
        <v>0</v>
      </c>
      <c r="BH872" s="145">
        <f>IF(N872="sníž. přenesená",J872,0)</f>
        <v>0</v>
      </c>
      <c r="BI872" s="145">
        <f>IF(N872="nulová",J872,0)</f>
        <v>0</v>
      </c>
      <c r="BJ872" s="18" t="s">
        <v>82</v>
      </c>
      <c r="BK872" s="145">
        <f>ROUND(I872*H872,2)</f>
        <v>0</v>
      </c>
      <c r="BL872" s="18" t="s">
        <v>196</v>
      </c>
      <c r="BM872" s="144" t="s">
        <v>1271</v>
      </c>
    </row>
    <row r="873" spans="2:65" s="1" customFormat="1" ht="11.25">
      <c r="B873" s="33"/>
      <c r="D873" s="146" t="s">
        <v>198</v>
      </c>
      <c r="F873" s="147" t="s">
        <v>1272</v>
      </c>
      <c r="I873" s="148"/>
      <c r="L873" s="33"/>
      <c r="M873" s="149"/>
      <c r="T873" s="54"/>
      <c r="AT873" s="18" t="s">
        <v>198</v>
      </c>
      <c r="AU873" s="18" t="s">
        <v>85</v>
      </c>
    </row>
    <row r="874" spans="2:65" s="13" customFormat="1" ht="11.25">
      <c r="B874" s="157"/>
      <c r="D874" s="151" t="s">
        <v>205</v>
      </c>
      <c r="E874" s="158" t="s">
        <v>19</v>
      </c>
      <c r="F874" s="159" t="s">
        <v>1273</v>
      </c>
      <c r="H874" s="160">
        <v>3425.2820000000002</v>
      </c>
      <c r="I874" s="161"/>
      <c r="L874" s="157"/>
      <c r="M874" s="162"/>
      <c r="T874" s="163"/>
      <c r="AT874" s="158" t="s">
        <v>205</v>
      </c>
      <c r="AU874" s="158" t="s">
        <v>85</v>
      </c>
      <c r="AV874" s="13" t="s">
        <v>85</v>
      </c>
      <c r="AW874" s="13" t="s">
        <v>35</v>
      </c>
      <c r="AX874" s="13" t="s">
        <v>82</v>
      </c>
      <c r="AY874" s="158" t="s">
        <v>189</v>
      </c>
    </row>
    <row r="875" spans="2:65" s="1" customFormat="1" ht="37.9" customHeight="1">
      <c r="B875" s="33"/>
      <c r="C875" s="133" t="s">
        <v>1274</v>
      </c>
      <c r="D875" s="133" t="s">
        <v>191</v>
      </c>
      <c r="E875" s="134" t="s">
        <v>1275</v>
      </c>
      <c r="F875" s="135" t="s">
        <v>1276</v>
      </c>
      <c r="G875" s="136" t="s">
        <v>633</v>
      </c>
      <c r="H875" s="137">
        <v>1153.558</v>
      </c>
      <c r="I875" s="138"/>
      <c r="J875" s="139">
        <f>ROUND(I875*H875,2)</f>
        <v>0</v>
      </c>
      <c r="K875" s="135" t="s">
        <v>195</v>
      </c>
      <c r="L875" s="33"/>
      <c r="M875" s="140" t="s">
        <v>19</v>
      </c>
      <c r="N875" s="141" t="s">
        <v>45</v>
      </c>
      <c r="P875" s="142">
        <f>O875*H875</f>
        <v>0</v>
      </c>
      <c r="Q875" s="142">
        <v>0</v>
      </c>
      <c r="R875" s="142">
        <f>Q875*H875</f>
        <v>0</v>
      </c>
      <c r="S875" s="142">
        <v>0</v>
      </c>
      <c r="T875" s="143">
        <f>S875*H875</f>
        <v>0</v>
      </c>
      <c r="AR875" s="144" t="s">
        <v>196</v>
      </c>
      <c r="AT875" s="144" t="s">
        <v>191</v>
      </c>
      <c r="AU875" s="144" t="s">
        <v>85</v>
      </c>
      <c r="AY875" s="18" t="s">
        <v>189</v>
      </c>
      <c r="BE875" s="145">
        <f>IF(N875="základní",J875,0)</f>
        <v>0</v>
      </c>
      <c r="BF875" s="145">
        <f>IF(N875="snížená",J875,0)</f>
        <v>0</v>
      </c>
      <c r="BG875" s="145">
        <f>IF(N875="zákl. přenesená",J875,0)</f>
        <v>0</v>
      </c>
      <c r="BH875" s="145">
        <f>IF(N875="sníž. přenesená",J875,0)</f>
        <v>0</v>
      </c>
      <c r="BI875" s="145">
        <f>IF(N875="nulová",J875,0)</f>
        <v>0</v>
      </c>
      <c r="BJ875" s="18" t="s">
        <v>82</v>
      </c>
      <c r="BK875" s="145">
        <f>ROUND(I875*H875,2)</f>
        <v>0</v>
      </c>
      <c r="BL875" s="18" t="s">
        <v>196</v>
      </c>
      <c r="BM875" s="144" t="s">
        <v>1277</v>
      </c>
    </row>
    <row r="876" spans="2:65" s="1" customFormat="1" ht="11.25">
      <c r="B876" s="33"/>
      <c r="D876" s="146" t="s">
        <v>198</v>
      </c>
      <c r="F876" s="147" t="s">
        <v>1278</v>
      </c>
      <c r="I876" s="148"/>
      <c r="L876" s="33"/>
      <c r="M876" s="149"/>
      <c r="T876" s="54"/>
      <c r="AT876" s="18" t="s">
        <v>198</v>
      </c>
      <c r="AU876" s="18" t="s">
        <v>85</v>
      </c>
    </row>
    <row r="877" spans="2:65" s="12" customFormat="1" ht="11.25">
      <c r="B877" s="150"/>
      <c r="D877" s="151" t="s">
        <v>205</v>
      </c>
      <c r="E877" s="152" t="s">
        <v>19</v>
      </c>
      <c r="F877" s="153" t="s">
        <v>1279</v>
      </c>
      <c r="H877" s="152" t="s">
        <v>19</v>
      </c>
      <c r="I877" s="154"/>
      <c r="L877" s="150"/>
      <c r="M877" s="155"/>
      <c r="T877" s="156"/>
      <c r="AT877" s="152" t="s">
        <v>205</v>
      </c>
      <c r="AU877" s="152" t="s">
        <v>85</v>
      </c>
      <c r="AV877" s="12" t="s">
        <v>82</v>
      </c>
      <c r="AW877" s="12" t="s">
        <v>35</v>
      </c>
      <c r="AX877" s="12" t="s">
        <v>74</v>
      </c>
      <c r="AY877" s="152" t="s">
        <v>189</v>
      </c>
    </row>
    <row r="878" spans="2:65" s="13" customFormat="1" ht="11.25">
      <c r="B878" s="157"/>
      <c r="D878" s="151" t="s">
        <v>205</v>
      </c>
      <c r="E878" s="158" t="s">
        <v>19</v>
      </c>
      <c r="F878" s="159" t="s">
        <v>1280</v>
      </c>
      <c r="H878" s="160">
        <v>14.56</v>
      </c>
      <c r="I878" s="161"/>
      <c r="L878" s="157"/>
      <c r="M878" s="162"/>
      <c r="T878" s="163"/>
      <c r="AT878" s="158" t="s">
        <v>205</v>
      </c>
      <c r="AU878" s="158" t="s">
        <v>85</v>
      </c>
      <c r="AV878" s="13" t="s">
        <v>85</v>
      </c>
      <c r="AW878" s="13" t="s">
        <v>35</v>
      </c>
      <c r="AX878" s="13" t="s">
        <v>74</v>
      </c>
      <c r="AY878" s="158" t="s">
        <v>189</v>
      </c>
    </row>
    <row r="879" spans="2:65" s="12" customFormat="1" ht="22.5">
      <c r="B879" s="150"/>
      <c r="D879" s="151" t="s">
        <v>205</v>
      </c>
      <c r="E879" s="152" t="s">
        <v>19</v>
      </c>
      <c r="F879" s="153" t="s">
        <v>1281</v>
      </c>
      <c r="H879" s="152" t="s">
        <v>19</v>
      </c>
      <c r="I879" s="154"/>
      <c r="L879" s="150"/>
      <c r="M879" s="155"/>
      <c r="T879" s="156"/>
      <c r="AT879" s="152" t="s">
        <v>205</v>
      </c>
      <c r="AU879" s="152" t="s">
        <v>85</v>
      </c>
      <c r="AV879" s="12" t="s">
        <v>82</v>
      </c>
      <c r="AW879" s="12" t="s">
        <v>35</v>
      </c>
      <c r="AX879" s="12" t="s">
        <v>74</v>
      </c>
      <c r="AY879" s="152" t="s">
        <v>189</v>
      </c>
    </row>
    <row r="880" spans="2:65" s="13" customFormat="1" ht="11.25">
      <c r="B880" s="157"/>
      <c r="D880" s="151" t="s">
        <v>205</v>
      </c>
      <c r="E880" s="158" t="s">
        <v>19</v>
      </c>
      <c r="F880" s="159" t="s">
        <v>1282</v>
      </c>
      <c r="H880" s="160">
        <v>553.5</v>
      </c>
      <c r="I880" s="161"/>
      <c r="L880" s="157"/>
      <c r="M880" s="162"/>
      <c r="T880" s="163"/>
      <c r="AT880" s="158" t="s">
        <v>205</v>
      </c>
      <c r="AU880" s="158" t="s">
        <v>85</v>
      </c>
      <c r="AV880" s="13" t="s">
        <v>85</v>
      </c>
      <c r="AW880" s="13" t="s">
        <v>35</v>
      </c>
      <c r="AX880" s="13" t="s">
        <v>74</v>
      </c>
      <c r="AY880" s="158" t="s">
        <v>189</v>
      </c>
    </row>
    <row r="881" spans="2:65" s="12" customFormat="1" ht="22.5">
      <c r="B881" s="150"/>
      <c r="D881" s="151" t="s">
        <v>205</v>
      </c>
      <c r="E881" s="152" t="s">
        <v>19</v>
      </c>
      <c r="F881" s="153" t="s">
        <v>1283</v>
      </c>
      <c r="H881" s="152" t="s">
        <v>19</v>
      </c>
      <c r="I881" s="154"/>
      <c r="L881" s="150"/>
      <c r="M881" s="155"/>
      <c r="T881" s="156"/>
      <c r="AT881" s="152" t="s">
        <v>205</v>
      </c>
      <c r="AU881" s="152" t="s">
        <v>85</v>
      </c>
      <c r="AV881" s="12" t="s">
        <v>82</v>
      </c>
      <c r="AW881" s="12" t="s">
        <v>35</v>
      </c>
      <c r="AX881" s="12" t="s">
        <v>74</v>
      </c>
      <c r="AY881" s="152" t="s">
        <v>189</v>
      </c>
    </row>
    <row r="882" spans="2:65" s="13" customFormat="1" ht="11.25">
      <c r="B882" s="157"/>
      <c r="D882" s="151" t="s">
        <v>205</v>
      </c>
      <c r="E882" s="158" t="s">
        <v>19</v>
      </c>
      <c r="F882" s="159" t="s">
        <v>1284</v>
      </c>
      <c r="H882" s="160">
        <v>30.75</v>
      </c>
      <c r="I882" s="161"/>
      <c r="L882" s="157"/>
      <c r="M882" s="162"/>
      <c r="T882" s="163"/>
      <c r="AT882" s="158" t="s">
        <v>205</v>
      </c>
      <c r="AU882" s="158" t="s">
        <v>85</v>
      </c>
      <c r="AV882" s="13" t="s">
        <v>85</v>
      </c>
      <c r="AW882" s="13" t="s">
        <v>35</v>
      </c>
      <c r="AX882" s="13" t="s">
        <v>74</v>
      </c>
      <c r="AY882" s="158" t="s">
        <v>189</v>
      </c>
    </row>
    <row r="883" spans="2:65" s="12" customFormat="1" ht="11.25">
      <c r="B883" s="150"/>
      <c r="D883" s="151" t="s">
        <v>205</v>
      </c>
      <c r="E883" s="152" t="s">
        <v>19</v>
      </c>
      <c r="F883" s="153" t="s">
        <v>1285</v>
      </c>
      <c r="H883" s="152" t="s">
        <v>19</v>
      </c>
      <c r="I883" s="154"/>
      <c r="L883" s="150"/>
      <c r="M883" s="155"/>
      <c r="T883" s="156"/>
      <c r="AT883" s="152" t="s">
        <v>205</v>
      </c>
      <c r="AU883" s="152" t="s">
        <v>85</v>
      </c>
      <c r="AV883" s="12" t="s">
        <v>82</v>
      </c>
      <c r="AW883" s="12" t="s">
        <v>35</v>
      </c>
      <c r="AX883" s="12" t="s">
        <v>74</v>
      </c>
      <c r="AY883" s="152" t="s">
        <v>189</v>
      </c>
    </row>
    <row r="884" spans="2:65" s="13" customFormat="1" ht="11.25">
      <c r="B884" s="157"/>
      <c r="D884" s="151" t="s">
        <v>205</v>
      </c>
      <c r="E884" s="158" t="s">
        <v>19</v>
      </c>
      <c r="F884" s="159" t="s">
        <v>1286</v>
      </c>
      <c r="H884" s="160">
        <v>354.6</v>
      </c>
      <c r="I884" s="161"/>
      <c r="L884" s="157"/>
      <c r="M884" s="162"/>
      <c r="T884" s="163"/>
      <c r="AT884" s="158" t="s">
        <v>205</v>
      </c>
      <c r="AU884" s="158" t="s">
        <v>85</v>
      </c>
      <c r="AV884" s="13" t="s">
        <v>85</v>
      </c>
      <c r="AW884" s="13" t="s">
        <v>35</v>
      </c>
      <c r="AX884" s="13" t="s">
        <v>74</v>
      </c>
      <c r="AY884" s="158" t="s">
        <v>189</v>
      </c>
    </row>
    <row r="885" spans="2:65" s="12" customFormat="1" ht="11.25">
      <c r="B885" s="150"/>
      <c r="D885" s="151" t="s">
        <v>205</v>
      </c>
      <c r="E885" s="152" t="s">
        <v>19</v>
      </c>
      <c r="F885" s="153" t="s">
        <v>1287</v>
      </c>
      <c r="H885" s="152" t="s">
        <v>19</v>
      </c>
      <c r="I885" s="154"/>
      <c r="L885" s="150"/>
      <c r="M885" s="155"/>
      <c r="T885" s="156"/>
      <c r="AT885" s="152" t="s">
        <v>205</v>
      </c>
      <c r="AU885" s="152" t="s">
        <v>85</v>
      </c>
      <c r="AV885" s="12" t="s">
        <v>82</v>
      </c>
      <c r="AW885" s="12" t="s">
        <v>35</v>
      </c>
      <c r="AX885" s="12" t="s">
        <v>74</v>
      </c>
      <c r="AY885" s="152" t="s">
        <v>189</v>
      </c>
    </row>
    <row r="886" spans="2:65" s="13" customFormat="1" ht="11.25">
      <c r="B886" s="157"/>
      <c r="D886" s="151" t="s">
        <v>205</v>
      </c>
      <c r="E886" s="158" t="s">
        <v>19</v>
      </c>
      <c r="F886" s="159" t="s">
        <v>1288</v>
      </c>
      <c r="H886" s="160">
        <v>200.148</v>
      </c>
      <c r="I886" s="161"/>
      <c r="L886" s="157"/>
      <c r="M886" s="162"/>
      <c r="T886" s="163"/>
      <c r="AT886" s="158" t="s">
        <v>205</v>
      </c>
      <c r="AU886" s="158" t="s">
        <v>85</v>
      </c>
      <c r="AV886" s="13" t="s">
        <v>85</v>
      </c>
      <c r="AW886" s="13" t="s">
        <v>35</v>
      </c>
      <c r="AX886" s="13" t="s">
        <v>74</v>
      </c>
      <c r="AY886" s="158" t="s">
        <v>189</v>
      </c>
    </row>
    <row r="887" spans="2:65" s="14" customFormat="1" ht="11.25">
      <c r="B887" s="164"/>
      <c r="D887" s="151" t="s">
        <v>205</v>
      </c>
      <c r="E887" s="165" t="s">
        <v>19</v>
      </c>
      <c r="F887" s="166" t="s">
        <v>303</v>
      </c>
      <c r="H887" s="167">
        <v>1153.558</v>
      </c>
      <c r="I887" s="168"/>
      <c r="L887" s="164"/>
      <c r="M887" s="169"/>
      <c r="T887" s="170"/>
      <c r="AT887" s="165" t="s">
        <v>205</v>
      </c>
      <c r="AU887" s="165" t="s">
        <v>85</v>
      </c>
      <c r="AV887" s="14" t="s">
        <v>196</v>
      </c>
      <c r="AW887" s="14" t="s">
        <v>35</v>
      </c>
      <c r="AX887" s="14" t="s">
        <v>82</v>
      </c>
      <c r="AY887" s="165" t="s">
        <v>189</v>
      </c>
    </row>
    <row r="888" spans="2:65" s="1" customFormat="1" ht="49.15" customHeight="1">
      <c r="B888" s="33"/>
      <c r="C888" s="133" t="s">
        <v>1289</v>
      </c>
      <c r="D888" s="133" t="s">
        <v>191</v>
      </c>
      <c r="E888" s="134" t="s">
        <v>1290</v>
      </c>
      <c r="F888" s="135" t="s">
        <v>1291</v>
      </c>
      <c r="G888" s="136" t="s">
        <v>633</v>
      </c>
      <c r="H888" s="137">
        <v>11124.462</v>
      </c>
      <c r="I888" s="138"/>
      <c r="J888" s="139">
        <f>ROUND(I888*H888,2)</f>
        <v>0</v>
      </c>
      <c r="K888" s="135" t="s">
        <v>195</v>
      </c>
      <c r="L888" s="33"/>
      <c r="M888" s="140" t="s">
        <v>19</v>
      </c>
      <c r="N888" s="141" t="s">
        <v>45</v>
      </c>
      <c r="P888" s="142">
        <f>O888*H888</f>
        <v>0</v>
      </c>
      <c r="Q888" s="142">
        <v>0</v>
      </c>
      <c r="R888" s="142">
        <f>Q888*H888</f>
        <v>0</v>
      </c>
      <c r="S888" s="142">
        <v>0</v>
      </c>
      <c r="T888" s="143">
        <f>S888*H888</f>
        <v>0</v>
      </c>
      <c r="AR888" s="144" t="s">
        <v>196</v>
      </c>
      <c r="AT888" s="144" t="s">
        <v>191</v>
      </c>
      <c r="AU888" s="144" t="s">
        <v>85</v>
      </c>
      <c r="AY888" s="18" t="s">
        <v>189</v>
      </c>
      <c r="BE888" s="145">
        <f>IF(N888="základní",J888,0)</f>
        <v>0</v>
      </c>
      <c r="BF888" s="145">
        <f>IF(N888="snížená",J888,0)</f>
        <v>0</v>
      </c>
      <c r="BG888" s="145">
        <f>IF(N888="zákl. přenesená",J888,0)</f>
        <v>0</v>
      </c>
      <c r="BH888" s="145">
        <f>IF(N888="sníž. přenesená",J888,0)</f>
        <v>0</v>
      </c>
      <c r="BI888" s="145">
        <f>IF(N888="nulová",J888,0)</f>
        <v>0</v>
      </c>
      <c r="BJ888" s="18" t="s">
        <v>82</v>
      </c>
      <c r="BK888" s="145">
        <f>ROUND(I888*H888,2)</f>
        <v>0</v>
      </c>
      <c r="BL888" s="18" t="s">
        <v>196</v>
      </c>
      <c r="BM888" s="144" t="s">
        <v>1292</v>
      </c>
    </row>
    <row r="889" spans="2:65" s="1" customFormat="1" ht="11.25">
      <c r="B889" s="33"/>
      <c r="D889" s="146" t="s">
        <v>198</v>
      </c>
      <c r="F889" s="147" t="s">
        <v>1293</v>
      </c>
      <c r="I889" s="148"/>
      <c r="L889" s="33"/>
      <c r="M889" s="149"/>
      <c r="T889" s="54"/>
      <c r="AT889" s="18" t="s">
        <v>198</v>
      </c>
      <c r="AU889" s="18" t="s">
        <v>85</v>
      </c>
    </row>
    <row r="890" spans="2:65" s="12" customFormat="1" ht="22.5">
      <c r="B890" s="150"/>
      <c r="D890" s="151" t="s">
        <v>205</v>
      </c>
      <c r="E890" s="152" t="s">
        <v>19</v>
      </c>
      <c r="F890" s="153" t="s">
        <v>1283</v>
      </c>
      <c r="H890" s="152" t="s">
        <v>19</v>
      </c>
      <c r="I890" s="154"/>
      <c r="L890" s="150"/>
      <c r="M890" s="155"/>
      <c r="T890" s="156"/>
      <c r="AT890" s="152" t="s">
        <v>205</v>
      </c>
      <c r="AU890" s="152" t="s">
        <v>85</v>
      </c>
      <c r="AV890" s="12" t="s">
        <v>82</v>
      </c>
      <c r="AW890" s="12" t="s">
        <v>35</v>
      </c>
      <c r="AX890" s="12" t="s">
        <v>74</v>
      </c>
      <c r="AY890" s="152" t="s">
        <v>189</v>
      </c>
    </row>
    <row r="891" spans="2:65" s="13" customFormat="1" ht="11.25">
      <c r="B891" s="157"/>
      <c r="D891" s="151" t="s">
        <v>205</v>
      </c>
      <c r="E891" s="158" t="s">
        <v>19</v>
      </c>
      <c r="F891" s="159" t="s">
        <v>1284</v>
      </c>
      <c r="H891" s="160">
        <v>30.75</v>
      </c>
      <c r="I891" s="161"/>
      <c r="L891" s="157"/>
      <c r="M891" s="162"/>
      <c r="T891" s="163"/>
      <c r="AT891" s="158" t="s">
        <v>205</v>
      </c>
      <c r="AU891" s="158" t="s">
        <v>85</v>
      </c>
      <c r="AV891" s="13" t="s">
        <v>85</v>
      </c>
      <c r="AW891" s="13" t="s">
        <v>35</v>
      </c>
      <c r="AX891" s="13" t="s">
        <v>74</v>
      </c>
      <c r="AY891" s="158" t="s">
        <v>189</v>
      </c>
    </row>
    <row r="892" spans="2:65" s="12" customFormat="1" ht="11.25">
      <c r="B892" s="150"/>
      <c r="D892" s="151" t="s">
        <v>205</v>
      </c>
      <c r="E892" s="152" t="s">
        <v>19</v>
      </c>
      <c r="F892" s="153" t="s">
        <v>1285</v>
      </c>
      <c r="H892" s="152" t="s">
        <v>19</v>
      </c>
      <c r="I892" s="154"/>
      <c r="L892" s="150"/>
      <c r="M892" s="155"/>
      <c r="T892" s="156"/>
      <c r="AT892" s="152" t="s">
        <v>205</v>
      </c>
      <c r="AU892" s="152" t="s">
        <v>85</v>
      </c>
      <c r="AV892" s="12" t="s">
        <v>82</v>
      </c>
      <c r="AW892" s="12" t="s">
        <v>35</v>
      </c>
      <c r="AX892" s="12" t="s">
        <v>74</v>
      </c>
      <c r="AY892" s="152" t="s">
        <v>189</v>
      </c>
    </row>
    <row r="893" spans="2:65" s="13" customFormat="1" ht="11.25">
      <c r="B893" s="157"/>
      <c r="D893" s="151" t="s">
        <v>205</v>
      </c>
      <c r="E893" s="158" t="s">
        <v>19</v>
      </c>
      <c r="F893" s="159" t="s">
        <v>1286</v>
      </c>
      <c r="H893" s="160">
        <v>354.6</v>
      </c>
      <c r="I893" s="161"/>
      <c r="L893" s="157"/>
      <c r="M893" s="162"/>
      <c r="T893" s="163"/>
      <c r="AT893" s="158" t="s">
        <v>205</v>
      </c>
      <c r="AU893" s="158" t="s">
        <v>85</v>
      </c>
      <c r="AV893" s="13" t="s">
        <v>85</v>
      </c>
      <c r="AW893" s="13" t="s">
        <v>35</v>
      </c>
      <c r="AX893" s="13" t="s">
        <v>74</v>
      </c>
      <c r="AY893" s="158" t="s">
        <v>189</v>
      </c>
    </row>
    <row r="894" spans="2:65" s="12" customFormat="1" ht="11.25">
      <c r="B894" s="150"/>
      <c r="D894" s="151" t="s">
        <v>205</v>
      </c>
      <c r="E894" s="152" t="s">
        <v>19</v>
      </c>
      <c r="F894" s="153" t="s">
        <v>1287</v>
      </c>
      <c r="H894" s="152" t="s">
        <v>19</v>
      </c>
      <c r="I894" s="154"/>
      <c r="L894" s="150"/>
      <c r="M894" s="155"/>
      <c r="T894" s="156"/>
      <c r="AT894" s="152" t="s">
        <v>205</v>
      </c>
      <c r="AU894" s="152" t="s">
        <v>85</v>
      </c>
      <c r="AV894" s="12" t="s">
        <v>82</v>
      </c>
      <c r="AW894" s="12" t="s">
        <v>35</v>
      </c>
      <c r="AX894" s="12" t="s">
        <v>74</v>
      </c>
      <c r="AY894" s="152" t="s">
        <v>189</v>
      </c>
    </row>
    <row r="895" spans="2:65" s="13" customFormat="1" ht="11.25">
      <c r="B895" s="157"/>
      <c r="D895" s="151" t="s">
        <v>205</v>
      </c>
      <c r="E895" s="158" t="s">
        <v>19</v>
      </c>
      <c r="F895" s="159" t="s">
        <v>1288</v>
      </c>
      <c r="H895" s="160">
        <v>200.148</v>
      </c>
      <c r="I895" s="161"/>
      <c r="L895" s="157"/>
      <c r="M895" s="162"/>
      <c r="T895" s="163"/>
      <c r="AT895" s="158" t="s">
        <v>205</v>
      </c>
      <c r="AU895" s="158" t="s">
        <v>85</v>
      </c>
      <c r="AV895" s="13" t="s">
        <v>85</v>
      </c>
      <c r="AW895" s="13" t="s">
        <v>35</v>
      </c>
      <c r="AX895" s="13" t="s">
        <v>74</v>
      </c>
      <c r="AY895" s="158" t="s">
        <v>189</v>
      </c>
    </row>
    <row r="896" spans="2:65" s="14" customFormat="1" ht="11.25">
      <c r="B896" s="164"/>
      <c r="D896" s="151" t="s">
        <v>205</v>
      </c>
      <c r="E896" s="165" t="s">
        <v>19</v>
      </c>
      <c r="F896" s="166" t="s">
        <v>303</v>
      </c>
      <c r="H896" s="167">
        <v>585.49800000000005</v>
      </c>
      <c r="I896" s="168"/>
      <c r="L896" s="164"/>
      <c r="M896" s="169"/>
      <c r="T896" s="170"/>
      <c r="AT896" s="165" t="s">
        <v>205</v>
      </c>
      <c r="AU896" s="165" t="s">
        <v>85</v>
      </c>
      <c r="AV896" s="14" t="s">
        <v>196</v>
      </c>
      <c r="AW896" s="14" t="s">
        <v>35</v>
      </c>
      <c r="AX896" s="14" t="s">
        <v>74</v>
      </c>
      <c r="AY896" s="165" t="s">
        <v>189</v>
      </c>
    </row>
    <row r="897" spans="2:65" s="13" customFormat="1" ht="11.25">
      <c r="B897" s="157"/>
      <c r="D897" s="151" t="s">
        <v>205</v>
      </c>
      <c r="E897" s="158" t="s">
        <v>19</v>
      </c>
      <c r="F897" s="159" t="s">
        <v>1294</v>
      </c>
      <c r="H897" s="160">
        <v>11124.462</v>
      </c>
      <c r="I897" s="161"/>
      <c r="L897" s="157"/>
      <c r="M897" s="162"/>
      <c r="T897" s="163"/>
      <c r="AT897" s="158" t="s">
        <v>205</v>
      </c>
      <c r="AU897" s="158" t="s">
        <v>85</v>
      </c>
      <c r="AV897" s="13" t="s">
        <v>85</v>
      </c>
      <c r="AW897" s="13" t="s">
        <v>35</v>
      </c>
      <c r="AX897" s="13" t="s">
        <v>82</v>
      </c>
      <c r="AY897" s="158" t="s">
        <v>189</v>
      </c>
    </row>
    <row r="898" spans="2:65" s="1" customFormat="1" ht="24.2" customHeight="1">
      <c r="B898" s="33"/>
      <c r="C898" s="133" t="s">
        <v>1295</v>
      </c>
      <c r="D898" s="133" t="s">
        <v>191</v>
      </c>
      <c r="E898" s="134" t="s">
        <v>1296</v>
      </c>
      <c r="F898" s="135" t="s">
        <v>1297</v>
      </c>
      <c r="G898" s="136" t="s">
        <v>633</v>
      </c>
      <c r="H898" s="137">
        <v>284.02999999999997</v>
      </c>
      <c r="I898" s="138"/>
      <c r="J898" s="139">
        <f>ROUND(I898*H898,2)</f>
        <v>0</v>
      </c>
      <c r="K898" s="135" t="s">
        <v>195</v>
      </c>
      <c r="L898" s="33"/>
      <c r="M898" s="140" t="s">
        <v>19</v>
      </c>
      <c r="N898" s="141" t="s">
        <v>45</v>
      </c>
      <c r="P898" s="142">
        <f>O898*H898</f>
        <v>0</v>
      </c>
      <c r="Q898" s="142">
        <v>0</v>
      </c>
      <c r="R898" s="142">
        <f>Q898*H898</f>
        <v>0</v>
      </c>
      <c r="S898" s="142">
        <v>0</v>
      </c>
      <c r="T898" s="143">
        <f>S898*H898</f>
        <v>0</v>
      </c>
      <c r="AR898" s="144" t="s">
        <v>196</v>
      </c>
      <c r="AT898" s="144" t="s">
        <v>191</v>
      </c>
      <c r="AU898" s="144" t="s">
        <v>85</v>
      </c>
      <c r="AY898" s="18" t="s">
        <v>189</v>
      </c>
      <c r="BE898" s="145">
        <f>IF(N898="základní",J898,0)</f>
        <v>0</v>
      </c>
      <c r="BF898" s="145">
        <f>IF(N898="snížená",J898,0)</f>
        <v>0</v>
      </c>
      <c r="BG898" s="145">
        <f>IF(N898="zákl. přenesená",J898,0)</f>
        <v>0</v>
      </c>
      <c r="BH898" s="145">
        <f>IF(N898="sníž. přenesená",J898,0)</f>
        <v>0</v>
      </c>
      <c r="BI898" s="145">
        <f>IF(N898="nulová",J898,0)</f>
        <v>0</v>
      </c>
      <c r="BJ898" s="18" t="s">
        <v>82</v>
      </c>
      <c r="BK898" s="145">
        <f>ROUND(I898*H898,2)</f>
        <v>0</v>
      </c>
      <c r="BL898" s="18" t="s">
        <v>196</v>
      </c>
      <c r="BM898" s="144" t="s">
        <v>1298</v>
      </c>
    </row>
    <row r="899" spans="2:65" s="1" customFormat="1" ht="11.25">
      <c r="B899" s="33"/>
      <c r="D899" s="146" t="s">
        <v>198</v>
      </c>
      <c r="F899" s="147" t="s">
        <v>1299</v>
      </c>
      <c r="I899" s="148"/>
      <c r="L899" s="33"/>
      <c r="M899" s="149"/>
      <c r="T899" s="54"/>
      <c r="AT899" s="18" t="s">
        <v>198</v>
      </c>
      <c r="AU899" s="18" t="s">
        <v>85</v>
      </c>
    </row>
    <row r="900" spans="2:65" s="12" customFormat="1" ht="11.25">
      <c r="B900" s="150"/>
      <c r="D900" s="151" t="s">
        <v>205</v>
      </c>
      <c r="E900" s="152" t="s">
        <v>19</v>
      </c>
      <c r="F900" s="153" t="s">
        <v>1300</v>
      </c>
      <c r="H900" s="152" t="s">
        <v>19</v>
      </c>
      <c r="I900" s="154"/>
      <c r="L900" s="150"/>
      <c r="M900" s="155"/>
      <c r="T900" s="156"/>
      <c r="AT900" s="152" t="s">
        <v>205</v>
      </c>
      <c r="AU900" s="152" t="s">
        <v>85</v>
      </c>
      <c r="AV900" s="12" t="s">
        <v>82</v>
      </c>
      <c r="AW900" s="12" t="s">
        <v>35</v>
      </c>
      <c r="AX900" s="12" t="s">
        <v>74</v>
      </c>
      <c r="AY900" s="152" t="s">
        <v>189</v>
      </c>
    </row>
    <row r="901" spans="2:65" s="12" customFormat="1" ht="11.25">
      <c r="B901" s="150"/>
      <c r="D901" s="151" t="s">
        <v>205</v>
      </c>
      <c r="E901" s="152" t="s">
        <v>19</v>
      </c>
      <c r="F901" s="153" t="s">
        <v>298</v>
      </c>
      <c r="H901" s="152" t="s">
        <v>19</v>
      </c>
      <c r="I901" s="154"/>
      <c r="L901" s="150"/>
      <c r="M901" s="155"/>
      <c r="T901" s="156"/>
      <c r="AT901" s="152" t="s">
        <v>205</v>
      </c>
      <c r="AU901" s="152" t="s">
        <v>85</v>
      </c>
      <c r="AV901" s="12" t="s">
        <v>82</v>
      </c>
      <c r="AW901" s="12" t="s">
        <v>35</v>
      </c>
      <c r="AX901" s="12" t="s">
        <v>74</v>
      </c>
      <c r="AY901" s="152" t="s">
        <v>189</v>
      </c>
    </row>
    <row r="902" spans="2:65" s="13" customFormat="1" ht="11.25">
      <c r="B902" s="157"/>
      <c r="D902" s="151" t="s">
        <v>205</v>
      </c>
      <c r="E902" s="158" t="s">
        <v>19</v>
      </c>
      <c r="F902" s="159" t="s">
        <v>1301</v>
      </c>
      <c r="H902" s="160">
        <v>7.28</v>
      </c>
      <c r="I902" s="161"/>
      <c r="L902" s="157"/>
      <c r="M902" s="162"/>
      <c r="T902" s="163"/>
      <c r="AT902" s="158" t="s">
        <v>205</v>
      </c>
      <c r="AU902" s="158" t="s">
        <v>85</v>
      </c>
      <c r="AV902" s="13" t="s">
        <v>85</v>
      </c>
      <c r="AW902" s="13" t="s">
        <v>35</v>
      </c>
      <c r="AX902" s="13" t="s">
        <v>74</v>
      </c>
      <c r="AY902" s="158" t="s">
        <v>189</v>
      </c>
    </row>
    <row r="903" spans="2:65" s="12" customFormat="1" ht="11.25">
      <c r="B903" s="150"/>
      <c r="D903" s="151" t="s">
        <v>205</v>
      </c>
      <c r="E903" s="152" t="s">
        <v>19</v>
      </c>
      <c r="F903" s="153" t="s">
        <v>1302</v>
      </c>
      <c r="H903" s="152" t="s">
        <v>19</v>
      </c>
      <c r="I903" s="154"/>
      <c r="L903" s="150"/>
      <c r="M903" s="155"/>
      <c r="T903" s="156"/>
      <c r="AT903" s="152" t="s">
        <v>205</v>
      </c>
      <c r="AU903" s="152" t="s">
        <v>85</v>
      </c>
      <c r="AV903" s="12" t="s">
        <v>82</v>
      </c>
      <c r="AW903" s="12" t="s">
        <v>35</v>
      </c>
      <c r="AX903" s="12" t="s">
        <v>74</v>
      </c>
      <c r="AY903" s="152" t="s">
        <v>189</v>
      </c>
    </row>
    <row r="904" spans="2:65" s="13" customFormat="1" ht="11.25">
      <c r="B904" s="157"/>
      <c r="D904" s="151" t="s">
        <v>205</v>
      </c>
      <c r="E904" s="158" t="s">
        <v>19</v>
      </c>
      <c r="F904" s="159" t="s">
        <v>1303</v>
      </c>
      <c r="H904" s="160">
        <v>276.75</v>
      </c>
      <c r="I904" s="161"/>
      <c r="L904" s="157"/>
      <c r="M904" s="162"/>
      <c r="T904" s="163"/>
      <c r="AT904" s="158" t="s">
        <v>205</v>
      </c>
      <c r="AU904" s="158" t="s">
        <v>85</v>
      </c>
      <c r="AV904" s="13" t="s">
        <v>85</v>
      </c>
      <c r="AW904" s="13" t="s">
        <v>35</v>
      </c>
      <c r="AX904" s="13" t="s">
        <v>74</v>
      </c>
      <c r="AY904" s="158" t="s">
        <v>189</v>
      </c>
    </row>
    <row r="905" spans="2:65" s="14" customFormat="1" ht="11.25">
      <c r="B905" s="164"/>
      <c r="D905" s="151" t="s">
        <v>205</v>
      </c>
      <c r="E905" s="165" t="s">
        <v>19</v>
      </c>
      <c r="F905" s="166" t="s">
        <v>303</v>
      </c>
      <c r="H905" s="167">
        <v>284.02999999999997</v>
      </c>
      <c r="I905" s="168"/>
      <c r="L905" s="164"/>
      <c r="M905" s="169"/>
      <c r="T905" s="170"/>
      <c r="AT905" s="165" t="s">
        <v>205</v>
      </c>
      <c r="AU905" s="165" t="s">
        <v>85</v>
      </c>
      <c r="AV905" s="14" t="s">
        <v>196</v>
      </c>
      <c r="AW905" s="14" t="s">
        <v>35</v>
      </c>
      <c r="AX905" s="14" t="s">
        <v>82</v>
      </c>
      <c r="AY905" s="165" t="s">
        <v>189</v>
      </c>
    </row>
    <row r="906" spans="2:65" s="1" customFormat="1" ht="44.25" customHeight="1">
      <c r="B906" s="33"/>
      <c r="C906" s="133" t="s">
        <v>1304</v>
      </c>
      <c r="D906" s="133" t="s">
        <v>191</v>
      </c>
      <c r="E906" s="134" t="s">
        <v>1305</v>
      </c>
      <c r="F906" s="135" t="s">
        <v>1306</v>
      </c>
      <c r="G906" s="136" t="s">
        <v>633</v>
      </c>
      <c r="H906" s="137">
        <v>411.17599999999999</v>
      </c>
      <c r="I906" s="138"/>
      <c r="J906" s="139">
        <f>ROUND(I906*H906,2)</f>
        <v>0</v>
      </c>
      <c r="K906" s="135" t="s">
        <v>195</v>
      </c>
      <c r="L906" s="33"/>
      <c r="M906" s="140" t="s">
        <v>19</v>
      </c>
      <c r="N906" s="141" t="s">
        <v>45</v>
      </c>
      <c r="P906" s="142">
        <f>O906*H906</f>
        <v>0</v>
      </c>
      <c r="Q906" s="142">
        <v>0</v>
      </c>
      <c r="R906" s="142">
        <f>Q906*H906</f>
        <v>0</v>
      </c>
      <c r="S906" s="142">
        <v>0</v>
      </c>
      <c r="T906" s="143">
        <f>S906*H906</f>
        <v>0</v>
      </c>
      <c r="AR906" s="144" t="s">
        <v>196</v>
      </c>
      <c r="AT906" s="144" t="s">
        <v>191</v>
      </c>
      <c r="AU906" s="144" t="s">
        <v>85</v>
      </c>
      <c r="AY906" s="18" t="s">
        <v>189</v>
      </c>
      <c r="BE906" s="145">
        <f>IF(N906="základní",J906,0)</f>
        <v>0</v>
      </c>
      <c r="BF906" s="145">
        <f>IF(N906="snížená",J906,0)</f>
        <v>0</v>
      </c>
      <c r="BG906" s="145">
        <f>IF(N906="zákl. přenesená",J906,0)</f>
        <v>0</v>
      </c>
      <c r="BH906" s="145">
        <f>IF(N906="sníž. přenesená",J906,0)</f>
        <v>0</v>
      </c>
      <c r="BI906" s="145">
        <f>IF(N906="nulová",J906,0)</f>
        <v>0</v>
      </c>
      <c r="BJ906" s="18" t="s">
        <v>82</v>
      </c>
      <c r="BK906" s="145">
        <f>ROUND(I906*H906,2)</f>
        <v>0</v>
      </c>
      <c r="BL906" s="18" t="s">
        <v>196</v>
      </c>
      <c r="BM906" s="144" t="s">
        <v>1307</v>
      </c>
    </row>
    <row r="907" spans="2:65" s="1" customFormat="1" ht="11.25">
      <c r="B907" s="33"/>
      <c r="D907" s="146" t="s">
        <v>198</v>
      </c>
      <c r="F907" s="147" t="s">
        <v>1308</v>
      </c>
      <c r="I907" s="148"/>
      <c r="L907" s="33"/>
      <c r="M907" s="149"/>
      <c r="T907" s="54"/>
      <c r="AT907" s="18" t="s">
        <v>198</v>
      </c>
      <c r="AU907" s="18" t="s">
        <v>85</v>
      </c>
    </row>
    <row r="908" spans="2:65" s="12" customFormat="1" ht="11.25">
      <c r="B908" s="150"/>
      <c r="D908" s="151" t="s">
        <v>205</v>
      </c>
      <c r="E908" s="152" t="s">
        <v>19</v>
      </c>
      <c r="F908" s="153" t="s">
        <v>1287</v>
      </c>
      <c r="H908" s="152" t="s">
        <v>19</v>
      </c>
      <c r="I908" s="154"/>
      <c r="L908" s="150"/>
      <c r="M908" s="155"/>
      <c r="T908" s="156"/>
      <c r="AT908" s="152" t="s">
        <v>205</v>
      </c>
      <c r="AU908" s="152" t="s">
        <v>85</v>
      </c>
      <c r="AV908" s="12" t="s">
        <v>82</v>
      </c>
      <c r="AW908" s="12" t="s">
        <v>35</v>
      </c>
      <c r="AX908" s="12" t="s">
        <v>74</v>
      </c>
      <c r="AY908" s="152" t="s">
        <v>189</v>
      </c>
    </row>
    <row r="909" spans="2:65" s="13" customFormat="1" ht="11.25">
      <c r="B909" s="157"/>
      <c r="D909" s="151" t="s">
        <v>205</v>
      </c>
      <c r="E909" s="158" t="s">
        <v>19</v>
      </c>
      <c r="F909" s="159" t="s">
        <v>1288</v>
      </c>
      <c r="H909" s="160">
        <v>200.148</v>
      </c>
      <c r="I909" s="161"/>
      <c r="L909" s="157"/>
      <c r="M909" s="162"/>
      <c r="T909" s="163"/>
      <c r="AT909" s="158" t="s">
        <v>205</v>
      </c>
      <c r="AU909" s="158" t="s">
        <v>85</v>
      </c>
      <c r="AV909" s="13" t="s">
        <v>85</v>
      </c>
      <c r="AW909" s="13" t="s">
        <v>35</v>
      </c>
      <c r="AX909" s="13" t="s">
        <v>74</v>
      </c>
      <c r="AY909" s="158" t="s">
        <v>189</v>
      </c>
    </row>
    <row r="910" spans="2:65" s="12" customFormat="1" ht="11.25">
      <c r="B910" s="150"/>
      <c r="D910" s="151" t="s">
        <v>205</v>
      </c>
      <c r="E910" s="152" t="s">
        <v>19</v>
      </c>
      <c r="F910" s="153" t="s">
        <v>1267</v>
      </c>
      <c r="H910" s="152" t="s">
        <v>19</v>
      </c>
      <c r="I910" s="154"/>
      <c r="L910" s="150"/>
      <c r="M910" s="155"/>
      <c r="T910" s="156"/>
      <c r="AT910" s="152" t="s">
        <v>205</v>
      </c>
      <c r="AU910" s="152" t="s">
        <v>85</v>
      </c>
      <c r="AV910" s="12" t="s">
        <v>82</v>
      </c>
      <c r="AW910" s="12" t="s">
        <v>35</v>
      </c>
      <c r="AX910" s="12" t="s">
        <v>74</v>
      </c>
      <c r="AY910" s="152" t="s">
        <v>189</v>
      </c>
    </row>
    <row r="911" spans="2:65" s="13" customFormat="1" ht="11.25">
      <c r="B911" s="157"/>
      <c r="D911" s="151" t="s">
        <v>205</v>
      </c>
      <c r="E911" s="158" t="s">
        <v>19</v>
      </c>
      <c r="F911" s="159" t="s">
        <v>1268</v>
      </c>
      <c r="H911" s="160">
        <v>180.27799999999999</v>
      </c>
      <c r="I911" s="161"/>
      <c r="L911" s="157"/>
      <c r="M911" s="162"/>
      <c r="T911" s="163"/>
      <c r="AT911" s="158" t="s">
        <v>205</v>
      </c>
      <c r="AU911" s="158" t="s">
        <v>85</v>
      </c>
      <c r="AV911" s="13" t="s">
        <v>85</v>
      </c>
      <c r="AW911" s="13" t="s">
        <v>35</v>
      </c>
      <c r="AX911" s="13" t="s">
        <v>74</v>
      </c>
      <c r="AY911" s="158" t="s">
        <v>189</v>
      </c>
    </row>
    <row r="912" spans="2:65" s="12" customFormat="1" ht="11.25">
      <c r="B912" s="150"/>
      <c r="D912" s="151" t="s">
        <v>205</v>
      </c>
      <c r="E912" s="152" t="s">
        <v>19</v>
      </c>
      <c r="F912" s="153" t="s">
        <v>1309</v>
      </c>
      <c r="H912" s="152" t="s">
        <v>19</v>
      </c>
      <c r="I912" s="154"/>
      <c r="L912" s="150"/>
      <c r="M912" s="155"/>
      <c r="T912" s="156"/>
      <c r="AT912" s="152" t="s">
        <v>205</v>
      </c>
      <c r="AU912" s="152" t="s">
        <v>85</v>
      </c>
      <c r="AV912" s="12" t="s">
        <v>82</v>
      </c>
      <c r="AW912" s="12" t="s">
        <v>35</v>
      </c>
      <c r="AX912" s="12" t="s">
        <v>74</v>
      </c>
      <c r="AY912" s="152" t="s">
        <v>189</v>
      </c>
    </row>
    <row r="913" spans="2:65" s="13" customFormat="1" ht="11.25">
      <c r="B913" s="157"/>
      <c r="D913" s="151" t="s">
        <v>205</v>
      </c>
      <c r="E913" s="158" t="s">
        <v>19</v>
      </c>
      <c r="F913" s="159" t="s">
        <v>1284</v>
      </c>
      <c r="H913" s="160">
        <v>30.75</v>
      </c>
      <c r="I913" s="161"/>
      <c r="L913" s="157"/>
      <c r="M913" s="162"/>
      <c r="T913" s="163"/>
      <c r="AT913" s="158" t="s">
        <v>205</v>
      </c>
      <c r="AU913" s="158" t="s">
        <v>85</v>
      </c>
      <c r="AV913" s="13" t="s">
        <v>85</v>
      </c>
      <c r="AW913" s="13" t="s">
        <v>35</v>
      </c>
      <c r="AX913" s="13" t="s">
        <v>74</v>
      </c>
      <c r="AY913" s="158" t="s">
        <v>189</v>
      </c>
    </row>
    <row r="914" spans="2:65" s="14" customFormat="1" ht="11.25">
      <c r="B914" s="164"/>
      <c r="D914" s="151" t="s">
        <v>205</v>
      </c>
      <c r="E914" s="165" t="s">
        <v>19</v>
      </c>
      <c r="F914" s="166" t="s">
        <v>303</v>
      </c>
      <c r="H914" s="167">
        <v>411.17599999999999</v>
      </c>
      <c r="I914" s="168"/>
      <c r="L914" s="164"/>
      <c r="M914" s="169"/>
      <c r="T914" s="170"/>
      <c r="AT914" s="165" t="s">
        <v>205</v>
      </c>
      <c r="AU914" s="165" t="s">
        <v>85</v>
      </c>
      <c r="AV914" s="14" t="s">
        <v>196</v>
      </c>
      <c r="AW914" s="14" t="s">
        <v>35</v>
      </c>
      <c r="AX914" s="14" t="s">
        <v>82</v>
      </c>
      <c r="AY914" s="165" t="s">
        <v>189</v>
      </c>
    </row>
    <row r="915" spans="2:65" s="1" customFormat="1" ht="44.25" customHeight="1">
      <c r="B915" s="33"/>
      <c r="C915" s="133" t="s">
        <v>1310</v>
      </c>
      <c r="D915" s="133" t="s">
        <v>191</v>
      </c>
      <c r="E915" s="134" t="s">
        <v>1311</v>
      </c>
      <c r="F915" s="135" t="s">
        <v>1312</v>
      </c>
      <c r="G915" s="136" t="s">
        <v>633</v>
      </c>
      <c r="H915" s="137">
        <v>354.6</v>
      </c>
      <c r="I915" s="138"/>
      <c r="J915" s="139">
        <f>ROUND(I915*H915,2)</f>
        <v>0</v>
      </c>
      <c r="K915" s="135" t="s">
        <v>195</v>
      </c>
      <c r="L915" s="33"/>
      <c r="M915" s="140" t="s">
        <v>19</v>
      </c>
      <c r="N915" s="141" t="s">
        <v>45</v>
      </c>
      <c r="P915" s="142">
        <f>O915*H915</f>
        <v>0</v>
      </c>
      <c r="Q915" s="142">
        <v>0</v>
      </c>
      <c r="R915" s="142">
        <f>Q915*H915</f>
        <v>0</v>
      </c>
      <c r="S915" s="142">
        <v>0</v>
      </c>
      <c r="T915" s="143">
        <f>S915*H915</f>
        <v>0</v>
      </c>
      <c r="AR915" s="144" t="s">
        <v>196</v>
      </c>
      <c r="AT915" s="144" t="s">
        <v>191</v>
      </c>
      <c r="AU915" s="144" t="s">
        <v>85</v>
      </c>
      <c r="AY915" s="18" t="s">
        <v>189</v>
      </c>
      <c r="BE915" s="145">
        <f>IF(N915="základní",J915,0)</f>
        <v>0</v>
      </c>
      <c r="BF915" s="145">
        <f>IF(N915="snížená",J915,0)</f>
        <v>0</v>
      </c>
      <c r="BG915" s="145">
        <f>IF(N915="zákl. přenesená",J915,0)</f>
        <v>0</v>
      </c>
      <c r="BH915" s="145">
        <f>IF(N915="sníž. přenesená",J915,0)</f>
        <v>0</v>
      </c>
      <c r="BI915" s="145">
        <f>IF(N915="nulová",J915,0)</f>
        <v>0</v>
      </c>
      <c r="BJ915" s="18" t="s">
        <v>82</v>
      </c>
      <c r="BK915" s="145">
        <f>ROUND(I915*H915,2)</f>
        <v>0</v>
      </c>
      <c r="BL915" s="18" t="s">
        <v>196</v>
      </c>
      <c r="BM915" s="144" t="s">
        <v>1313</v>
      </c>
    </row>
    <row r="916" spans="2:65" s="1" customFormat="1" ht="11.25">
      <c r="B916" s="33"/>
      <c r="D916" s="146" t="s">
        <v>198</v>
      </c>
      <c r="F916" s="147" t="s">
        <v>1314</v>
      </c>
      <c r="I916" s="148"/>
      <c r="L916" s="33"/>
      <c r="M916" s="149"/>
      <c r="T916" s="54"/>
      <c r="AT916" s="18" t="s">
        <v>198</v>
      </c>
      <c r="AU916" s="18" t="s">
        <v>85</v>
      </c>
    </row>
    <row r="917" spans="2:65" s="12" customFormat="1" ht="11.25">
      <c r="B917" s="150"/>
      <c r="D917" s="151" t="s">
        <v>205</v>
      </c>
      <c r="E917" s="152" t="s">
        <v>19</v>
      </c>
      <c r="F917" s="153" t="s">
        <v>1285</v>
      </c>
      <c r="H917" s="152" t="s">
        <v>19</v>
      </c>
      <c r="I917" s="154"/>
      <c r="L917" s="150"/>
      <c r="M917" s="155"/>
      <c r="T917" s="156"/>
      <c r="AT917" s="152" t="s">
        <v>205</v>
      </c>
      <c r="AU917" s="152" t="s">
        <v>85</v>
      </c>
      <c r="AV917" s="12" t="s">
        <v>82</v>
      </c>
      <c r="AW917" s="12" t="s">
        <v>35</v>
      </c>
      <c r="AX917" s="12" t="s">
        <v>74</v>
      </c>
      <c r="AY917" s="152" t="s">
        <v>189</v>
      </c>
    </row>
    <row r="918" spans="2:65" s="13" customFormat="1" ht="11.25">
      <c r="B918" s="157"/>
      <c r="D918" s="151" t="s">
        <v>205</v>
      </c>
      <c r="E918" s="158" t="s">
        <v>19</v>
      </c>
      <c r="F918" s="159" t="s">
        <v>1286</v>
      </c>
      <c r="H918" s="160">
        <v>354.6</v>
      </c>
      <c r="I918" s="161"/>
      <c r="L918" s="157"/>
      <c r="M918" s="162"/>
      <c r="T918" s="163"/>
      <c r="AT918" s="158" t="s">
        <v>205</v>
      </c>
      <c r="AU918" s="158" t="s">
        <v>85</v>
      </c>
      <c r="AV918" s="13" t="s">
        <v>85</v>
      </c>
      <c r="AW918" s="13" t="s">
        <v>35</v>
      </c>
      <c r="AX918" s="13" t="s">
        <v>82</v>
      </c>
      <c r="AY918" s="158" t="s">
        <v>189</v>
      </c>
    </row>
    <row r="919" spans="2:65" s="1" customFormat="1" ht="44.25" customHeight="1">
      <c r="B919" s="33"/>
      <c r="C919" s="133" t="s">
        <v>1315</v>
      </c>
      <c r="D919" s="133" t="s">
        <v>191</v>
      </c>
      <c r="E919" s="134" t="s">
        <v>1316</v>
      </c>
      <c r="F919" s="135" t="s">
        <v>632</v>
      </c>
      <c r="G919" s="136" t="s">
        <v>633</v>
      </c>
      <c r="H919" s="137">
        <v>2141.0309999999999</v>
      </c>
      <c r="I919" s="138"/>
      <c r="J919" s="139">
        <f>ROUND(I919*H919,2)</f>
        <v>0</v>
      </c>
      <c r="K919" s="135" t="s">
        <v>195</v>
      </c>
      <c r="L919" s="33"/>
      <c r="M919" s="140" t="s">
        <v>19</v>
      </c>
      <c r="N919" s="141" t="s">
        <v>45</v>
      </c>
      <c r="P919" s="142">
        <f>O919*H919</f>
        <v>0</v>
      </c>
      <c r="Q919" s="142">
        <v>0</v>
      </c>
      <c r="R919" s="142">
        <f>Q919*H919</f>
        <v>0</v>
      </c>
      <c r="S919" s="142">
        <v>0</v>
      </c>
      <c r="T919" s="143">
        <f>S919*H919</f>
        <v>0</v>
      </c>
      <c r="AR919" s="144" t="s">
        <v>196</v>
      </c>
      <c r="AT919" s="144" t="s">
        <v>191</v>
      </c>
      <c r="AU919" s="144" t="s">
        <v>85</v>
      </c>
      <c r="AY919" s="18" t="s">
        <v>189</v>
      </c>
      <c r="BE919" s="145">
        <f>IF(N919="základní",J919,0)</f>
        <v>0</v>
      </c>
      <c r="BF919" s="145">
        <f>IF(N919="snížená",J919,0)</f>
        <v>0</v>
      </c>
      <c r="BG919" s="145">
        <f>IF(N919="zákl. přenesená",J919,0)</f>
        <v>0</v>
      </c>
      <c r="BH919" s="145">
        <f>IF(N919="sníž. přenesená",J919,0)</f>
        <v>0</v>
      </c>
      <c r="BI919" s="145">
        <f>IF(N919="nulová",J919,0)</f>
        <v>0</v>
      </c>
      <c r="BJ919" s="18" t="s">
        <v>82</v>
      </c>
      <c r="BK919" s="145">
        <f>ROUND(I919*H919,2)</f>
        <v>0</v>
      </c>
      <c r="BL919" s="18" t="s">
        <v>196</v>
      </c>
      <c r="BM919" s="144" t="s">
        <v>1317</v>
      </c>
    </row>
    <row r="920" spans="2:65" s="1" customFormat="1" ht="11.25">
      <c r="B920" s="33"/>
      <c r="D920" s="146" t="s">
        <v>198</v>
      </c>
      <c r="F920" s="147" t="s">
        <v>1318</v>
      </c>
      <c r="I920" s="148"/>
      <c r="L920" s="33"/>
      <c r="M920" s="149"/>
      <c r="T920" s="54"/>
      <c r="AT920" s="18" t="s">
        <v>198</v>
      </c>
      <c r="AU920" s="18" t="s">
        <v>85</v>
      </c>
    </row>
    <row r="921" spans="2:65" s="1" customFormat="1" ht="44.25" customHeight="1">
      <c r="B921" s="33"/>
      <c r="C921" s="133" t="s">
        <v>1319</v>
      </c>
      <c r="D921" s="133" t="s">
        <v>191</v>
      </c>
      <c r="E921" s="134" t="s">
        <v>1320</v>
      </c>
      <c r="F921" s="135" t="s">
        <v>1321</v>
      </c>
      <c r="G921" s="136" t="s">
        <v>633</v>
      </c>
      <c r="H921" s="137">
        <v>576.74800000000005</v>
      </c>
      <c r="I921" s="138"/>
      <c r="J921" s="139">
        <f>ROUND(I921*H921,2)</f>
        <v>0</v>
      </c>
      <c r="K921" s="135" t="s">
        <v>195</v>
      </c>
      <c r="L921" s="33"/>
      <c r="M921" s="140" t="s">
        <v>19</v>
      </c>
      <c r="N921" s="141" t="s">
        <v>45</v>
      </c>
      <c r="P921" s="142">
        <f>O921*H921</f>
        <v>0</v>
      </c>
      <c r="Q921" s="142">
        <v>0</v>
      </c>
      <c r="R921" s="142">
        <f>Q921*H921</f>
        <v>0</v>
      </c>
      <c r="S921" s="142">
        <v>0</v>
      </c>
      <c r="T921" s="143">
        <f>S921*H921</f>
        <v>0</v>
      </c>
      <c r="AR921" s="144" t="s">
        <v>196</v>
      </c>
      <c r="AT921" s="144" t="s">
        <v>191</v>
      </c>
      <c r="AU921" s="144" t="s">
        <v>85</v>
      </c>
      <c r="AY921" s="18" t="s">
        <v>189</v>
      </c>
      <c r="BE921" s="145">
        <f>IF(N921="základní",J921,0)</f>
        <v>0</v>
      </c>
      <c r="BF921" s="145">
        <f>IF(N921="snížená",J921,0)</f>
        <v>0</v>
      </c>
      <c r="BG921" s="145">
        <f>IF(N921="zákl. přenesená",J921,0)</f>
        <v>0</v>
      </c>
      <c r="BH921" s="145">
        <f>IF(N921="sníž. přenesená",J921,0)</f>
        <v>0</v>
      </c>
      <c r="BI921" s="145">
        <f>IF(N921="nulová",J921,0)</f>
        <v>0</v>
      </c>
      <c r="BJ921" s="18" t="s">
        <v>82</v>
      </c>
      <c r="BK921" s="145">
        <f>ROUND(I921*H921,2)</f>
        <v>0</v>
      </c>
      <c r="BL921" s="18" t="s">
        <v>196</v>
      </c>
      <c r="BM921" s="144" t="s">
        <v>1322</v>
      </c>
    </row>
    <row r="922" spans="2:65" s="1" customFormat="1" ht="11.25">
      <c r="B922" s="33"/>
      <c r="D922" s="146" t="s">
        <v>198</v>
      </c>
      <c r="F922" s="147" t="s">
        <v>1323</v>
      </c>
      <c r="I922" s="148"/>
      <c r="L922" s="33"/>
      <c r="M922" s="149"/>
      <c r="T922" s="54"/>
      <c r="AT922" s="18" t="s">
        <v>198</v>
      </c>
      <c r="AU922" s="18" t="s">
        <v>85</v>
      </c>
    </row>
    <row r="923" spans="2:65" s="11" customFormat="1" ht="22.9" customHeight="1">
      <c r="B923" s="121"/>
      <c r="D923" s="122" t="s">
        <v>73</v>
      </c>
      <c r="E923" s="131" t="s">
        <v>1324</v>
      </c>
      <c r="F923" s="131" t="s">
        <v>1325</v>
      </c>
      <c r="I923" s="124"/>
      <c r="J923" s="132">
        <f>BK923</f>
        <v>0</v>
      </c>
      <c r="L923" s="121"/>
      <c r="M923" s="126"/>
      <c r="P923" s="127">
        <f>SUM(P924:P927)</f>
        <v>0</v>
      </c>
      <c r="R923" s="127">
        <f>SUM(R924:R927)</f>
        <v>0</v>
      </c>
      <c r="T923" s="128">
        <f>SUM(T924:T927)</f>
        <v>0</v>
      </c>
      <c r="AR923" s="122" t="s">
        <v>82</v>
      </c>
      <c r="AT923" s="129" t="s">
        <v>73</v>
      </c>
      <c r="AU923" s="129" t="s">
        <v>82</v>
      </c>
      <c r="AY923" s="122" t="s">
        <v>189</v>
      </c>
      <c r="BK923" s="130">
        <f>SUM(BK924:BK927)</f>
        <v>0</v>
      </c>
    </row>
    <row r="924" spans="2:65" s="1" customFormat="1" ht="37.9" customHeight="1">
      <c r="B924" s="33"/>
      <c r="C924" s="133" t="s">
        <v>1326</v>
      </c>
      <c r="D924" s="133" t="s">
        <v>191</v>
      </c>
      <c r="E924" s="134" t="s">
        <v>1327</v>
      </c>
      <c r="F924" s="135" t="s">
        <v>1328</v>
      </c>
      <c r="G924" s="136" t="s">
        <v>633</v>
      </c>
      <c r="H924" s="137">
        <v>355.32100000000003</v>
      </c>
      <c r="I924" s="138"/>
      <c r="J924" s="139">
        <f>ROUND(I924*H924,2)</f>
        <v>0</v>
      </c>
      <c r="K924" s="135" t="s">
        <v>195</v>
      </c>
      <c r="L924" s="33"/>
      <c r="M924" s="140" t="s">
        <v>19</v>
      </c>
      <c r="N924" s="141" t="s">
        <v>45</v>
      </c>
      <c r="P924" s="142">
        <f>O924*H924</f>
        <v>0</v>
      </c>
      <c r="Q924" s="142">
        <v>0</v>
      </c>
      <c r="R924" s="142">
        <f>Q924*H924</f>
        <v>0</v>
      </c>
      <c r="S924" s="142">
        <v>0</v>
      </c>
      <c r="T924" s="143">
        <f>S924*H924</f>
        <v>0</v>
      </c>
      <c r="AR924" s="144" t="s">
        <v>196</v>
      </c>
      <c r="AT924" s="144" t="s">
        <v>191</v>
      </c>
      <c r="AU924" s="144" t="s">
        <v>85</v>
      </c>
      <c r="AY924" s="18" t="s">
        <v>189</v>
      </c>
      <c r="BE924" s="145">
        <f>IF(N924="základní",J924,0)</f>
        <v>0</v>
      </c>
      <c r="BF924" s="145">
        <f>IF(N924="snížená",J924,0)</f>
        <v>0</v>
      </c>
      <c r="BG924" s="145">
        <f>IF(N924="zákl. přenesená",J924,0)</f>
        <v>0</v>
      </c>
      <c r="BH924" s="145">
        <f>IF(N924="sníž. přenesená",J924,0)</f>
        <v>0</v>
      </c>
      <c r="BI924" s="145">
        <f>IF(N924="nulová",J924,0)</f>
        <v>0</v>
      </c>
      <c r="BJ924" s="18" t="s">
        <v>82</v>
      </c>
      <c r="BK924" s="145">
        <f>ROUND(I924*H924,2)</f>
        <v>0</v>
      </c>
      <c r="BL924" s="18" t="s">
        <v>196</v>
      </c>
      <c r="BM924" s="144" t="s">
        <v>1329</v>
      </c>
    </row>
    <row r="925" spans="2:65" s="1" customFormat="1" ht="11.25">
      <c r="B925" s="33"/>
      <c r="D925" s="146" t="s">
        <v>198</v>
      </c>
      <c r="F925" s="147" t="s">
        <v>1330</v>
      </c>
      <c r="I925" s="148"/>
      <c r="L925" s="33"/>
      <c r="M925" s="149"/>
      <c r="T925" s="54"/>
      <c r="AT925" s="18" t="s">
        <v>198</v>
      </c>
      <c r="AU925" s="18" t="s">
        <v>85</v>
      </c>
    </row>
    <row r="926" spans="2:65" s="1" customFormat="1" ht="49.15" customHeight="1">
      <c r="B926" s="33"/>
      <c r="C926" s="133" t="s">
        <v>1331</v>
      </c>
      <c r="D926" s="133" t="s">
        <v>191</v>
      </c>
      <c r="E926" s="134" t="s">
        <v>1332</v>
      </c>
      <c r="F926" s="135" t="s">
        <v>1333</v>
      </c>
      <c r="G926" s="136" t="s">
        <v>633</v>
      </c>
      <c r="H926" s="137">
        <v>33.82</v>
      </c>
      <c r="I926" s="138"/>
      <c r="J926" s="139">
        <f>ROUND(I926*H926,2)</f>
        <v>0</v>
      </c>
      <c r="K926" s="135" t="s">
        <v>195</v>
      </c>
      <c r="L926" s="33"/>
      <c r="M926" s="140" t="s">
        <v>19</v>
      </c>
      <c r="N926" s="141" t="s">
        <v>45</v>
      </c>
      <c r="P926" s="142">
        <f>O926*H926</f>
        <v>0</v>
      </c>
      <c r="Q926" s="142">
        <v>0</v>
      </c>
      <c r="R926" s="142">
        <f>Q926*H926</f>
        <v>0</v>
      </c>
      <c r="S926" s="142">
        <v>0</v>
      </c>
      <c r="T926" s="143">
        <f>S926*H926</f>
        <v>0</v>
      </c>
      <c r="AR926" s="144" t="s">
        <v>196</v>
      </c>
      <c r="AT926" s="144" t="s">
        <v>191</v>
      </c>
      <c r="AU926" s="144" t="s">
        <v>85</v>
      </c>
      <c r="AY926" s="18" t="s">
        <v>189</v>
      </c>
      <c r="BE926" s="145">
        <f>IF(N926="základní",J926,0)</f>
        <v>0</v>
      </c>
      <c r="BF926" s="145">
        <f>IF(N926="snížená",J926,0)</f>
        <v>0</v>
      </c>
      <c r="BG926" s="145">
        <f>IF(N926="zákl. přenesená",J926,0)</f>
        <v>0</v>
      </c>
      <c r="BH926" s="145">
        <f>IF(N926="sníž. přenesená",J926,0)</f>
        <v>0</v>
      </c>
      <c r="BI926" s="145">
        <f>IF(N926="nulová",J926,0)</f>
        <v>0</v>
      </c>
      <c r="BJ926" s="18" t="s">
        <v>82</v>
      </c>
      <c r="BK926" s="145">
        <f>ROUND(I926*H926,2)</f>
        <v>0</v>
      </c>
      <c r="BL926" s="18" t="s">
        <v>196</v>
      </c>
      <c r="BM926" s="144" t="s">
        <v>1334</v>
      </c>
    </row>
    <row r="927" spans="2:65" s="1" customFormat="1" ht="11.25">
      <c r="B927" s="33"/>
      <c r="D927" s="146" t="s">
        <v>198</v>
      </c>
      <c r="F927" s="147" t="s">
        <v>1335</v>
      </c>
      <c r="I927" s="148"/>
      <c r="L927" s="33"/>
      <c r="M927" s="149"/>
      <c r="T927" s="54"/>
      <c r="AT927" s="18" t="s">
        <v>198</v>
      </c>
      <c r="AU927" s="18" t="s">
        <v>85</v>
      </c>
    </row>
    <row r="928" spans="2:65" s="11" customFormat="1" ht="25.9" customHeight="1">
      <c r="B928" s="121"/>
      <c r="D928" s="122" t="s">
        <v>73</v>
      </c>
      <c r="E928" s="123" t="s">
        <v>666</v>
      </c>
      <c r="F928" s="123" t="s">
        <v>1336</v>
      </c>
      <c r="I928" s="124"/>
      <c r="J928" s="125">
        <f>BK928</f>
        <v>0</v>
      </c>
      <c r="L928" s="121"/>
      <c r="M928" s="126"/>
      <c r="P928" s="127">
        <f>P929+P938</f>
        <v>0</v>
      </c>
      <c r="R928" s="127">
        <f>R929+R938</f>
        <v>1.2691400000000002</v>
      </c>
      <c r="T928" s="128">
        <f>T929+T938</f>
        <v>0</v>
      </c>
      <c r="AR928" s="122" t="s">
        <v>111</v>
      </c>
      <c r="AT928" s="129" t="s">
        <v>73</v>
      </c>
      <c r="AU928" s="129" t="s">
        <v>74</v>
      </c>
      <c r="AY928" s="122" t="s">
        <v>189</v>
      </c>
      <c r="BK928" s="130">
        <f>BK929+BK938</f>
        <v>0</v>
      </c>
    </row>
    <row r="929" spans="2:65" s="11" customFormat="1" ht="22.9" customHeight="1">
      <c r="B929" s="121"/>
      <c r="D929" s="122" t="s">
        <v>73</v>
      </c>
      <c r="E929" s="131" t="s">
        <v>1337</v>
      </c>
      <c r="F929" s="131" t="s">
        <v>1338</v>
      </c>
      <c r="I929" s="124"/>
      <c r="J929" s="132">
        <f>BK929</f>
        <v>0</v>
      </c>
      <c r="L929" s="121"/>
      <c r="M929" s="126"/>
      <c r="P929" s="127">
        <f>SUM(P930:P937)</f>
        <v>0</v>
      </c>
      <c r="R929" s="127">
        <f>SUM(R930:R937)</f>
        <v>0.14879999999999999</v>
      </c>
      <c r="T929" s="128">
        <f>SUM(T930:T937)</f>
        <v>0</v>
      </c>
      <c r="AR929" s="122" t="s">
        <v>111</v>
      </c>
      <c r="AT929" s="129" t="s">
        <v>73</v>
      </c>
      <c r="AU929" s="129" t="s">
        <v>82</v>
      </c>
      <c r="AY929" s="122" t="s">
        <v>189</v>
      </c>
      <c r="BK929" s="130">
        <f>SUM(BK930:BK937)</f>
        <v>0</v>
      </c>
    </row>
    <row r="930" spans="2:65" s="1" customFormat="1" ht="24.2" customHeight="1">
      <c r="B930" s="33"/>
      <c r="C930" s="133" t="s">
        <v>1339</v>
      </c>
      <c r="D930" s="133" t="s">
        <v>191</v>
      </c>
      <c r="E930" s="134" t="s">
        <v>1340</v>
      </c>
      <c r="F930" s="135" t="s">
        <v>1341</v>
      </c>
      <c r="G930" s="136" t="s">
        <v>339</v>
      </c>
      <c r="H930" s="137">
        <v>30</v>
      </c>
      <c r="I930" s="138"/>
      <c r="J930" s="139">
        <f>ROUND(I930*H930,2)</f>
        <v>0</v>
      </c>
      <c r="K930" s="135" t="s">
        <v>195</v>
      </c>
      <c r="L930" s="33"/>
      <c r="M930" s="140" t="s">
        <v>19</v>
      </c>
      <c r="N930" s="141" t="s">
        <v>45</v>
      </c>
      <c r="P930" s="142">
        <f>O930*H930</f>
        <v>0</v>
      </c>
      <c r="Q930" s="142">
        <v>4.96E-3</v>
      </c>
      <c r="R930" s="142">
        <f>Q930*H930</f>
        <v>0.14879999999999999</v>
      </c>
      <c r="S930" s="142">
        <v>0</v>
      </c>
      <c r="T930" s="143">
        <f>S930*H930</f>
        <v>0</v>
      </c>
      <c r="AR930" s="144" t="s">
        <v>685</v>
      </c>
      <c r="AT930" s="144" t="s">
        <v>191</v>
      </c>
      <c r="AU930" s="144" t="s">
        <v>85</v>
      </c>
      <c r="AY930" s="18" t="s">
        <v>189</v>
      </c>
      <c r="BE930" s="145">
        <f>IF(N930="základní",J930,0)</f>
        <v>0</v>
      </c>
      <c r="BF930" s="145">
        <f>IF(N930="snížená",J930,0)</f>
        <v>0</v>
      </c>
      <c r="BG930" s="145">
        <f>IF(N930="zákl. přenesená",J930,0)</f>
        <v>0</v>
      </c>
      <c r="BH930" s="145">
        <f>IF(N930="sníž. přenesená",J930,0)</f>
        <v>0</v>
      </c>
      <c r="BI930" s="145">
        <f>IF(N930="nulová",J930,0)</f>
        <v>0</v>
      </c>
      <c r="BJ930" s="18" t="s">
        <v>82</v>
      </c>
      <c r="BK930" s="145">
        <f>ROUND(I930*H930,2)</f>
        <v>0</v>
      </c>
      <c r="BL930" s="18" t="s">
        <v>685</v>
      </c>
      <c r="BM930" s="144" t="s">
        <v>1342</v>
      </c>
    </row>
    <row r="931" spans="2:65" s="1" customFormat="1" ht="11.25">
      <c r="B931" s="33"/>
      <c r="D931" s="146" t="s">
        <v>198</v>
      </c>
      <c r="F931" s="147" t="s">
        <v>1343</v>
      </c>
      <c r="I931" s="148"/>
      <c r="L931" s="33"/>
      <c r="M931" s="149"/>
      <c r="T931" s="54"/>
      <c r="AT931" s="18" t="s">
        <v>198</v>
      </c>
      <c r="AU931" s="18" t="s">
        <v>85</v>
      </c>
    </row>
    <row r="932" spans="2:65" s="12" customFormat="1" ht="11.25">
      <c r="B932" s="150"/>
      <c r="D932" s="151" t="s">
        <v>205</v>
      </c>
      <c r="E932" s="152" t="s">
        <v>19</v>
      </c>
      <c r="F932" s="153" t="s">
        <v>1344</v>
      </c>
      <c r="H932" s="152" t="s">
        <v>19</v>
      </c>
      <c r="I932" s="154"/>
      <c r="L932" s="150"/>
      <c r="M932" s="155"/>
      <c r="T932" s="156"/>
      <c r="AT932" s="152" t="s">
        <v>205</v>
      </c>
      <c r="AU932" s="152" t="s">
        <v>85</v>
      </c>
      <c r="AV932" s="12" t="s">
        <v>82</v>
      </c>
      <c r="AW932" s="12" t="s">
        <v>35</v>
      </c>
      <c r="AX932" s="12" t="s">
        <v>74</v>
      </c>
      <c r="AY932" s="152" t="s">
        <v>189</v>
      </c>
    </row>
    <row r="933" spans="2:65" s="12" customFormat="1" ht="11.25">
      <c r="B933" s="150"/>
      <c r="D933" s="151" t="s">
        <v>205</v>
      </c>
      <c r="E933" s="152" t="s">
        <v>19</v>
      </c>
      <c r="F933" s="153" t="s">
        <v>1345</v>
      </c>
      <c r="H933" s="152" t="s">
        <v>19</v>
      </c>
      <c r="I933" s="154"/>
      <c r="L933" s="150"/>
      <c r="M933" s="155"/>
      <c r="T933" s="156"/>
      <c r="AT933" s="152" t="s">
        <v>205</v>
      </c>
      <c r="AU933" s="152" t="s">
        <v>85</v>
      </c>
      <c r="AV933" s="12" t="s">
        <v>82</v>
      </c>
      <c r="AW933" s="12" t="s">
        <v>35</v>
      </c>
      <c r="AX933" s="12" t="s">
        <v>74</v>
      </c>
      <c r="AY933" s="152" t="s">
        <v>189</v>
      </c>
    </row>
    <row r="934" spans="2:65" s="13" customFormat="1" ht="11.25">
      <c r="B934" s="157"/>
      <c r="D934" s="151" t="s">
        <v>205</v>
      </c>
      <c r="E934" s="158" t="s">
        <v>19</v>
      </c>
      <c r="F934" s="159" t="s">
        <v>1165</v>
      </c>
      <c r="H934" s="160">
        <v>18</v>
      </c>
      <c r="I934" s="161"/>
      <c r="L934" s="157"/>
      <c r="M934" s="162"/>
      <c r="T934" s="163"/>
      <c r="AT934" s="158" t="s">
        <v>205</v>
      </c>
      <c r="AU934" s="158" t="s">
        <v>85</v>
      </c>
      <c r="AV934" s="13" t="s">
        <v>85</v>
      </c>
      <c r="AW934" s="13" t="s">
        <v>35</v>
      </c>
      <c r="AX934" s="13" t="s">
        <v>74</v>
      </c>
      <c r="AY934" s="158" t="s">
        <v>189</v>
      </c>
    </row>
    <row r="935" spans="2:65" s="12" customFormat="1" ht="11.25">
      <c r="B935" s="150"/>
      <c r="D935" s="151" t="s">
        <v>205</v>
      </c>
      <c r="E935" s="152" t="s">
        <v>19</v>
      </c>
      <c r="F935" s="153" t="s">
        <v>1346</v>
      </c>
      <c r="H935" s="152" t="s">
        <v>19</v>
      </c>
      <c r="I935" s="154"/>
      <c r="L935" s="150"/>
      <c r="M935" s="155"/>
      <c r="T935" s="156"/>
      <c r="AT935" s="152" t="s">
        <v>205</v>
      </c>
      <c r="AU935" s="152" t="s">
        <v>85</v>
      </c>
      <c r="AV935" s="12" t="s">
        <v>82</v>
      </c>
      <c r="AW935" s="12" t="s">
        <v>35</v>
      </c>
      <c r="AX935" s="12" t="s">
        <v>74</v>
      </c>
      <c r="AY935" s="152" t="s">
        <v>189</v>
      </c>
    </row>
    <row r="936" spans="2:65" s="13" customFormat="1" ht="11.25">
      <c r="B936" s="157"/>
      <c r="D936" s="151" t="s">
        <v>205</v>
      </c>
      <c r="E936" s="158" t="s">
        <v>19</v>
      </c>
      <c r="F936" s="159" t="s">
        <v>513</v>
      </c>
      <c r="H936" s="160">
        <v>12</v>
      </c>
      <c r="I936" s="161"/>
      <c r="L936" s="157"/>
      <c r="M936" s="162"/>
      <c r="T936" s="163"/>
      <c r="AT936" s="158" t="s">
        <v>205</v>
      </c>
      <c r="AU936" s="158" t="s">
        <v>85</v>
      </c>
      <c r="AV936" s="13" t="s">
        <v>85</v>
      </c>
      <c r="AW936" s="13" t="s">
        <v>35</v>
      </c>
      <c r="AX936" s="13" t="s">
        <v>74</v>
      </c>
      <c r="AY936" s="158" t="s">
        <v>189</v>
      </c>
    </row>
    <row r="937" spans="2:65" s="14" customFormat="1" ht="11.25">
      <c r="B937" s="164"/>
      <c r="D937" s="151" t="s">
        <v>205</v>
      </c>
      <c r="E937" s="165" t="s">
        <v>19</v>
      </c>
      <c r="F937" s="166" t="s">
        <v>303</v>
      </c>
      <c r="H937" s="167">
        <v>30</v>
      </c>
      <c r="I937" s="168"/>
      <c r="L937" s="164"/>
      <c r="M937" s="169"/>
      <c r="T937" s="170"/>
      <c r="AT937" s="165" t="s">
        <v>205</v>
      </c>
      <c r="AU937" s="165" t="s">
        <v>85</v>
      </c>
      <c r="AV937" s="14" t="s">
        <v>196</v>
      </c>
      <c r="AW937" s="14" t="s">
        <v>35</v>
      </c>
      <c r="AX937" s="14" t="s">
        <v>82</v>
      </c>
      <c r="AY937" s="165" t="s">
        <v>189</v>
      </c>
    </row>
    <row r="938" spans="2:65" s="11" customFormat="1" ht="22.9" customHeight="1">
      <c r="B938" s="121"/>
      <c r="D938" s="122" t="s">
        <v>73</v>
      </c>
      <c r="E938" s="131" t="s">
        <v>1347</v>
      </c>
      <c r="F938" s="131" t="s">
        <v>1348</v>
      </c>
      <c r="I938" s="124"/>
      <c r="J938" s="132">
        <f>BK938</f>
        <v>0</v>
      </c>
      <c r="L938" s="121"/>
      <c r="M938" s="126"/>
      <c r="P938" s="127">
        <f>SUM(P939:P947)</f>
        <v>0</v>
      </c>
      <c r="R938" s="127">
        <f>SUM(R939:R947)</f>
        <v>1.1203400000000001</v>
      </c>
      <c r="T938" s="128">
        <f>SUM(T939:T947)</f>
        <v>0</v>
      </c>
      <c r="AR938" s="122" t="s">
        <v>111</v>
      </c>
      <c r="AT938" s="129" t="s">
        <v>73</v>
      </c>
      <c r="AU938" s="129" t="s">
        <v>82</v>
      </c>
      <c r="AY938" s="122" t="s">
        <v>189</v>
      </c>
      <c r="BK938" s="130">
        <f>SUM(BK939:BK947)</f>
        <v>0</v>
      </c>
    </row>
    <row r="939" spans="2:65" s="1" customFormat="1" ht="37.9" customHeight="1">
      <c r="B939" s="33"/>
      <c r="C939" s="133" t="s">
        <v>1349</v>
      </c>
      <c r="D939" s="133" t="s">
        <v>191</v>
      </c>
      <c r="E939" s="134" t="s">
        <v>1350</v>
      </c>
      <c r="F939" s="135" t="s">
        <v>1351</v>
      </c>
      <c r="G939" s="136" t="s">
        <v>339</v>
      </c>
      <c r="H939" s="137">
        <v>26</v>
      </c>
      <c r="I939" s="138"/>
      <c r="J939" s="139">
        <f>ROUND(I939*H939,2)</f>
        <v>0</v>
      </c>
      <c r="K939" s="135" t="s">
        <v>1352</v>
      </c>
      <c r="L939" s="33"/>
      <c r="M939" s="140" t="s">
        <v>19</v>
      </c>
      <c r="N939" s="141" t="s">
        <v>45</v>
      </c>
      <c r="P939" s="142">
        <f>O939*H939</f>
        <v>0</v>
      </c>
      <c r="Q939" s="142">
        <v>9.0000000000000006E-5</v>
      </c>
      <c r="R939" s="142">
        <f>Q939*H939</f>
        <v>2.3400000000000001E-3</v>
      </c>
      <c r="S939" s="142">
        <v>0</v>
      </c>
      <c r="T939" s="143">
        <f>S939*H939</f>
        <v>0</v>
      </c>
      <c r="AR939" s="144" t="s">
        <v>685</v>
      </c>
      <c r="AT939" s="144" t="s">
        <v>191</v>
      </c>
      <c r="AU939" s="144" t="s">
        <v>85</v>
      </c>
      <c r="AY939" s="18" t="s">
        <v>189</v>
      </c>
      <c r="BE939" s="145">
        <f>IF(N939="základní",J939,0)</f>
        <v>0</v>
      </c>
      <c r="BF939" s="145">
        <f>IF(N939="snížená",J939,0)</f>
        <v>0</v>
      </c>
      <c r="BG939" s="145">
        <f>IF(N939="zákl. přenesená",J939,0)</f>
        <v>0</v>
      </c>
      <c r="BH939" s="145">
        <f>IF(N939="sníž. přenesená",J939,0)</f>
        <v>0</v>
      </c>
      <c r="BI939" s="145">
        <f>IF(N939="nulová",J939,0)</f>
        <v>0</v>
      </c>
      <c r="BJ939" s="18" t="s">
        <v>82</v>
      </c>
      <c r="BK939" s="145">
        <f>ROUND(I939*H939,2)</f>
        <v>0</v>
      </c>
      <c r="BL939" s="18" t="s">
        <v>685</v>
      </c>
      <c r="BM939" s="144" t="s">
        <v>1353</v>
      </c>
    </row>
    <row r="940" spans="2:65" s="1" customFormat="1" ht="11.25">
      <c r="B940" s="33"/>
      <c r="D940" s="146" t="s">
        <v>198</v>
      </c>
      <c r="F940" s="147" t="s">
        <v>1354</v>
      </c>
      <c r="I940" s="148"/>
      <c r="L940" s="33"/>
      <c r="M940" s="149"/>
      <c r="T940" s="54"/>
      <c r="AT940" s="18" t="s">
        <v>198</v>
      </c>
      <c r="AU940" s="18" t="s">
        <v>85</v>
      </c>
    </row>
    <row r="941" spans="2:65" s="1" customFormat="1" ht="49.15" customHeight="1">
      <c r="B941" s="33"/>
      <c r="C941" s="133" t="s">
        <v>1355</v>
      </c>
      <c r="D941" s="133" t="s">
        <v>191</v>
      </c>
      <c r="E941" s="134" t="s">
        <v>1356</v>
      </c>
      <c r="F941" s="135" t="s">
        <v>1357</v>
      </c>
      <c r="G941" s="136" t="s">
        <v>339</v>
      </c>
      <c r="H941" s="137">
        <v>26</v>
      </c>
      <c r="I941" s="138"/>
      <c r="J941" s="139">
        <f>ROUND(I941*H941,2)</f>
        <v>0</v>
      </c>
      <c r="K941" s="135" t="s">
        <v>1352</v>
      </c>
      <c r="L941" s="33"/>
      <c r="M941" s="140" t="s">
        <v>19</v>
      </c>
      <c r="N941" s="141" t="s">
        <v>45</v>
      </c>
      <c r="P941" s="142">
        <f>O941*H941</f>
        <v>0</v>
      </c>
      <c r="Q941" s="142">
        <v>0</v>
      </c>
      <c r="R941" s="142">
        <f>Q941*H941</f>
        <v>0</v>
      </c>
      <c r="S941" s="142">
        <v>0</v>
      </c>
      <c r="T941" s="143">
        <f>S941*H941</f>
        <v>0</v>
      </c>
      <c r="AR941" s="144" t="s">
        <v>685</v>
      </c>
      <c r="AT941" s="144" t="s">
        <v>191</v>
      </c>
      <c r="AU941" s="144" t="s">
        <v>85</v>
      </c>
      <c r="AY941" s="18" t="s">
        <v>189</v>
      </c>
      <c r="BE941" s="145">
        <f>IF(N941="základní",J941,0)</f>
        <v>0</v>
      </c>
      <c r="BF941" s="145">
        <f>IF(N941="snížená",J941,0)</f>
        <v>0</v>
      </c>
      <c r="BG941" s="145">
        <f>IF(N941="zákl. přenesená",J941,0)</f>
        <v>0</v>
      </c>
      <c r="BH941" s="145">
        <f>IF(N941="sníž. přenesená",J941,0)</f>
        <v>0</v>
      </c>
      <c r="BI941" s="145">
        <f>IF(N941="nulová",J941,0)</f>
        <v>0</v>
      </c>
      <c r="BJ941" s="18" t="s">
        <v>82</v>
      </c>
      <c r="BK941" s="145">
        <f>ROUND(I941*H941,2)</f>
        <v>0</v>
      </c>
      <c r="BL941" s="18" t="s">
        <v>685</v>
      </c>
      <c r="BM941" s="144" t="s">
        <v>1358</v>
      </c>
    </row>
    <row r="942" spans="2:65" s="1" customFormat="1" ht="11.25">
      <c r="B942" s="33"/>
      <c r="D942" s="146" t="s">
        <v>198</v>
      </c>
      <c r="F942" s="147" t="s">
        <v>1359</v>
      </c>
      <c r="I942" s="148"/>
      <c r="L942" s="33"/>
      <c r="M942" s="149"/>
      <c r="T942" s="54"/>
      <c r="AT942" s="18" t="s">
        <v>198</v>
      </c>
      <c r="AU942" s="18" t="s">
        <v>85</v>
      </c>
    </row>
    <row r="943" spans="2:65" s="12" customFormat="1" ht="11.25">
      <c r="B943" s="150"/>
      <c r="D943" s="151" t="s">
        <v>205</v>
      </c>
      <c r="E943" s="152" t="s">
        <v>19</v>
      </c>
      <c r="F943" s="153" t="s">
        <v>1360</v>
      </c>
      <c r="H943" s="152" t="s">
        <v>19</v>
      </c>
      <c r="I943" s="154"/>
      <c r="L943" s="150"/>
      <c r="M943" s="155"/>
      <c r="T943" s="156"/>
      <c r="AT943" s="152" t="s">
        <v>205</v>
      </c>
      <c r="AU943" s="152" t="s">
        <v>85</v>
      </c>
      <c r="AV943" s="12" t="s">
        <v>82</v>
      </c>
      <c r="AW943" s="12" t="s">
        <v>35</v>
      </c>
      <c r="AX943" s="12" t="s">
        <v>74</v>
      </c>
      <c r="AY943" s="152" t="s">
        <v>189</v>
      </c>
    </row>
    <row r="944" spans="2:65" s="13" customFormat="1" ht="11.25">
      <c r="B944" s="157"/>
      <c r="D944" s="151" t="s">
        <v>205</v>
      </c>
      <c r="E944" s="158" t="s">
        <v>19</v>
      </c>
      <c r="F944" s="159" t="s">
        <v>1361</v>
      </c>
      <c r="H944" s="160">
        <v>26</v>
      </c>
      <c r="I944" s="161"/>
      <c r="L944" s="157"/>
      <c r="M944" s="162"/>
      <c r="T944" s="163"/>
      <c r="AT944" s="158" t="s">
        <v>205</v>
      </c>
      <c r="AU944" s="158" t="s">
        <v>85</v>
      </c>
      <c r="AV944" s="13" t="s">
        <v>85</v>
      </c>
      <c r="AW944" s="13" t="s">
        <v>35</v>
      </c>
      <c r="AX944" s="13" t="s">
        <v>82</v>
      </c>
      <c r="AY944" s="158" t="s">
        <v>189</v>
      </c>
    </row>
    <row r="945" spans="2:65" s="1" customFormat="1" ht="24.2" customHeight="1">
      <c r="B945" s="33"/>
      <c r="C945" s="178" t="s">
        <v>1362</v>
      </c>
      <c r="D945" s="178" t="s">
        <v>666</v>
      </c>
      <c r="E945" s="179" t="s">
        <v>1363</v>
      </c>
      <c r="F945" s="180" t="s">
        <v>1364</v>
      </c>
      <c r="G945" s="181" t="s">
        <v>339</v>
      </c>
      <c r="H945" s="182">
        <v>26</v>
      </c>
      <c r="I945" s="183"/>
      <c r="J945" s="184">
        <f>ROUND(I945*H945,2)</f>
        <v>0</v>
      </c>
      <c r="K945" s="180" t="s">
        <v>1352</v>
      </c>
      <c r="L945" s="185"/>
      <c r="M945" s="186" t="s">
        <v>19</v>
      </c>
      <c r="N945" s="187" t="s">
        <v>45</v>
      </c>
      <c r="P945" s="142">
        <f>O945*H945</f>
        <v>0</v>
      </c>
      <c r="Q945" s="142">
        <v>3.1E-2</v>
      </c>
      <c r="R945" s="142">
        <f>Q945*H945</f>
        <v>0.80600000000000005</v>
      </c>
      <c r="S945" s="142">
        <v>0</v>
      </c>
      <c r="T945" s="143">
        <f>S945*H945</f>
        <v>0</v>
      </c>
      <c r="AR945" s="144" t="s">
        <v>1057</v>
      </c>
      <c r="AT945" s="144" t="s">
        <v>666</v>
      </c>
      <c r="AU945" s="144" t="s">
        <v>85</v>
      </c>
      <c r="AY945" s="18" t="s">
        <v>189</v>
      </c>
      <c r="BE945" s="145">
        <f>IF(N945="základní",J945,0)</f>
        <v>0</v>
      </c>
      <c r="BF945" s="145">
        <f>IF(N945="snížená",J945,0)</f>
        <v>0</v>
      </c>
      <c r="BG945" s="145">
        <f>IF(N945="zákl. přenesená",J945,0)</f>
        <v>0</v>
      </c>
      <c r="BH945" s="145">
        <f>IF(N945="sníž. přenesená",J945,0)</f>
        <v>0</v>
      </c>
      <c r="BI945" s="145">
        <f>IF(N945="nulová",J945,0)</f>
        <v>0</v>
      </c>
      <c r="BJ945" s="18" t="s">
        <v>82</v>
      </c>
      <c r="BK945" s="145">
        <f>ROUND(I945*H945,2)</f>
        <v>0</v>
      </c>
      <c r="BL945" s="18" t="s">
        <v>1057</v>
      </c>
      <c r="BM945" s="144" t="s">
        <v>1365</v>
      </c>
    </row>
    <row r="946" spans="2:65" s="1" customFormat="1" ht="21.75" customHeight="1">
      <c r="B946" s="33"/>
      <c r="C946" s="178" t="s">
        <v>1366</v>
      </c>
      <c r="D946" s="178" t="s">
        <v>666</v>
      </c>
      <c r="E946" s="179" t="s">
        <v>1367</v>
      </c>
      <c r="F946" s="180" t="s">
        <v>1368</v>
      </c>
      <c r="G946" s="181" t="s">
        <v>202</v>
      </c>
      <c r="H946" s="182">
        <v>52</v>
      </c>
      <c r="I946" s="183"/>
      <c r="J946" s="184">
        <f>ROUND(I946*H946,2)</f>
        <v>0</v>
      </c>
      <c r="K946" s="180" t="s">
        <v>1352</v>
      </c>
      <c r="L946" s="185"/>
      <c r="M946" s="186" t="s">
        <v>19</v>
      </c>
      <c r="N946" s="187" t="s">
        <v>45</v>
      </c>
      <c r="P946" s="142">
        <f>O946*H946</f>
        <v>0</v>
      </c>
      <c r="Q946" s="142">
        <v>6.0000000000000001E-3</v>
      </c>
      <c r="R946" s="142">
        <f>Q946*H946</f>
        <v>0.312</v>
      </c>
      <c r="S946" s="142">
        <v>0</v>
      </c>
      <c r="T946" s="143">
        <f>S946*H946</f>
        <v>0</v>
      </c>
      <c r="AR946" s="144" t="s">
        <v>1057</v>
      </c>
      <c r="AT946" s="144" t="s">
        <v>666</v>
      </c>
      <c r="AU946" s="144" t="s">
        <v>85</v>
      </c>
      <c r="AY946" s="18" t="s">
        <v>189</v>
      </c>
      <c r="BE946" s="145">
        <f>IF(N946="základní",J946,0)</f>
        <v>0</v>
      </c>
      <c r="BF946" s="145">
        <f>IF(N946="snížená",J946,0)</f>
        <v>0</v>
      </c>
      <c r="BG946" s="145">
        <f>IF(N946="zákl. přenesená",J946,0)</f>
        <v>0</v>
      </c>
      <c r="BH946" s="145">
        <f>IF(N946="sníž. přenesená",J946,0)</f>
        <v>0</v>
      </c>
      <c r="BI946" s="145">
        <f>IF(N946="nulová",J946,0)</f>
        <v>0</v>
      </c>
      <c r="BJ946" s="18" t="s">
        <v>82</v>
      </c>
      <c r="BK946" s="145">
        <f>ROUND(I946*H946,2)</f>
        <v>0</v>
      </c>
      <c r="BL946" s="18" t="s">
        <v>1057</v>
      </c>
      <c r="BM946" s="144" t="s">
        <v>1369</v>
      </c>
    </row>
    <row r="947" spans="2:65" s="13" customFormat="1" ht="11.25">
      <c r="B947" s="157"/>
      <c r="D947" s="151" t="s">
        <v>205</v>
      </c>
      <c r="E947" s="158" t="s">
        <v>19</v>
      </c>
      <c r="F947" s="159" t="s">
        <v>1370</v>
      </c>
      <c r="H947" s="160">
        <v>52</v>
      </c>
      <c r="I947" s="161"/>
      <c r="L947" s="157"/>
      <c r="M947" s="188"/>
      <c r="N947" s="189"/>
      <c r="O947" s="189"/>
      <c r="P947" s="189"/>
      <c r="Q947" s="189"/>
      <c r="R947" s="189"/>
      <c r="S947" s="189"/>
      <c r="T947" s="190"/>
      <c r="AT947" s="158" t="s">
        <v>205</v>
      </c>
      <c r="AU947" s="158" t="s">
        <v>85</v>
      </c>
      <c r="AV947" s="13" t="s">
        <v>85</v>
      </c>
      <c r="AW947" s="13" t="s">
        <v>35</v>
      </c>
      <c r="AX947" s="13" t="s">
        <v>82</v>
      </c>
      <c r="AY947" s="158" t="s">
        <v>189</v>
      </c>
    </row>
    <row r="948" spans="2:65" s="1" customFormat="1" ht="6.95" customHeight="1">
      <c r="B948" s="42"/>
      <c r="C948" s="43"/>
      <c r="D948" s="43"/>
      <c r="E948" s="43"/>
      <c r="F948" s="43"/>
      <c r="G948" s="43"/>
      <c r="H948" s="43"/>
      <c r="I948" s="43"/>
      <c r="J948" s="43"/>
      <c r="K948" s="43"/>
      <c r="L948" s="33"/>
    </row>
  </sheetData>
  <sheetProtection algorithmName="SHA-512" hashValue="YWavvtHPFr0qODj7MCpp9Yj3RZn2idXyJGATh8TyVSmkJftYQYTZ6aCoeHtixkGTUgGUmMg/EH2cZhIuFpNPbQ==" saltValue="LxWM+4xXinIuGmIDUvYzqVp1/x24jOVbGOXxHAkSNIjnCCJdA9StFa2bOzgnkeHOC1gvIqtFx73vdRsGk2qiBw==" spinCount="100000" sheet="1" objects="1" scenarios="1" formatColumns="0" formatRows="0" autoFilter="0"/>
  <autoFilter ref="C90:K947" xr:uid="{00000000-0009-0000-0000-000001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0100-000000000000}"/>
    <hyperlink ref="F97" r:id="rId2" xr:uid="{00000000-0004-0000-0100-000001000000}"/>
    <hyperlink ref="F101" r:id="rId3" xr:uid="{00000000-0004-0000-0100-000002000000}"/>
    <hyperlink ref="F105" r:id="rId4" xr:uid="{00000000-0004-0000-0100-000003000000}"/>
    <hyperlink ref="F110" r:id="rId5" xr:uid="{00000000-0004-0000-0100-000004000000}"/>
    <hyperlink ref="F114" r:id="rId6" xr:uid="{00000000-0004-0000-0100-000005000000}"/>
    <hyperlink ref="F118" r:id="rId7" xr:uid="{00000000-0004-0000-0100-000006000000}"/>
    <hyperlink ref="F122" r:id="rId8" xr:uid="{00000000-0004-0000-0100-000007000000}"/>
    <hyperlink ref="F124" r:id="rId9" xr:uid="{00000000-0004-0000-0100-000008000000}"/>
    <hyperlink ref="F126" r:id="rId10" xr:uid="{00000000-0004-0000-0100-000009000000}"/>
    <hyperlink ref="F128" r:id="rId11" xr:uid="{00000000-0004-0000-0100-00000A000000}"/>
    <hyperlink ref="F130" r:id="rId12" xr:uid="{00000000-0004-0000-0100-00000B000000}"/>
    <hyperlink ref="F133" r:id="rId13" xr:uid="{00000000-0004-0000-0100-00000C000000}"/>
    <hyperlink ref="F136" r:id="rId14" xr:uid="{00000000-0004-0000-0100-00000D000000}"/>
    <hyperlink ref="F139" r:id="rId15" xr:uid="{00000000-0004-0000-0100-00000E000000}"/>
    <hyperlink ref="F144" r:id="rId16" xr:uid="{00000000-0004-0000-0100-00000F000000}"/>
    <hyperlink ref="F148" r:id="rId17" xr:uid="{00000000-0004-0000-0100-000010000000}"/>
    <hyperlink ref="F152" r:id="rId18" xr:uid="{00000000-0004-0000-0100-000011000000}"/>
    <hyperlink ref="F163" r:id="rId19" xr:uid="{00000000-0004-0000-0100-000012000000}"/>
    <hyperlink ref="F172" r:id="rId20" xr:uid="{00000000-0004-0000-0100-000013000000}"/>
    <hyperlink ref="F176" r:id="rId21" xr:uid="{00000000-0004-0000-0100-000014000000}"/>
    <hyperlink ref="F180" r:id="rId22" xr:uid="{00000000-0004-0000-0100-000015000000}"/>
    <hyperlink ref="F184" r:id="rId23" xr:uid="{00000000-0004-0000-0100-000016000000}"/>
    <hyperlink ref="F188" r:id="rId24" xr:uid="{00000000-0004-0000-0100-000017000000}"/>
    <hyperlink ref="F193" r:id="rId25" xr:uid="{00000000-0004-0000-0100-000018000000}"/>
    <hyperlink ref="F200" r:id="rId26" xr:uid="{00000000-0004-0000-0100-000019000000}"/>
    <hyperlink ref="F202" r:id="rId27" xr:uid="{00000000-0004-0000-0100-00001A000000}"/>
    <hyperlink ref="F206" r:id="rId28" xr:uid="{00000000-0004-0000-0100-00001B000000}"/>
    <hyperlink ref="F210" r:id="rId29" xr:uid="{00000000-0004-0000-0100-00001C000000}"/>
    <hyperlink ref="F214" r:id="rId30" xr:uid="{00000000-0004-0000-0100-00001D000000}"/>
    <hyperlink ref="F232" r:id="rId31" xr:uid="{00000000-0004-0000-0100-00001E000000}"/>
    <hyperlink ref="F241" r:id="rId32" xr:uid="{00000000-0004-0000-0100-00001F000000}"/>
    <hyperlink ref="F245" r:id="rId33" xr:uid="{00000000-0004-0000-0100-000020000000}"/>
    <hyperlink ref="F249" r:id="rId34" xr:uid="{00000000-0004-0000-0100-000021000000}"/>
    <hyperlink ref="F253" r:id="rId35" xr:uid="{00000000-0004-0000-0100-000022000000}"/>
    <hyperlink ref="F257" r:id="rId36" xr:uid="{00000000-0004-0000-0100-000023000000}"/>
    <hyperlink ref="F294" r:id="rId37" xr:uid="{00000000-0004-0000-0100-000024000000}"/>
    <hyperlink ref="F298" r:id="rId38" xr:uid="{00000000-0004-0000-0100-000025000000}"/>
    <hyperlink ref="F302" r:id="rId39" xr:uid="{00000000-0004-0000-0100-000026000000}"/>
    <hyperlink ref="F306" r:id="rId40" xr:uid="{00000000-0004-0000-0100-000027000000}"/>
    <hyperlink ref="F310" r:id="rId41" xr:uid="{00000000-0004-0000-0100-000028000000}"/>
    <hyperlink ref="F313" r:id="rId42" xr:uid="{00000000-0004-0000-0100-000029000000}"/>
    <hyperlink ref="F318" r:id="rId43" xr:uid="{00000000-0004-0000-0100-00002A000000}"/>
    <hyperlink ref="F326" r:id="rId44" xr:uid="{00000000-0004-0000-0100-00002B000000}"/>
    <hyperlink ref="F328" r:id="rId45" xr:uid="{00000000-0004-0000-0100-00002C000000}"/>
    <hyperlink ref="F336" r:id="rId46" xr:uid="{00000000-0004-0000-0100-00002D000000}"/>
    <hyperlink ref="F338" r:id="rId47" xr:uid="{00000000-0004-0000-0100-00002E000000}"/>
    <hyperlink ref="F340" r:id="rId48" xr:uid="{00000000-0004-0000-0100-00002F000000}"/>
    <hyperlink ref="F343" r:id="rId49" xr:uid="{00000000-0004-0000-0100-000030000000}"/>
    <hyperlink ref="F358" r:id="rId50" xr:uid="{00000000-0004-0000-0100-000031000000}"/>
    <hyperlink ref="F363" r:id="rId51" xr:uid="{00000000-0004-0000-0100-000032000000}"/>
    <hyperlink ref="F367" r:id="rId52" xr:uid="{00000000-0004-0000-0100-000033000000}"/>
    <hyperlink ref="F370" r:id="rId53" xr:uid="{00000000-0004-0000-0100-000034000000}"/>
    <hyperlink ref="F378" r:id="rId54" xr:uid="{00000000-0004-0000-0100-000035000000}"/>
    <hyperlink ref="F381" r:id="rId55" xr:uid="{00000000-0004-0000-0100-000036000000}"/>
    <hyperlink ref="F386" r:id="rId56" xr:uid="{00000000-0004-0000-0100-000037000000}"/>
    <hyperlink ref="F389" r:id="rId57" xr:uid="{00000000-0004-0000-0100-000038000000}"/>
    <hyperlink ref="F403" r:id="rId58" xr:uid="{00000000-0004-0000-0100-000039000000}"/>
    <hyperlink ref="F408" r:id="rId59" xr:uid="{00000000-0004-0000-0100-00003A000000}"/>
    <hyperlink ref="F419" r:id="rId60" xr:uid="{00000000-0004-0000-0100-00003B000000}"/>
    <hyperlink ref="F437" r:id="rId61" xr:uid="{00000000-0004-0000-0100-00003C000000}"/>
    <hyperlink ref="F458" r:id="rId62" xr:uid="{00000000-0004-0000-0100-00003D000000}"/>
    <hyperlink ref="F473" r:id="rId63" xr:uid="{00000000-0004-0000-0100-00003E000000}"/>
    <hyperlink ref="F488" r:id="rId64" xr:uid="{00000000-0004-0000-0100-00003F000000}"/>
    <hyperlink ref="F503" r:id="rId65" xr:uid="{00000000-0004-0000-0100-000040000000}"/>
    <hyperlink ref="F518" r:id="rId66" xr:uid="{00000000-0004-0000-0100-000041000000}"/>
    <hyperlink ref="F537" r:id="rId67" xr:uid="{00000000-0004-0000-0100-000042000000}"/>
    <hyperlink ref="F544" r:id="rId68" xr:uid="{00000000-0004-0000-0100-000043000000}"/>
    <hyperlink ref="F556" r:id="rId69" xr:uid="{00000000-0004-0000-0100-000044000000}"/>
    <hyperlink ref="F563" r:id="rId70" xr:uid="{00000000-0004-0000-0100-000045000000}"/>
    <hyperlink ref="F566" r:id="rId71" xr:uid="{00000000-0004-0000-0100-000046000000}"/>
    <hyperlink ref="F576" r:id="rId72" xr:uid="{00000000-0004-0000-0100-000047000000}"/>
    <hyperlink ref="F582" r:id="rId73" xr:uid="{00000000-0004-0000-0100-000048000000}"/>
    <hyperlink ref="F588" r:id="rId74" xr:uid="{00000000-0004-0000-0100-000049000000}"/>
    <hyperlink ref="F591" r:id="rId75" xr:uid="{00000000-0004-0000-0100-00004A000000}"/>
    <hyperlink ref="F598" r:id="rId76" xr:uid="{00000000-0004-0000-0100-00004B000000}"/>
    <hyperlink ref="F605" r:id="rId77" xr:uid="{00000000-0004-0000-0100-00004C000000}"/>
    <hyperlink ref="F609" r:id="rId78" xr:uid="{00000000-0004-0000-0100-00004D000000}"/>
    <hyperlink ref="F615" r:id="rId79" xr:uid="{00000000-0004-0000-0100-00004E000000}"/>
    <hyperlink ref="F619" r:id="rId80" xr:uid="{00000000-0004-0000-0100-00004F000000}"/>
    <hyperlink ref="F636" r:id="rId81" xr:uid="{00000000-0004-0000-0100-000050000000}"/>
    <hyperlink ref="F644" r:id="rId82" xr:uid="{00000000-0004-0000-0100-000051000000}"/>
    <hyperlink ref="F653" r:id="rId83" xr:uid="{00000000-0004-0000-0100-000052000000}"/>
    <hyperlink ref="F660" r:id="rId84" xr:uid="{00000000-0004-0000-0100-000053000000}"/>
    <hyperlink ref="F664" r:id="rId85" xr:uid="{00000000-0004-0000-0100-000054000000}"/>
    <hyperlink ref="F668" r:id="rId86" xr:uid="{00000000-0004-0000-0100-000055000000}"/>
    <hyperlink ref="F672" r:id="rId87" xr:uid="{00000000-0004-0000-0100-000056000000}"/>
    <hyperlink ref="F679" r:id="rId88" xr:uid="{00000000-0004-0000-0100-000057000000}"/>
    <hyperlink ref="F687" r:id="rId89" xr:uid="{00000000-0004-0000-0100-000058000000}"/>
    <hyperlink ref="F693" r:id="rId90" xr:uid="{00000000-0004-0000-0100-000059000000}"/>
    <hyperlink ref="F698" r:id="rId91" xr:uid="{00000000-0004-0000-0100-00005A000000}"/>
    <hyperlink ref="F701" r:id="rId92" xr:uid="{00000000-0004-0000-0100-00005B000000}"/>
    <hyperlink ref="F710" r:id="rId93" xr:uid="{00000000-0004-0000-0100-00005C000000}"/>
    <hyperlink ref="F714" r:id="rId94" xr:uid="{00000000-0004-0000-0100-00005D000000}"/>
    <hyperlink ref="F725" r:id="rId95" xr:uid="{00000000-0004-0000-0100-00005E000000}"/>
    <hyperlink ref="F736" r:id="rId96" xr:uid="{00000000-0004-0000-0100-00005F000000}"/>
    <hyperlink ref="F739" r:id="rId97" xr:uid="{00000000-0004-0000-0100-000060000000}"/>
    <hyperlink ref="F745" r:id="rId98" xr:uid="{00000000-0004-0000-0100-000061000000}"/>
    <hyperlink ref="F749" r:id="rId99" xr:uid="{00000000-0004-0000-0100-000062000000}"/>
    <hyperlink ref="F753" r:id="rId100" xr:uid="{00000000-0004-0000-0100-000063000000}"/>
    <hyperlink ref="F757" r:id="rId101" xr:uid="{00000000-0004-0000-0100-000064000000}"/>
    <hyperlink ref="F760" r:id="rId102" xr:uid="{00000000-0004-0000-0100-000065000000}"/>
    <hyperlink ref="F764" r:id="rId103" xr:uid="{00000000-0004-0000-0100-000066000000}"/>
    <hyperlink ref="F768" r:id="rId104" xr:uid="{00000000-0004-0000-0100-000067000000}"/>
    <hyperlink ref="F770" r:id="rId105" xr:uid="{00000000-0004-0000-0100-000068000000}"/>
    <hyperlink ref="F773" r:id="rId106" xr:uid="{00000000-0004-0000-0100-000069000000}"/>
    <hyperlink ref="F777" r:id="rId107" xr:uid="{00000000-0004-0000-0100-00006A000000}"/>
    <hyperlink ref="F781" r:id="rId108" xr:uid="{00000000-0004-0000-0100-00006B000000}"/>
    <hyperlink ref="F784" r:id="rId109" xr:uid="{00000000-0004-0000-0100-00006C000000}"/>
    <hyperlink ref="F790" r:id="rId110" xr:uid="{00000000-0004-0000-0100-00006D000000}"/>
    <hyperlink ref="F796" r:id="rId111" xr:uid="{00000000-0004-0000-0100-00006E000000}"/>
    <hyperlink ref="F802" r:id="rId112" xr:uid="{00000000-0004-0000-0100-00006F000000}"/>
    <hyperlink ref="F807" r:id="rId113" xr:uid="{00000000-0004-0000-0100-000070000000}"/>
    <hyperlink ref="F817" r:id="rId114" xr:uid="{00000000-0004-0000-0100-000071000000}"/>
    <hyperlink ref="F825" r:id="rId115" xr:uid="{00000000-0004-0000-0100-000072000000}"/>
    <hyperlink ref="F829" r:id="rId116" xr:uid="{00000000-0004-0000-0100-000073000000}"/>
    <hyperlink ref="F833" r:id="rId117" xr:uid="{00000000-0004-0000-0100-000074000000}"/>
    <hyperlink ref="F839" r:id="rId118" xr:uid="{00000000-0004-0000-0100-000075000000}"/>
    <hyperlink ref="F843" r:id="rId119" xr:uid="{00000000-0004-0000-0100-000076000000}"/>
    <hyperlink ref="F847" r:id="rId120" xr:uid="{00000000-0004-0000-0100-000077000000}"/>
    <hyperlink ref="F851" r:id="rId121" xr:uid="{00000000-0004-0000-0100-000078000000}"/>
    <hyperlink ref="F856" r:id="rId122" xr:uid="{00000000-0004-0000-0100-000079000000}"/>
    <hyperlink ref="F858" r:id="rId123" xr:uid="{00000000-0004-0000-0100-00007A000000}"/>
    <hyperlink ref="F866" r:id="rId124" xr:uid="{00000000-0004-0000-0100-00007B000000}"/>
    <hyperlink ref="F869" r:id="rId125" xr:uid="{00000000-0004-0000-0100-00007C000000}"/>
    <hyperlink ref="F873" r:id="rId126" xr:uid="{00000000-0004-0000-0100-00007D000000}"/>
    <hyperlink ref="F876" r:id="rId127" xr:uid="{00000000-0004-0000-0100-00007E000000}"/>
    <hyperlink ref="F889" r:id="rId128" xr:uid="{00000000-0004-0000-0100-00007F000000}"/>
    <hyperlink ref="F899" r:id="rId129" xr:uid="{00000000-0004-0000-0100-000080000000}"/>
    <hyperlink ref="F907" r:id="rId130" xr:uid="{00000000-0004-0000-0100-000081000000}"/>
    <hyperlink ref="F916" r:id="rId131" xr:uid="{00000000-0004-0000-0100-000082000000}"/>
    <hyperlink ref="F920" r:id="rId132" xr:uid="{00000000-0004-0000-0100-000083000000}"/>
    <hyperlink ref="F922" r:id="rId133" xr:uid="{00000000-0004-0000-0100-000084000000}"/>
    <hyperlink ref="F925" r:id="rId134" xr:uid="{00000000-0004-0000-0100-000085000000}"/>
    <hyperlink ref="F927" r:id="rId135" xr:uid="{00000000-0004-0000-0100-000086000000}"/>
    <hyperlink ref="F931" r:id="rId136" xr:uid="{00000000-0004-0000-0100-000087000000}"/>
    <hyperlink ref="F940" r:id="rId137" xr:uid="{00000000-0004-0000-0100-000088000000}"/>
    <hyperlink ref="F942" r:id="rId138" xr:uid="{00000000-0004-0000-0100-000089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3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2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88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s="1" customFormat="1" ht="12" customHeight="1">
      <c r="B8" s="33"/>
      <c r="D8" s="28" t="s">
        <v>150</v>
      </c>
      <c r="L8" s="33"/>
    </row>
    <row r="9" spans="2:46" s="1" customFormat="1" ht="16.5" customHeight="1">
      <c r="B9" s="33"/>
      <c r="E9" s="284" t="s">
        <v>1371</v>
      </c>
      <c r="F9" s="328"/>
      <c r="G9" s="328"/>
      <c r="H9" s="328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89</v>
      </c>
      <c r="I11" s="28" t="s">
        <v>20</v>
      </c>
      <c r="J11" s="26" t="s">
        <v>152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31. 7. 2025</v>
      </c>
      <c r="L12" s="33"/>
    </row>
    <row r="13" spans="2:46" s="1" customFormat="1" ht="21.75" customHeight="1">
      <c r="B13" s="33"/>
      <c r="D13" s="25" t="s">
        <v>153</v>
      </c>
      <c r="F13" s="92" t="s">
        <v>154</v>
      </c>
      <c r="I13" s="25" t="s">
        <v>155</v>
      </c>
      <c r="J13" s="92" t="s">
        <v>1372</v>
      </c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30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9" t="str">
        <f>'Rekapitulace stavby'!E14</f>
        <v>Vyplň údaj</v>
      </c>
      <c r="F18" s="309"/>
      <c r="G18" s="309"/>
      <c r="H18" s="309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32</v>
      </c>
      <c r="I20" s="28" t="s">
        <v>26</v>
      </c>
      <c r="J20" s="26" t="s">
        <v>33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157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38</v>
      </c>
      <c r="L26" s="33"/>
    </row>
    <row r="27" spans="2:12" s="7" customFormat="1" ht="16.5" customHeight="1">
      <c r="B27" s="93"/>
      <c r="E27" s="314" t="s">
        <v>19</v>
      </c>
      <c r="F27" s="314"/>
      <c r="G27" s="314"/>
      <c r="H27" s="314"/>
      <c r="L27" s="93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4" t="s">
        <v>40</v>
      </c>
      <c r="J30" s="64">
        <f>ROUND(J86,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42</v>
      </c>
      <c r="I32" s="36" t="s">
        <v>41</v>
      </c>
      <c r="J32" s="36" t="s">
        <v>43</v>
      </c>
      <c r="L32" s="33"/>
    </row>
    <row r="33" spans="2:12" s="1" customFormat="1" ht="14.45" customHeight="1">
      <c r="B33" s="33"/>
      <c r="D33" s="53" t="s">
        <v>44</v>
      </c>
      <c r="E33" s="28" t="s">
        <v>45</v>
      </c>
      <c r="F33" s="84">
        <f>ROUND((SUM(BE86:BE426)),  2)</f>
        <v>0</v>
      </c>
      <c r="I33" s="95">
        <v>0.21</v>
      </c>
      <c r="J33" s="84">
        <f>ROUND(((SUM(BE86:BE426))*I33),  2)</f>
        <v>0</v>
      </c>
      <c r="L33" s="33"/>
    </row>
    <row r="34" spans="2:12" s="1" customFormat="1" ht="14.45" customHeight="1">
      <c r="B34" s="33"/>
      <c r="E34" s="28" t="s">
        <v>46</v>
      </c>
      <c r="F34" s="84">
        <f>ROUND((SUM(BF86:BF426)),  2)</f>
        <v>0</v>
      </c>
      <c r="I34" s="95">
        <v>0.12</v>
      </c>
      <c r="J34" s="84">
        <f>ROUND(((SUM(BF86:BF426))*I34),  2)</f>
        <v>0</v>
      </c>
      <c r="L34" s="33"/>
    </row>
    <row r="35" spans="2:12" s="1" customFormat="1" ht="14.45" hidden="1" customHeight="1">
      <c r="B35" s="33"/>
      <c r="E35" s="28" t="s">
        <v>47</v>
      </c>
      <c r="F35" s="84">
        <f>ROUND((SUM(BG86:BG426)),  2)</f>
        <v>0</v>
      </c>
      <c r="I35" s="95">
        <v>0.21</v>
      </c>
      <c r="J35" s="84">
        <f>0</f>
        <v>0</v>
      </c>
      <c r="L35" s="33"/>
    </row>
    <row r="36" spans="2:12" s="1" customFormat="1" ht="14.45" hidden="1" customHeight="1">
      <c r="B36" s="33"/>
      <c r="E36" s="28" t="s">
        <v>48</v>
      </c>
      <c r="F36" s="84">
        <f>ROUND((SUM(BH86:BH426)),  2)</f>
        <v>0</v>
      </c>
      <c r="I36" s="95">
        <v>0.12</v>
      </c>
      <c r="J36" s="84">
        <f>0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ROUND((SUM(BI86:BI426)),  2)</f>
        <v>0</v>
      </c>
      <c r="I37" s="95">
        <v>0</v>
      </c>
      <c r="J37" s="84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6"/>
      <c r="D39" s="97" t="s">
        <v>50</v>
      </c>
      <c r="E39" s="55"/>
      <c r="F39" s="55"/>
      <c r="G39" s="98" t="s">
        <v>51</v>
      </c>
      <c r="H39" s="99" t="s">
        <v>52</v>
      </c>
      <c r="I39" s="55"/>
      <c r="J39" s="100">
        <f>SUM(J30:J37)</f>
        <v>0</v>
      </c>
      <c r="K39" s="101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158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26" t="str">
        <f>E7</f>
        <v>Připojení vodovodu Černé Voděrady na SV Region JIH</v>
      </c>
      <c r="F48" s="327"/>
      <c r="G48" s="327"/>
      <c r="H48" s="327"/>
      <c r="L48" s="33"/>
    </row>
    <row r="49" spans="2:47" s="1" customFormat="1" ht="12" customHeight="1">
      <c r="B49" s="33"/>
      <c r="C49" s="28" t="s">
        <v>150</v>
      </c>
      <c r="L49" s="33"/>
    </row>
    <row r="50" spans="2:47" s="1" customFormat="1" ht="16.5" customHeight="1">
      <c r="B50" s="33"/>
      <c r="E50" s="284" t="str">
        <f>E9</f>
        <v>SO 02 - Rozváděcí řad 1</v>
      </c>
      <c r="F50" s="328"/>
      <c r="G50" s="328"/>
      <c r="H50" s="32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černé Voděrady, Zvánovice, Ondřejov u Prahy</v>
      </c>
      <c r="I52" s="28" t="s">
        <v>23</v>
      </c>
      <c r="J52" s="50" t="str">
        <f>IF(J12="","",J12)</f>
        <v>31. 7. 2025</v>
      </c>
      <c r="L52" s="33"/>
    </row>
    <row r="53" spans="2:47" s="1" customFormat="1" ht="6.95" customHeight="1">
      <c r="B53" s="33"/>
      <c r="L53" s="33"/>
    </row>
    <row r="54" spans="2:47" s="1" customFormat="1" ht="40.15" customHeight="1">
      <c r="B54" s="33"/>
      <c r="C54" s="28" t="s">
        <v>25</v>
      </c>
      <c r="F54" s="26" t="str">
        <f>E15</f>
        <v>Obec Černé Voděrady, nám. Lípy Svobody 47, 281 63</v>
      </c>
      <c r="I54" s="28" t="s">
        <v>32</v>
      </c>
      <c r="J54" s="31" t="str">
        <f>E21</f>
        <v>Vodohospodářský rozvoj a výstavba s.s. Praha 5</v>
      </c>
      <c r="L54" s="33"/>
    </row>
    <row r="55" spans="2:47" s="1" customFormat="1" ht="15.2" customHeight="1">
      <c r="B55" s="33"/>
      <c r="C55" s="28" t="s">
        <v>30</v>
      </c>
      <c r="F55" s="26" t="str">
        <f>IF(E18="","",E18)</f>
        <v>Vyplň údaj</v>
      </c>
      <c r="I55" s="28" t="s">
        <v>36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2" t="s">
        <v>159</v>
      </c>
      <c r="D57" s="96"/>
      <c r="E57" s="96"/>
      <c r="F57" s="96"/>
      <c r="G57" s="96"/>
      <c r="H57" s="96"/>
      <c r="I57" s="96"/>
      <c r="J57" s="103" t="s">
        <v>160</v>
      </c>
      <c r="K57" s="96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104" t="s">
        <v>72</v>
      </c>
      <c r="J59" s="64">
        <f>J86</f>
        <v>0</v>
      </c>
      <c r="L59" s="33"/>
      <c r="AU59" s="18" t="s">
        <v>161</v>
      </c>
    </row>
    <row r="60" spans="2:47" s="8" customFormat="1" ht="24.95" customHeight="1">
      <c r="B60" s="105"/>
      <c r="D60" s="106" t="s">
        <v>162</v>
      </c>
      <c r="E60" s="107"/>
      <c r="F60" s="107"/>
      <c r="G60" s="107"/>
      <c r="H60" s="107"/>
      <c r="I60" s="107"/>
      <c r="J60" s="108">
        <f>J87</f>
        <v>0</v>
      </c>
      <c r="L60" s="105"/>
    </row>
    <row r="61" spans="2:47" s="9" customFormat="1" ht="19.899999999999999" customHeight="1">
      <c r="B61" s="109"/>
      <c r="D61" s="110" t="s">
        <v>163</v>
      </c>
      <c r="E61" s="111"/>
      <c r="F61" s="111"/>
      <c r="G61" s="111"/>
      <c r="H61" s="111"/>
      <c r="I61" s="111"/>
      <c r="J61" s="112">
        <f>J88</f>
        <v>0</v>
      </c>
      <c r="L61" s="109"/>
    </row>
    <row r="62" spans="2:47" s="9" customFormat="1" ht="19.899999999999999" customHeight="1">
      <c r="B62" s="109"/>
      <c r="D62" s="110" t="s">
        <v>165</v>
      </c>
      <c r="E62" s="111"/>
      <c r="F62" s="111"/>
      <c r="G62" s="111"/>
      <c r="H62" s="111"/>
      <c r="I62" s="111"/>
      <c r="J62" s="112">
        <f>J279</f>
        <v>0</v>
      </c>
      <c r="L62" s="109"/>
    </row>
    <row r="63" spans="2:47" s="9" customFormat="1" ht="19.899999999999999" customHeight="1">
      <c r="B63" s="109"/>
      <c r="D63" s="110" t="s">
        <v>166</v>
      </c>
      <c r="E63" s="111"/>
      <c r="F63" s="111"/>
      <c r="G63" s="111"/>
      <c r="H63" s="111"/>
      <c r="I63" s="111"/>
      <c r="J63" s="112">
        <f>J304</f>
        <v>0</v>
      </c>
      <c r="L63" s="109"/>
    </row>
    <row r="64" spans="2:47" s="9" customFormat="1" ht="19.899999999999999" customHeight="1">
      <c r="B64" s="109"/>
      <c r="D64" s="110" t="s">
        <v>167</v>
      </c>
      <c r="E64" s="111"/>
      <c r="F64" s="111"/>
      <c r="G64" s="111"/>
      <c r="H64" s="111"/>
      <c r="I64" s="111"/>
      <c r="J64" s="112">
        <f>J326</f>
        <v>0</v>
      </c>
      <c r="L64" s="109"/>
    </row>
    <row r="65" spans="2:12" s="9" customFormat="1" ht="19.899999999999999" customHeight="1">
      <c r="B65" s="109"/>
      <c r="D65" s="110" t="s">
        <v>169</v>
      </c>
      <c r="E65" s="111"/>
      <c r="F65" s="111"/>
      <c r="G65" s="111"/>
      <c r="H65" s="111"/>
      <c r="I65" s="111"/>
      <c r="J65" s="112">
        <f>J416</f>
        <v>0</v>
      </c>
      <c r="L65" s="109"/>
    </row>
    <row r="66" spans="2:12" s="9" customFormat="1" ht="19.899999999999999" customHeight="1">
      <c r="B66" s="109"/>
      <c r="D66" s="110" t="s">
        <v>170</v>
      </c>
      <c r="E66" s="111"/>
      <c r="F66" s="111"/>
      <c r="G66" s="111"/>
      <c r="H66" s="111"/>
      <c r="I66" s="111"/>
      <c r="J66" s="112">
        <f>J424</f>
        <v>0</v>
      </c>
      <c r="L66" s="109"/>
    </row>
    <row r="67" spans="2:12" s="1" customFormat="1" ht="21.75" customHeight="1">
      <c r="B67" s="33"/>
      <c r="L67" s="33"/>
    </row>
    <row r="68" spans="2:12" s="1" customFormat="1" ht="6.95" customHeight="1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3"/>
    </row>
    <row r="72" spans="2:12" s="1" customFormat="1" ht="6.95" customHeight="1"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33"/>
    </row>
    <row r="73" spans="2:12" s="1" customFormat="1" ht="24.95" customHeight="1">
      <c r="B73" s="33"/>
      <c r="C73" s="22" t="s">
        <v>174</v>
      </c>
      <c r="L73" s="33"/>
    </row>
    <row r="74" spans="2:12" s="1" customFormat="1" ht="6.95" customHeight="1">
      <c r="B74" s="33"/>
      <c r="L74" s="33"/>
    </row>
    <row r="75" spans="2:12" s="1" customFormat="1" ht="12" customHeight="1">
      <c r="B75" s="33"/>
      <c r="C75" s="28" t="s">
        <v>16</v>
      </c>
      <c r="L75" s="33"/>
    </row>
    <row r="76" spans="2:12" s="1" customFormat="1" ht="16.5" customHeight="1">
      <c r="B76" s="33"/>
      <c r="E76" s="326" t="str">
        <f>E7</f>
        <v>Připojení vodovodu Černé Voděrady na SV Region JIH</v>
      </c>
      <c r="F76" s="327"/>
      <c r="G76" s="327"/>
      <c r="H76" s="327"/>
      <c r="L76" s="33"/>
    </row>
    <row r="77" spans="2:12" s="1" customFormat="1" ht="12" customHeight="1">
      <c r="B77" s="33"/>
      <c r="C77" s="28" t="s">
        <v>150</v>
      </c>
      <c r="L77" s="33"/>
    </row>
    <row r="78" spans="2:12" s="1" customFormat="1" ht="16.5" customHeight="1">
      <c r="B78" s="33"/>
      <c r="E78" s="284" t="str">
        <f>E9</f>
        <v>SO 02 - Rozváděcí řad 1</v>
      </c>
      <c r="F78" s="328"/>
      <c r="G78" s="328"/>
      <c r="H78" s="328"/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21</v>
      </c>
      <c r="F80" s="26" t="str">
        <f>F12</f>
        <v>K.Ú. černé Voděrady, Zvánovice, Ondřejov u Prahy</v>
      </c>
      <c r="I80" s="28" t="s">
        <v>23</v>
      </c>
      <c r="J80" s="50" t="str">
        <f>IF(J12="","",J12)</f>
        <v>31. 7. 2025</v>
      </c>
      <c r="L80" s="33"/>
    </row>
    <row r="81" spans="2:65" s="1" customFormat="1" ht="6.95" customHeight="1">
      <c r="B81" s="33"/>
      <c r="L81" s="33"/>
    </row>
    <row r="82" spans="2:65" s="1" customFormat="1" ht="40.15" customHeight="1">
      <c r="B82" s="33"/>
      <c r="C82" s="28" t="s">
        <v>25</v>
      </c>
      <c r="F82" s="26" t="str">
        <f>E15</f>
        <v>Obec Černé Voděrady, nám. Lípy Svobody 47, 281 63</v>
      </c>
      <c r="I82" s="28" t="s">
        <v>32</v>
      </c>
      <c r="J82" s="31" t="str">
        <f>E21</f>
        <v>Vodohospodářský rozvoj a výstavba s.s. Praha 5</v>
      </c>
      <c r="L82" s="33"/>
    </row>
    <row r="83" spans="2:65" s="1" customFormat="1" ht="15.2" customHeight="1">
      <c r="B83" s="33"/>
      <c r="C83" s="28" t="s">
        <v>30</v>
      </c>
      <c r="F83" s="26" t="str">
        <f>IF(E18="","",E18)</f>
        <v>Vyplň údaj</v>
      </c>
      <c r="I83" s="28" t="s">
        <v>36</v>
      </c>
      <c r="J83" s="31" t="str">
        <f>E24</f>
        <v xml:space="preserve"> </v>
      </c>
      <c r="L83" s="33"/>
    </row>
    <row r="84" spans="2:65" s="1" customFormat="1" ht="10.35" customHeight="1">
      <c r="B84" s="33"/>
      <c r="L84" s="33"/>
    </row>
    <row r="85" spans="2:65" s="10" customFormat="1" ht="29.25" customHeight="1">
      <c r="B85" s="113"/>
      <c r="C85" s="114" t="s">
        <v>175</v>
      </c>
      <c r="D85" s="115" t="s">
        <v>59</v>
      </c>
      <c r="E85" s="115" t="s">
        <v>55</v>
      </c>
      <c r="F85" s="115" t="s">
        <v>56</v>
      </c>
      <c r="G85" s="115" t="s">
        <v>176</v>
      </c>
      <c r="H85" s="115" t="s">
        <v>177</v>
      </c>
      <c r="I85" s="115" t="s">
        <v>178</v>
      </c>
      <c r="J85" s="115" t="s">
        <v>160</v>
      </c>
      <c r="K85" s="116" t="s">
        <v>179</v>
      </c>
      <c r="L85" s="113"/>
      <c r="M85" s="57" t="s">
        <v>19</v>
      </c>
      <c r="N85" s="58" t="s">
        <v>44</v>
      </c>
      <c r="O85" s="58" t="s">
        <v>180</v>
      </c>
      <c r="P85" s="58" t="s">
        <v>181</v>
      </c>
      <c r="Q85" s="58" t="s">
        <v>182</v>
      </c>
      <c r="R85" s="58" t="s">
        <v>183</v>
      </c>
      <c r="S85" s="58" t="s">
        <v>184</v>
      </c>
      <c r="T85" s="59" t="s">
        <v>185</v>
      </c>
    </row>
    <row r="86" spans="2:65" s="1" customFormat="1" ht="22.9" customHeight="1">
      <c r="B86" s="33"/>
      <c r="C86" s="62" t="s">
        <v>186</v>
      </c>
      <c r="J86" s="117">
        <f>BK86</f>
        <v>0</v>
      </c>
      <c r="L86" s="33"/>
      <c r="M86" s="60"/>
      <c r="N86" s="51"/>
      <c r="O86" s="51"/>
      <c r="P86" s="118">
        <f>P87</f>
        <v>0</v>
      </c>
      <c r="Q86" s="51"/>
      <c r="R86" s="118">
        <f>R87</f>
        <v>5.3457873999999999</v>
      </c>
      <c r="S86" s="51"/>
      <c r="T86" s="119">
        <f>T87</f>
        <v>251.42999999999998</v>
      </c>
      <c r="AT86" s="18" t="s">
        <v>73</v>
      </c>
      <c r="AU86" s="18" t="s">
        <v>161</v>
      </c>
      <c r="BK86" s="120">
        <f>BK87</f>
        <v>0</v>
      </c>
    </row>
    <row r="87" spans="2:65" s="11" customFormat="1" ht="25.9" customHeight="1">
      <c r="B87" s="121"/>
      <c r="D87" s="122" t="s">
        <v>73</v>
      </c>
      <c r="E87" s="123" t="s">
        <v>187</v>
      </c>
      <c r="F87" s="123" t="s">
        <v>188</v>
      </c>
      <c r="I87" s="124"/>
      <c r="J87" s="125">
        <f>BK87</f>
        <v>0</v>
      </c>
      <c r="L87" s="121"/>
      <c r="M87" s="126"/>
      <c r="P87" s="127">
        <f>P88+P279+P304+P326+P416+P424</f>
        <v>0</v>
      </c>
      <c r="R87" s="127">
        <f>R88+R279+R304+R326+R416+R424</f>
        <v>5.3457873999999999</v>
      </c>
      <c r="T87" s="128">
        <f>T88+T279+T304+T326+T416+T424</f>
        <v>251.42999999999998</v>
      </c>
      <c r="AR87" s="122" t="s">
        <v>82</v>
      </c>
      <c r="AT87" s="129" t="s">
        <v>73</v>
      </c>
      <c r="AU87" s="129" t="s">
        <v>74</v>
      </c>
      <c r="AY87" s="122" t="s">
        <v>189</v>
      </c>
      <c r="BK87" s="130">
        <f>BK88+BK279+BK304+BK326+BK416+BK424</f>
        <v>0</v>
      </c>
    </row>
    <row r="88" spans="2:65" s="11" customFormat="1" ht="22.9" customHeight="1">
      <c r="B88" s="121"/>
      <c r="D88" s="122" t="s">
        <v>73</v>
      </c>
      <c r="E88" s="131" t="s">
        <v>82</v>
      </c>
      <c r="F88" s="131" t="s">
        <v>190</v>
      </c>
      <c r="I88" s="124"/>
      <c r="J88" s="132">
        <f>BK88</f>
        <v>0</v>
      </c>
      <c r="L88" s="121"/>
      <c r="M88" s="126"/>
      <c r="P88" s="127">
        <f>SUM(P89:P278)</f>
        <v>0</v>
      </c>
      <c r="R88" s="127">
        <f>SUM(R89:R278)</f>
        <v>1.2537019999999999</v>
      </c>
      <c r="T88" s="128">
        <f>SUM(T89:T278)</f>
        <v>251.42999999999998</v>
      </c>
      <c r="AR88" s="122" t="s">
        <v>82</v>
      </c>
      <c r="AT88" s="129" t="s">
        <v>73</v>
      </c>
      <c r="AU88" s="129" t="s">
        <v>82</v>
      </c>
      <c r="AY88" s="122" t="s">
        <v>189</v>
      </c>
      <c r="BK88" s="130">
        <f>SUM(BK89:BK278)</f>
        <v>0</v>
      </c>
    </row>
    <row r="89" spans="2:65" s="1" customFormat="1" ht="66.75" customHeight="1">
      <c r="B89" s="33"/>
      <c r="C89" s="133" t="s">
        <v>82</v>
      </c>
      <c r="D89" s="133" t="s">
        <v>191</v>
      </c>
      <c r="E89" s="134" t="s">
        <v>304</v>
      </c>
      <c r="F89" s="135" t="s">
        <v>305</v>
      </c>
      <c r="G89" s="136" t="s">
        <v>194</v>
      </c>
      <c r="H89" s="137">
        <v>433.5</v>
      </c>
      <c r="I89" s="138"/>
      <c r="J89" s="139">
        <f>ROUND(I89*H89,2)</f>
        <v>0</v>
      </c>
      <c r="K89" s="135" t="s">
        <v>195</v>
      </c>
      <c r="L89" s="33"/>
      <c r="M89" s="140" t="s">
        <v>19</v>
      </c>
      <c r="N89" s="141" t="s">
        <v>45</v>
      </c>
      <c r="P89" s="142">
        <f>O89*H89</f>
        <v>0</v>
      </c>
      <c r="Q89" s="142">
        <v>0</v>
      </c>
      <c r="R89" s="142">
        <f>Q89*H89</f>
        <v>0</v>
      </c>
      <c r="S89" s="142">
        <v>0.57999999999999996</v>
      </c>
      <c r="T89" s="143">
        <f>S89*H89</f>
        <v>251.42999999999998</v>
      </c>
      <c r="AR89" s="144" t="s">
        <v>196</v>
      </c>
      <c r="AT89" s="144" t="s">
        <v>191</v>
      </c>
      <c r="AU89" s="144" t="s">
        <v>85</v>
      </c>
      <c r="AY89" s="18" t="s">
        <v>189</v>
      </c>
      <c r="BE89" s="145">
        <f>IF(N89="základní",J89,0)</f>
        <v>0</v>
      </c>
      <c r="BF89" s="145">
        <f>IF(N89="snížená",J89,0)</f>
        <v>0</v>
      </c>
      <c r="BG89" s="145">
        <f>IF(N89="zákl. přenesená",J89,0)</f>
        <v>0</v>
      </c>
      <c r="BH89" s="145">
        <f>IF(N89="sníž. přenesená",J89,0)</f>
        <v>0</v>
      </c>
      <c r="BI89" s="145">
        <f>IF(N89="nulová",J89,0)</f>
        <v>0</v>
      </c>
      <c r="BJ89" s="18" t="s">
        <v>82</v>
      </c>
      <c r="BK89" s="145">
        <f>ROUND(I89*H89,2)</f>
        <v>0</v>
      </c>
      <c r="BL89" s="18" t="s">
        <v>196</v>
      </c>
      <c r="BM89" s="144" t="s">
        <v>1373</v>
      </c>
    </row>
    <row r="90" spans="2:65" s="1" customFormat="1" ht="11.25">
      <c r="B90" s="33"/>
      <c r="D90" s="146" t="s">
        <v>198</v>
      </c>
      <c r="F90" s="147" t="s">
        <v>307</v>
      </c>
      <c r="I90" s="148"/>
      <c r="L90" s="33"/>
      <c r="M90" s="149"/>
      <c r="T90" s="54"/>
      <c r="AT90" s="18" t="s">
        <v>198</v>
      </c>
      <c r="AU90" s="18" t="s">
        <v>85</v>
      </c>
    </row>
    <row r="91" spans="2:65" s="12" customFormat="1" ht="11.25">
      <c r="B91" s="150"/>
      <c r="D91" s="151" t="s">
        <v>205</v>
      </c>
      <c r="E91" s="152" t="s">
        <v>19</v>
      </c>
      <c r="F91" s="153" t="s">
        <v>312</v>
      </c>
      <c r="H91" s="152" t="s">
        <v>19</v>
      </c>
      <c r="I91" s="154"/>
      <c r="L91" s="150"/>
      <c r="M91" s="155"/>
      <c r="T91" s="156"/>
      <c r="AT91" s="152" t="s">
        <v>205</v>
      </c>
      <c r="AU91" s="152" t="s">
        <v>85</v>
      </c>
      <c r="AV91" s="12" t="s">
        <v>82</v>
      </c>
      <c r="AW91" s="12" t="s">
        <v>35</v>
      </c>
      <c r="AX91" s="12" t="s">
        <v>74</v>
      </c>
      <c r="AY91" s="152" t="s">
        <v>189</v>
      </c>
    </row>
    <row r="92" spans="2:65" s="13" customFormat="1" ht="11.25">
      <c r="B92" s="157"/>
      <c r="D92" s="151" t="s">
        <v>205</v>
      </c>
      <c r="E92" s="158" t="s">
        <v>19</v>
      </c>
      <c r="F92" s="159" t="s">
        <v>1374</v>
      </c>
      <c r="H92" s="160">
        <v>433.5</v>
      </c>
      <c r="I92" s="161"/>
      <c r="L92" s="157"/>
      <c r="M92" s="162"/>
      <c r="T92" s="163"/>
      <c r="AT92" s="158" t="s">
        <v>205</v>
      </c>
      <c r="AU92" s="158" t="s">
        <v>85</v>
      </c>
      <c r="AV92" s="13" t="s">
        <v>85</v>
      </c>
      <c r="AW92" s="13" t="s">
        <v>35</v>
      </c>
      <c r="AX92" s="13" t="s">
        <v>82</v>
      </c>
      <c r="AY92" s="158" t="s">
        <v>189</v>
      </c>
    </row>
    <row r="93" spans="2:65" s="1" customFormat="1" ht="24.2" customHeight="1">
      <c r="B93" s="33"/>
      <c r="C93" s="133" t="s">
        <v>85</v>
      </c>
      <c r="D93" s="133" t="s">
        <v>191</v>
      </c>
      <c r="E93" s="134" t="s">
        <v>346</v>
      </c>
      <c r="F93" s="135" t="s">
        <v>347</v>
      </c>
      <c r="G93" s="136" t="s">
        <v>348</v>
      </c>
      <c r="H93" s="137">
        <v>50</v>
      </c>
      <c r="I93" s="138"/>
      <c r="J93" s="139">
        <f>ROUND(I93*H93,2)</f>
        <v>0</v>
      </c>
      <c r="K93" s="135" t="s">
        <v>195</v>
      </c>
      <c r="L93" s="33"/>
      <c r="M93" s="140" t="s">
        <v>19</v>
      </c>
      <c r="N93" s="141" t="s">
        <v>45</v>
      </c>
      <c r="P93" s="142">
        <f>O93*H93</f>
        <v>0</v>
      </c>
      <c r="Q93" s="142">
        <v>3.0000000000000001E-5</v>
      </c>
      <c r="R93" s="142">
        <f>Q93*H93</f>
        <v>1.5E-3</v>
      </c>
      <c r="S93" s="142">
        <v>0</v>
      </c>
      <c r="T93" s="143">
        <f>S93*H93</f>
        <v>0</v>
      </c>
      <c r="AR93" s="144" t="s">
        <v>196</v>
      </c>
      <c r="AT93" s="144" t="s">
        <v>191</v>
      </c>
      <c r="AU93" s="144" t="s">
        <v>85</v>
      </c>
      <c r="AY93" s="18" t="s">
        <v>189</v>
      </c>
      <c r="BE93" s="145">
        <f>IF(N93="základní",J93,0)</f>
        <v>0</v>
      </c>
      <c r="BF93" s="145">
        <f>IF(N93="snížená",J93,0)</f>
        <v>0</v>
      </c>
      <c r="BG93" s="145">
        <f>IF(N93="zákl. přenesená",J93,0)</f>
        <v>0</v>
      </c>
      <c r="BH93" s="145">
        <f>IF(N93="sníž. přenesená",J93,0)</f>
        <v>0</v>
      </c>
      <c r="BI93" s="145">
        <f>IF(N93="nulová",J93,0)</f>
        <v>0</v>
      </c>
      <c r="BJ93" s="18" t="s">
        <v>82</v>
      </c>
      <c r="BK93" s="145">
        <f>ROUND(I93*H93,2)</f>
        <v>0</v>
      </c>
      <c r="BL93" s="18" t="s">
        <v>196</v>
      </c>
      <c r="BM93" s="144" t="s">
        <v>1375</v>
      </c>
    </row>
    <row r="94" spans="2:65" s="1" customFormat="1" ht="11.25">
      <c r="B94" s="33"/>
      <c r="D94" s="146" t="s">
        <v>198</v>
      </c>
      <c r="F94" s="147" t="s">
        <v>350</v>
      </c>
      <c r="I94" s="148"/>
      <c r="L94" s="33"/>
      <c r="M94" s="149"/>
      <c r="T94" s="54"/>
      <c r="AT94" s="18" t="s">
        <v>198</v>
      </c>
      <c r="AU94" s="18" t="s">
        <v>85</v>
      </c>
    </row>
    <row r="95" spans="2:65" s="12" customFormat="1" ht="11.25">
      <c r="B95" s="150"/>
      <c r="D95" s="151" t="s">
        <v>205</v>
      </c>
      <c r="E95" s="152" t="s">
        <v>19</v>
      </c>
      <c r="F95" s="153" t="s">
        <v>1376</v>
      </c>
      <c r="H95" s="152" t="s">
        <v>19</v>
      </c>
      <c r="I95" s="154"/>
      <c r="L95" s="150"/>
      <c r="M95" s="155"/>
      <c r="T95" s="156"/>
      <c r="AT95" s="152" t="s">
        <v>205</v>
      </c>
      <c r="AU95" s="152" t="s">
        <v>85</v>
      </c>
      <c r="AV95" s="12" t="s">
        <v>82</v>
      </c>
      <c r="AW95" s="12" t="s">
        <v>35</v>
      </c>
      <c r="AX95" s="12" t="s">
        <v>74</v>
      </c>
      <c r="AY95" s="152" t="s">
        <v>189</v>
      </c>
    </row>
    <row r="96" spans="2:65" s="13" customFormat="1" ht="11.25">
      <c r="B96" s="157"/>
      <c r="D96" s="151" t="s">
        <v>205</v>
      </c>
      <c r="E96" s="158" t="s">
        <v>19</v>
      </c>
      <c r="F96" s="159" t="s">
        <v>1377</v>
      </c>
      <c r="H96" s="160">
        <v>50</v>
      </c>
      <c r="I96" s="161"/>
      <c r="L96" s="157"/>
      <c r="M96" s="162"/>
      <c r="T96" s="163"/>
      <c r="AT96" s="158" t="s">
        <v>205</v>
      </c>
      <c r="AU96" s="158" t="s">
        <v>85</v>
      </c>
      <c r="AV96" s="13" t="s">
        <v>85</v>
      </c>
      <c r="AW96" s="13" t="s">
        <v>35</v>
      </c>
      <c r="AX96" s="13" t="s">
        <v>82</v>
      </c>
      <c r="AY96" s="158" t="s">
        <v>189</v>
      </c>
    </row>
    <row r="97" spans="2:65" s="1" customFormat="1" ht="37.9" customHeight="1">
      <c r="B97" s="33"/>
      <c r="C97" s="133" t="s">
        <v>111</v>
      </c>
      <c r="D97" s="133" t="s">
        <v>191</v>
      </c>
      <c r="E97" s="134" t="s">
        <v>356</v>
      </c>
      <c r="F97" s="135" t="s">
        <v>357</v>
      </c>
      <c r="G97" s="136" t="s">
        <v>358</v>
      </c>
      <c r="H97" s="137">
        <v>5</v>
      </c>
      <c r="I97" s="138"/>
      <c r="J97" s="139">
        <f>ROUND(I97*H97,2)</f>
        <v>0</v>
      </c>
      <c r="K97" s="135" t="s">
        <v>195</v>
      </c>
      <c r="L97" s="33"/>
      <c r="M97" s="140" t="s">
        <v>19</v>
      </c>
      <c r="N97" s="141" t="s">
        <v>45</v>
      </c>
      <c r="P97" s="142">
        <f>O97*H97</f>
        <v>0</v>
      </c>
      <c r="Q97" s="142">
        <v>0</v>
      </c>
      <c r="R97" s="142">
        <f>Q97*H97</f>
        <v>0</v>
      </c>
      <c r="S97" s="142">
        <v>0</v>
      </c>
      <c r="T97" s="143">
        <f>S97*H97</f>
        <v>0</v>
      </c>
      <c r="AR97" s="144" t="s">
        <v>196</v>
      </c>
      <c r="AT97" s="144" t="s">
        <v>191</v>
      </c>
      <c r="AU97" s="144" t="s">
        <v>85</v>
      </c>
      <c r="AY97" s="18" t="s">
        <v>189</v>
      </c>
      <c r="BE97" s="145">
        <f>IF(N97="základní",J97,0)</f>
        <v>0</v>
      </c>
      <c r="BF97" s="145">
        <f>IF(N97="snížená",J97,0)</f>
        <v>0</v>
      </c>
      <c r="BG97" s="145">
        <f>IF(N97="zákl. přenesená",J97,0)</f>
        <v>0</v>
      </c>
      <c r="BH97" s="145">
        <f>IF(N97="sníž. přenesená",J97,0)</f>
        <v>0</v>
      </c>
      <c r="BI97" s="145">
        <f>IF(N97="nulová",J97,0)</f>
        <v>0</v>
      </c>
      <c r="BJ97" s="18" t="s">
        <v>82</v>
      </c>
      <c r="BK97" s="145">
        <f>ROUND(I97*H97,2)</f>
        <v>0</v>
      </c>
      <c r="BL97" s="18" t="s">
        <v>196</v>
      </c>
      <c r="BM97" s="144" t="s">
        <v>1378</v>
      </c>
    </row>
    <row r="98" spans="2:65" s="1" customFormat="1" ht="11.25">
      <c r="B98" s="33"/>
      <c r="D98" s="146" t="s">
        <v>198</v>
      </c>
      <c r="F98" s="147" t="s">
        <v>360</v>
      </c>
      <c r="I98" s="148"/>
      <c r="L98" s="33"/>
      <c r="M98" s="149"/>
      <c r="T98" s="54"/>
      <c r="AT98" s="18" t="s">
        <v>198</v>
      </c>
      <c r="AU98" s="18" t="s">
        <v>85</v>
      </c>
    </row>
    <row r="99" spans="2:65" s="1" customFormat="1" ht="90" customHeight="1">
      <c r="B99" s="33"/>
      <c r="C99" s="133" t="s">
        <v>196</v>
      </c>
      <c r="D99" s="133" t="s">
        <v>191</v>
      </c>
      <c r="E99" s="134" t="s">
        <v>376</v>
      </c>
      <c r="F99" s="135" t="s">
        <v>377</v>
      </c>
      <c r="G99" s="136" t="s">
        <v>339</v>
      </c>
      <c r="H99" s="137">
        <v>7</v>
      </c>
      <c r="I99" s="138"/>
      <c r="J99" s="139">
        <f>ROUND(I99*H99,2)</f>
        <v>0</v>
      </c>
      <c r="K99" s="135" t="s">
        <v>195</v>
      </c>
      <c r="L99" s="33"/>
      <c r="M99" s="140" t="s">
        <v>19</v>
      </c>
      <c r="N99" s="141" t="s">
        <v>45</v>
      </c>
      <c r="P99" s="142">
        <f>O99*H99</f>
        <v>0</v>
      </c>
      <c r="Q99" s="142">
        <v>0.10775</v>
      </c>
      <c r="R99" s="142">
        <f>Q99*H99</f>
        <v>0.75424999999999998</v>
      </c>
      <c r="S99" s="142">
        <v>0</v>
      </c>
      <c r="T99" s="143">
        <f>S99*H99</f>
        <v>0</v>
      </c>
      <c r="AR99" s="144" t="s">
        <v>196</v>
      </c>
      <c r="AT99" s="144" t="s">
        <v>191</v>
      </c>
      <c r="AU99" s="144" t="s">
        <v>85</v>
      </c>
      <c r="AY99" s="18" t="s">
        <v>189</v>
      </c>
      <c r="BE99" s="145">
        <f>IF(N99="základní",J99,0)</f>
        <v>0</v>
      </c>
      <c r="BF99" s="145">
        <f>IF(N99="snížená",J99,0)</f>
        <v>0</v>
      </c>
      <c r="BG99" s="145">
        <f>IF(N99="zákl. přenesená",J99,0)</f>
        <v>0</v>
      </c>
      <c r="BH99" s="145">
        <f>IF(N99="sníž. přenesená",J99,0)</f>
        <v>0</v>
      </c>
      <c r="BI99" s="145">
        <f>IF(N99="nulová",J99,0)</f>
        <v>0</v>
      </c>
      <c r="BJ99" s="18" t="s">
        <v>82</v>
      </c>
      <c r="BK99" s="145">
        <f>ROUND(I99*H99,2)</f>
        <v>0</v>
      </c>
      <c r="BL99" s="18" t="s">
        <v>196</v>
      </c>
      <c r="BM99" s="144" t="s">
        <v>1379</v>
      </c>
    </row>
    <row r="100" spans="2:65" s="1" customFormat="1" ht="11.25">
      <c r="B100" s="33"/>
      <c r="D100" s="146" t="s">
        <v>198</v>
      </c>
      <c r="F100" s="147" t="s">
        <v>379</v>
      </c>
      <c r="I100" s="148"/>
      <c r="L100" s="33"/>
      <c r="M100" s="149"/>
      <c r="T100" s="54"/>
      <c r="AT100" s="18" t="s">
        <v>198</v>
      </c>
      <c r="AU100" s="18" t="s">
        <v>85</v>
      </c>
    </row>
    <row r="101" spans="2:65" s="12" customFormat="1" ht="11.25">
      <c r="B101" s="150"/>
      <c r="D101" s="151" t="s">
        <v>205</v>
      </c>
      <c r="E101" s="152" t="s">
        <v>19</v>
      </c>
      <c r="F101" s="153" t="s">
        <v>380</v>
      </c>
      <c r="H101" s="152" t="s">
        <v>19</v>
      </c>
      <c r="I101" s="154"/>
      <c r="L101" s="150"/>
      <c r="M101" s="155"/>
      <c r="T101" s="156"/>
      <c r="AT101" s="152" t="s">
        <v>205</v>
      </c>
      <c r="AU101" s="152" t="s">
        <v>85</v>
      </c>
      <c r="AV101" s="12" t="s">
        <v>82</v>
      </c>
      <c r="AW101" s="12" t="s">
        <v>35</v>
      </c>
      <c r="AX101" s="12" t="s">
        <v>74</v>
      </c>
      <c r="AY101" s="152" t="s">
        <v>189</v>
      </c>
    </row>
    <row r="102" spans="2:65" s="13" customFormat="1" ht="11.25">
      <c r="B102" s="157"/>
      <c r="D102" s="151" t="s">
        <v>205</v>
      </c>
      <c r="E102" s="158" t="s">
        <v>19</v>
      </c>
      <c r="F102" s="159" t="s">
        <v>1380</v>
      </c>
      <c r="H102" s="160">
        <v>7</v>
      </c>
      <c r="I102" s="161"/>
      <c r="L102" s="157"/>
      <c r="M102" s="162"/>
      <c r="T102" s="163"/>
      <c r="AT102" s="158" t="s">
        <v>205</v>
      </c>
      <c r="AU102" s="158" t="s">
        <v>85</v>
      </c>
      <c r="AV102" s="13" t="s">
        <v>85</v>
      </c>
      <c r="AW102" s="13" t="s">
        <v>35</v>
      </c>
      <c r="AX102" s="13" t="s">
        <v>82</v>
      </c>
      <c r="AY102" s="158" t="s">
        <v>189</v>
      </c>
    </row>
    <row r="103" spans="2:65" s="1" customFormat="1" ht="33" customHeight="1">
      <c r="B103" s="33"/>
      <c r="C103" s="133" t="s">
        <v>219</v>
      </c>
      <c r="D103" s="133" t="s">
        <v>191</v>
      </c>
      <c r="E103" s="134" t="s">
        <v>1381</v>
      </c>
      <c r="F103" s="135" t="s">
        <v>1382</v>
      </c>
      <c r="G103" s="136" t="s">
        <v>194</v>
      </c>
      <c r="H103" s="137">
        <v>109.25</v>
      </c>
      <c r="I103" s="138"/>
      <c r="J103" s="139">
        <f>ROUND(I103*H103,2)</f>
        <v>0</v>
      </c>
      <c r="K103" s="135" t="s">
        <v>195</v>
      </c>
      <c r="L103" s="33"/>
      <c r="M103" s="140" t="s">
        <v>19</v>
      </c>
      <c r="N103" s="141" t="s">
        <v>45</v>
      </c>
      <c r="P103" s="142">
        <f>O103*H103</f>
        <v>0</v>
      </c>
      <c r="Q103" s="142">
        <v>0</v>
      </c>
      <c r="R103" s="142">
        <f>Q103*H103</f>
        <v>0</v>
      </c>
      <c r="S103" s="142">
        <v>0</v>
      </c>
      <c r="T103" s="143">
        <f>S103*H103</f>
        <v>0</v>
      </c>
      <c r="AR103" s="144" t="s">
        <v>196</v>
      </c>
      <c r="AT103" s="144" t="s">
        <v>191</v>
      </c>
      <c r="AU103" s="144" t="s">
        <v>85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196</v>
      </c>
      <c r="BM103" s="144" t="s">
        <v>1383</v>
      </c>
    </row>
    <row r="104" spans="2:65" s="1" customFormat="1" ht="11.25">
      <c r="B104" s="33"/>
      <c r="D104" s="146" t="s">
        <v>198</v>
      </c>
      <c r="F104" s="147" t="s">
        <v>1384</v>
      </c>
      <c r="I104" s="148"/>
      <c r="L104" s="33"/>
      <c r="M104" s="149"/>
      <c r="T104" s="54"/>
      <c r="AT104" s="18" t="s">
        <v>198</v>
      </c>
      <c r="AU104" s="18" t="s">
        <v>85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1385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2" customFormat="1" ht="11.25">
      <c r="B106" s="150"/>
      <c r="D106" s="151" t="s">
        <v>205</v>
      </c>
      <c r="E106" s="152" t="s">
        <v>19</v>
      </c>
      <c r="F106" s="153" t="s">
        <v>400</v>
      </c>
      <c r="H106" s="152" t="s">
        <v>19</v>
      </c>
      <c r="I106" s="154"/>
      <c r="L106" s="150"/>
      <c r="M106" s="155"/>
      <c r="T106" s="156"/>
      <c r="AT106" s="152" t="s">
        <v>205</v>
      </c>
      <c r="AU106" s="152" t="s">
        <v>85</v>
      </c>
      <c r="AV106" s="12" t="s">
        <v>82</v>
      </c>
      <c r="AW106" s="12" t="s">
        <v>35</v>
      </c>
      <c r="AX106" s="12" t="s">
        <v>74</v>
      </c>
      <c r="AY106" s="152" t="s">
        <v>189</v>
      </c>
    </row>
    <row r="107" spans="2:65" s="12" customFormat="1" ht="22.5">
      <c r="B107" s="150"/>
      <c r="D107" s="151" t="s">
        <v>205</v>
      </c>
      <c r="E107" s="152" t="s">
        <v>19</v>
      </c>
      <c r="F107" s="153" t="s">
        <v>1386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3" customFormat="1" ht="11.25">
      <c r="B108" s="157"/>
      <c r="D108" s="151" t="s">
        <v>205</v>
      </c>
      <c r="E108" s="158" t="s">
        <v>19</v>
      </c>
      <c r="F108" s="159" t="s">
        <v>1387</v>
      </c>
      <c r="H108" s="160">
        <v>109.25</v>
      </c>
      <c r="I108" s="161"/>
      <c r="L108" s="157"/>
      <c r="M108" s="162"/>
      <c r="T108" s="163"/>
      <c r="AT108" s="158" t="s">
        <v>205</v>
      </c>
      <c r="AU108" s="158" t="s">
        <v>85</v>
      </c>
      <c r="AV108" s="13" t="s">
        <v>85</v>
      </c>
      <c r="AW108" s="13" t="s">
        <v>35</v>
      </c>
      <c r="AX108" s="13" t="s">
        <v>82</v>
      </c>
      <c r="AY108" s="158" t="s">
        <v>189</v>
      </c>
    </row>
    <row r="109" spans="2:65" s="1" customFormat="1" ht="55.5" customHeight="1">
      <c r="B109" s="33"/>
      <c r="C109" s="133" t="s">
        <v>218</v>
      </c>
      <c r="D109" s="133" t="s">
        <v>191</v>
      </c>
      <c r="E109" s="134" t="s">
        <v>1388</v>
      </c>
      <c r="F109" s="135" t="s">
        <v>1389</v>
      </c>
      <c r="G109" s="136" t="s">
        <v>405</v>
      </c>
      <c r="H109" s="137">
        <v>23.515000000000001</v>
      </c>
      <c r="I109" s="138"/>
      <c r="J109" s="139">
        <f>ROUND(I109*H109,2)</f>
        <v>0</v>
      </c>
      <c r="K109" s="135" t="s">
        <v>195</v>
      </c>
      <c r="L109" s="33"/>
      <c r="M109" s="140" t="s">
        <v>19</v>
      </c>
      <c r="N109" s="141" t="s">
        <v>45</v>
      </c>
      <c r="P109" s="142">
        <f>O109*H109</f>
        <v>0</v>
      </c>
      <c r="Q109" s="142">
        <v>0</v>
      </c>
      <c r="R109" s="142">
        <f>Q109*H109</f>
        <v>0</v>
      </c>
      <c r="S109" s="142">
        <v>0</v>
      </c>
      <c r="T109" s="143">
        <f>S109*H109</f>
        <v>0</v>
      </c>
      <c r="AR109" s="144" t="s">
        <v>196</v>
      </c>
      <c r="AT109" s="144" t="s">
        <v>191</v>
      </c>
      <c r="AU109" s="144" t="s">
        <v>85</v>
      </c>
      <c r="AY109" s="18" t="s">
        <v>189</v>
      </c>
      <c r="BE109" s="145">
        <f>IF(N109="základní",J109,0)</f>
        <v>0</v>
      </c>
      <c r="BF109" s="145">
        <f>IF(N109="snížená",J109,0)</f>
        <v>0</v>
      </c>
      <c r="BG109" s="145">
        <f>IF(N109="zákl. přenesená",J109,0)</f>
        <v>0</v>
      </c>
      <c r="BH109" s="145">
        <f>IF(N109="sníž. přenesená",J109,0)</f>
        <v>0</v>
      </c>
      <c r="BI109" s="145">
        <f>IF(N109="nulová",J109,0)</f>
        <v>0</v>
      </c>
      <c r="BJ109" s="18" t="s">
        <v>82</v>
      </c>
      <c r="BK109" s="145">
        <f>ROUND(I109*H109,2)</f>
        <v>0</v>
      </c>
      <c r="BL109" s="18" t="s">
        <v>196</v>
      </c>
      <c r="BM109" s="144" t="s">
        <v>1390</v>
      </c>
    </row>
    <row r="110" spans="2:65" s="1" customFormat="1" ht="11.25">
      <c r="B110" s="33"/>
      <c r="D110" s="146" t="s">
        <v>198</v>
      </c>
      <c r="F110" s="147" t="s">
        <v>1391</v>
      </c>
      <c r="I110" s="148"/>
      <c r="L110" s="33"/>
      <c r="M110" s="149"/>
      <c r="T110" s="54"/>
      <c r="AT110" s="18" t="s">
        <v>198</v>
      </c>
      <c r="AU110" s="18" t="s">
        <v>85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1392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2" customFormat="1" ht="11.25">
      <c r="B112" s="150"/>
      <c r="D112" s="151" t="s">
        <v>205</v>
      </c>
      <c r="E112" s="152" t="s">
        <v>19</v>
      </c>
      <c r="F112" s="153" t="s">
        <v>455</v>
      </c>
      <c r="H112" s="152" t="s">
        <v>19</v>
      </c>
      <c r="I112" s="154"/>
      <c r="L112" s="150"/>
      <c r="M112" s="155"/>
      <c r="T112" s="156"/>
      <c r="AT112" s="152" t="s">
        <v>205</v>
      </c>
      <c r="AU112" s="152" t="s">
        <v>85</v>
      </c>
      <c r="AV112" s="12" t="s">
        <v>82</v>
      </c>
      <c r="AW112" s="12" t="s">
        <v>35</v>
      </c>
      <c r="AX112" s="12" t="s">
        <v>74</v>
      </c>
      <c r="AY112" s="152" t="s">
        <v>189</v>
      </c>
    </row>
    <row r="113" spans="2:65" s="12" customFormat="1" ht="11.25">
      <c r="B113" s="150"/>
      <c r="D113" s="151" t="s">
        <v>205</v>
      </c>
      <c r="E113" s="152" t="s">
        <v>19</v>
      </c>
      <c r="F113" s="153" t="s">
        <v>1393</v>
      </c>
      <c r="H113" s="152" t="s">
        <v>19</v>
      </c>
      <c r="I113" s="154"/>
      <c r="L113" s="150"/>
      <c r="M113" s="155"/>
      <c r="T113" s="156"/>
      <c r="AT113" s="152" t="s">
        <v>205</v>
      </c>
      <c r="AU113" s="152" t="s">
        <v>85</v>
      </c>
      <c r="AV113" s="12" t="s">
        <v>82</v>
      </c>
      <c r="AW113" s="12" t="s">
        <v>35</v>
      </c>
      <c r="AX113" s="12" t="s">
        <v>74</v>
      </c>
      <c r="AY113" s="152" t="s">
        <v>189</v>
      </c>
    </row>
    <row r="114" spans="2:65" s="12" customFormat="1" ht="11.25">
      <c r="B114" s="150"/>
      <c r="D114" s="151" t="s">
        <v>205</v>
      </c>
      <c r="E114" s="152" t="s">
        <v>19</v>
      </c>
      <c r="F114" s="153" t="s">
        <v>400</v>
      </c>
      <c r="H114" s="152" t="s">
        <v>19</v>
      </c>
      <c r="I114" s="154"/>
      <c r="L114" s="150"/>
      <c r="M114" s="155"/>
      <c r="T114" s="156"/>
      <c r="AT114" s="152" t="s">
        <v>205</v>
      </c>
      <c r="AU114" s="152" t="s">
        <v>85</v>
      </c>
      <c r="AV114" s="12" t="s">
        <v>82</v>
      </c>
      <c r="AW114" s="12" t="s">
        <v>35</v>
      </c>
      <c r="AX114" s="12" t="s">
        <v>74</v>
      </c>
      <c r="AY114" s="152" t="s">
        <v>189</v>
      </c>
    </row>
    <row r="115" spans="2:65" s="13" customFormat="1" ht="11.25">
      <c r="B115" s="157"/>
      <c r="D115" s="151" t="s">
        <v>205</v>
      </c>
      <c r="E115" s="158" t="s">
        <v>19</v>
      </c>
      <c r="F115" s="159" t="s">
        <v>1394</v>
      </c>
      <c r="H115" s="160">
        <v>18.399999999999999</v>
      </c>
      <c r="I115" s="161"/>
      <c r="L115" s="157"/>
      <c r="M115" s="162"/>
      <c r="T115" s="163"/>
      <c r="AT115" s="158" t="s">
        <v>205</v>
      </c>
      <c r="AU115" s="158" t="s">
        <v>85</v>
      </c>
      <c r="AV115" s="13" t="s">
        <v>85</v>
      </c>
      <c r="AW115" s="13" t="s">
        <v>35</v>
      </c>
      <c r="AX115" s="13" t="s">
        <v>74</v>
      </c>
      <c r="AY115" s="158" t="s">
        <v>189</v>
      </c>
    </row>
    <row r="116" spans="2:65" s="12" customFormat="1" ht="11.25">
      <c r="B116" s="150"/>
      <c r="D116" s="151" t="s">
        <v>205</v>
      </c>
      <c r="E116" s="152" t="s">
        <v>19</v>
      </c>
      <c r="F116" s="153" t="s">
        <v>312</v>
      </c>
      <c r="H116" s="152" t="s">
        <v>19</v>
      </c>
      <c r="I116" s="154"/>
      <c r="L116" s="150"/>
      <c r="M116" s="155"/>
      <c r="T116" s="156"/>
      <c r="AT116" s="152" t="s">
        <v>205</v>
      </c>
      <c r="AU116" s="152" t="s">
        <v>85</v>
      </c>
      <c r="AV116" s="12" t="s">
        <v>82</v>
      </c>
      <c r="AW116" s="12" t="s">
        <v>35</v>
      </c>
      <c r="AX116" s="12" t="s">
        <v>74</v>
      </c>
      <c r="AY116" s="152" t="s">
        <v>189</v>
      </c>
    </row>
    <row r="117" spans="2:65" s="13" customFormat="1" ht="11.25">
      <c r="B117" s="157"/>
      <c r="D117" s="151" t="s">
        <v>205</v>
      </c>
      <c r="E117" s="158" t="s">
        <v>19</v>
      </c>
      <c r="F117" s="159" t="s">
        <v>1395</v>
      </c>
      <c r="H117" s="160">
        <v>216.75</v>
      </c>
      <c r="I117" s="161"/>
      <c r="L117" s="157"/>
      <c r="M117" s="162"/>
      <c r="T117" s="163"/>
      <c r="AT117" s="158" t="s">
        <v>205</v>
      </c>
      <c r="AU117" s="158" t="s">
        <v>85</v>
      </c>
      <c r="AV117" s="13" t="s">
        <v>85</v>
      </c>
      <c r="AW117" s="13" t="s">
        <v>35</v>
      </c>
      <c r="AX117" s="13" t="s">
        <v>74</v>
      </c>
      <c r="AY117" s="158" t="s">
        <v>189</v>
      </c>
    </row>
    <row r="118" spans="2:65" s="15" customFormat="1" ht="11.25">
      <c r="B118" s="171"/>
      <c r="D118" s="151" t="s">
        <v>205</v>
      </c>
      <c r="E118" s="172" t="s">
        <v>19</v>
      </c>
      <c r="F118" s="173" t="s">
        <v>412</v>
      </c>
      <c r="H118" s="174">
        <v>235.15</v>
      </c>
      <c r="I118" s="175"/>
      <c r="L118" s="171"/>
      <c r="M118" s="176"/>
      <c r="T118" s="177"/>
      <c r="AT118" s="172" t="s">
        <v>205</v>
      </c>
      <c r="AU118" s="172" t="s">
        <v>85</v>
      </c>
      <c r="AV118" s="15" t="s">
        <v>111</v>
      </c>
      <c r="AW118" s="15" t="s">
        <v>35</v>
      </c>
      <c r="AX118" s="15" t="s">
        <v>74</v>
      </c>
      <c r="AY118" s="172" t="s">
        <v>189</v>
      </c>
    </row>
    <row r="119" spans="2:65" s="12" customFormat="1" ht="11.25">
      <c r="B119" s="150"/>
      <c r="D119" s="151" t="s">
        <v>205</v>
      </c>
      <c r="E119" s="152" t="s">
        <v>19</v>
      </c>
      <c r="F119" s="153" t="s">
        <v>413</v>
      </c>
      <c r="H119" s="152" t="s">
        <v>19</v>
      </c>
      <c r="I119" s="154"/>
      <c r="L119" s="150"/>
      <c r="M119" s="155"/>
      <c r="T119" s="156"/>
      <c r="AT119" s="152" t="s">
        <v>205</v>
      </c>
      <c r="AU119" s="152" t="s">
        <v>85</v>
      </c>
      <c r="AV119" s="12" t="s">
        <v>82</v>
      </c>
      <c r="AW119" s="12" t="s">
        <v>35</v>
      </c>
      <c r="AX119" s="12" t="s">
        <v>74</v>
      </c>
      <c r="AY119" s="152" t="s">
        <v>189</v>
      </c>
    </row>
    <row r="120" spans="2:65" s="13" customFormat="1" ht="11.25">
      <c r="B120" s="157"/>
      <c r="D120" s="151" t="s">
        <v>205</v>
      </c>
      <c r="E120" s="158" t="s">
        <v>19</v>
      </c>
      <c r="F120" s="159" t="s">
        <v>1396</v>
      </c>
      <c r="H120" s="160">
        <v>23.515000000000001</v>
      </c>
      <c r="I120" s="161"/>
      <c r="L120" s="157"/>
      <c r="M120" s="162"/>
      <c r="T120" s="163"/>
      <c r="AT120" s="158" t="s">
        <v>205</v>
      </c>
      <c r="AU120" s="158" t="s">
        <v>85</v>
      </c>
      <c r="AV120" s="13" t="s">
        <v>85</v>
      </c>
      <c r="AW120" s="13" t="s">
        <v>35</v>
      </c>
      <c r="AX120" s="13" t="s">
        <v>82</v>
      </c>
      <c r="AY120" s="158" t="s">
        <v>189</v>
      </c>
    </row>
    <row r="121" spans="2:65" s="1" customFormat="1" ht="49.15" customHeight="1">
      <c r="B121" s="33"/>
      <c r="C121" s="133" t="s">
        <v>229</v>
      </c>
      <c r="D121" s="133" t="s">
        <v>191</v>
      </c>
      <c r="E121" s="134" t="s">
        <v>1397</v>
      </c>
      <c r="F121" s="135" t="s">
        <v>1398</v>
      </c>
      <c r="G121" s="136" t="s">
        <v>405</v>
      </c>
      <c r="H121" s="137">
        <v>35.273000000000003</v>
      </c>
      <c r="I121" s="138"/>
      <c r="J121" s="139">
        <f>ROUND(I121*H121,2)</f>
        <v>0</v>
      </c>
      <c r="K121" s="135" t="s">
        <v>195</v>
      </c>
      <c r="L121" s="33"/>
      <c r="M121" s="140" t="s">
        <v>19</v>
      </c>
      <c r="N121" s="141" t="s">
        <v>45</v>
      </c>
      <c r="P121" s="142">
        <f>O121*H121</f>
        <v>0</v>
      </c>
      <c r="Q121" s="142">
        <v>0</v>
      </c>
      <c r="R121" s="142">
        <f>Q121*H121</f>
        <v>0</v>
      </c>
      <c r="S121" s="142">
        <v>0</v>
      </c>
      <c r="T121" s="143">
        <f>S121*H121</f>
        <v>0</v>
      </c>
      <c r="AR121" s="144" t="s">
        <v>196</v>
      </c>
      <c r="AT121" s="144" t="s">
        <v>191</v>
      </c>
      <c r="AU121" s="144" t="s">
        <v>85</v>
      </c>
      <c r="AY121" s="18" t="s">
        <v>189</v>
      </c>
      <c r="BE121" s="145">
        <f>IF(N121="základní",J121,0)</f>
        <v>0</v>
      </c>
      <c r="BF121" s="145">
        <f>IF(N121="snížená",J121,0)</f>
        <v>0</v>
      </c>
      <c r="BG121" s="145">
        <f>IF(N121="zákl. přenesená",J121,0)</f>
        <v>0</v>
      </c>
      <c r="BH121" s="145">
        <f>IF(N121="sníž. přenesená",J121,0)</f>
        <v>0</v>
      </c>
      <c r="BI121" s="145">
        <f>IF(N121="nulová",J121,0)</f>
        <v>0</v>
      </c>
      <c r="BJ121" s="18" t="s">
        <v>82</v>
      </c>
      <c r="BK121" s="145">
        <f>ROUND(I121*H121,2)</f>
        <v>0</v>
      </c>
      <c r="BL121" s="18" t="s">
        <v>196</v>
      </c>
      <c r="BM121" s="144" t="s">
        <v>1399</v>
      </c>
    </row>
    <row r="122" spans="2:65" s="1" customFormat="1" ht="11.25">
      <c r="B122" s="33"/>
      <c r="D122" s="146" t="s">
        <v>198</v>
      </c>
      <c r="F122" s="147" t="s">
        <v>1400</v>
      </c>
      <c r="I122" s="148"/>
      <c r="L122" s="33"/>
      <c r="M122" s="149"/>
      <c r="T122" s="54"/>
      <c r="AT122" s="18" t="s">
        <v>198</v>
      </c>
      <c r="AU122" s="18" t="s">
        <v>85</v>
      </c>
    </row>
    <row r="123" spans="2:65" s="12" customFormat="1" ht="11.25">
      <c r="B123" s="150"/>
      <c r="D123" s="151" t="s">
        <v>205</v>
      </c>
      <c r="E123" s="152" t="s">
        <v>19</v>
      </c>
      <c r="F123" s="153" t="s">
        <v>420</v>
      </c>
      <c r="H123" s="152" t="s">
        <v>19</v>
      </c>
      <c r="I123" s="154"/>
      <c r="L123" s="150"/>
      <c r="M123" s="155"/>
      <c r="T123" s="156"/>
      <c r="AT123" s="152" t="s">
        <v>205</v>
      </c>
      <c r="AU123" s="152" t="s">
        <v>85</v>
      </c>
      <c r="AV123" s="12" t="s">
        <v>82</v>
      </c>
      <c r="AW123" s="12" t="s">
        <v>35</v>
      </c>
      <c r="AX123" s="12" t="s">
        <v>74</v>
      </c>
      <c r="AY123" s="152" t="s">
        <v>189</v>
      </c>
    </row>
    <row r="124" spans="2:65" s="13" customFormat="1" ht="11.25">
      <c r="B124" s="157"/>
      <c r="D124" s="151" t="s">
        <v>205</v>
      </c>
      <c r="E124" s="158" t="s">
        <v>19</v>
      </c>
      <c r="F124" s="159" t="s">
        <v>1401</v>
      </c>
      <c r="H124" s="160">
        <v>35.273000000000003</v>
      </c>
      <c r="I124" s="161"/>
      <c r="L124" s="157"/>
      <c r="M124" s="162"/>
      <c r="T124" s="163"/>
      <c r="AT124" s="158" t="s">
        <v>205</v>
      </c>
      <c r="AU124" s="158" t="s">
        <v>85</v>
      </c>
      <c r="AV124" s="13" t="s">
        <v>85</v>
      </c>
      <c r="AW124" s="13" t="s">
        <v>35</v>
      </c>
      <c r="AX124" s="13" t="s">
        <v>82</v>
      </c>
      <c r="AY124" s="158" t="s">
        <v>189</v>
      </c>
    </row>
    <row r="125" spans="2:65" s="1" customFormat="1" ht="49.15" customHeight="1">
      <c r="B125" s="33"/>
      <c r="C125" s="133" t="s">
        <v>234</v>
      </c>
      <c r="D125" s="133" t="s">
        <v>191</v>
      </c>
      <c r="E125" s="134" t="s">
        <v>1402</v>
      </c>
      <c r="F125" s="135" t="s">
        <v>1403</v>
      </c>
      <c r="G125" s="136" t="s">
        <v>405</v>
      </c>
      <c r="H125" s="137">
        <v>141.09</v>
      </c>
      <c r="I125" s="138"/>
      <c r="J125" s="139">
        <f>ROUND(I125*H125,2)</f>
        <v>0</v>
      </c>
      <c r="K125" s="135" t="s">
        <v>195</v>
      </c>
      <c r="L125" s="33"/>
      <c r="M125" s="140" t="s">
        <v>19</v>
      </c>
      <c r="N125" s="141" t="s">
        <v>45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196</v>
      </c>
      <c r="AT125" s="144" t="s">
        <v>191</v>
      </c>
      <c r="AU125" s="144" t="s">
        <v>85</v>
      </c>
      <c r="AY125" s="18" t="s">
        <v>189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8" t="s">
        <v>82</v>
      </c>
      <c r="BK125" s="145">
        <f>ROUND(I125*H125,2)</f>
        <v>0</v>
      </c>
      <c r="BL125" s="18" t="s">
        <v>196</v>
      </c>
      <c r="BM125" s="144" t="s">
        <v>1404</v>
      </c>
    </row>
    <row r="126" spans="2:65" s="1" customFormat="1" ht="11.25">
      <c r="B126" s="33"/>
      <c r="D126" s="146" t="s">
        <v>198</v>
      </c>
      <c r="F126" s="147" t="s">
        <v>1405</v>
      </c>
      <c r="I126" s="148"/>
      <c r="L126" s="33"/>
      <c r="M126" s="149"/>
      <c r="T126" s="54"/>
      <c r="AT126" s="18" t="s">
        <v>198</v>
      </c>
      <c r="AU126" s="18" t="s">
        <v>85</v>
      </c>
    </row>
    <row r="127" spans="2:65" s="12" customFormat="1" ht="11.25">
      <c r="B127" s="150"/>
      <c r="D127" s="151" t="s">
        <v>205</v>
      </c>
      <c r="E127" s="152" t="s">
        <v>19</v>
      </c>
      <c r="F127" s="153" t="s">
        <v>486</v>
      </c>
      <c r="H127" s="152" t="s">
        <v>19</v>
      </c>
      <c r="I127" s="154"/>
      <c r="L127" s="150"/>
      <c r="M127" s="155"/>
      <c r="T127" s="156"/>
      <c r="AT127" s="152" t="s">
        <v>205</v>
      </c>
      <c r="AU127" s="152" t="s">
        <v>85</v>
      </c>
      <c r="AV127" s="12" t="s">
        <v>82</v>
      </c>
      <c r="AW127" s="12" t="s">
        <v>35</v>
      </c>
      <c r="AX127" s="12" t="s">
        <v>74</v>
      </c>
      <c r="AY127" s="152" t="s">
        <v>189</v>
      </c>
    </row>
    <row r="128" spans="2:65" s="13" customFormat="1" ht="11.25">
      <c r="B128" s="157"/>
      <c r="D128" s="151" t="s">
        <v>205</v>
      </c>
      <c r="E128" s="158" t="s">
        <v>19</v>
      </c>
      <c r="F128" s="159" t="s">
        <v>1406</v>
      </c>
      <c r="H128" s="160">
        <v>141.09</v>
      </c>
      <c r="I128" s="161"/>
      <c r="L128" s="157"/>
      <c r="M128" s="162"/>
      <c r="T128" s="163"/>
      <c r="AT128" s="158" t="s">
        <v>205</v>
      </c>
      <c r="AU128" s="158" t="s">
        <v>85</v>
      </c>
      <c r="AV128" s="13" t="s">
        <v>85</v>
      </c>
      <c r="AW128" s="13" t="s">
        <v>35</v>
      </c>
      <c r="AX128" s="13" t="s">
        <v>82</v>
      </c>
      <c r="AY128" s="158" t="s">
        <v>189</v>
      </c>
    </row>
    <row r="129" spans="2:65" s="1" customFormat="1" ht="49.15" customHeight="1">
      <c r="B129" s="33"/>
      <c r="C129" s="133" t="s">
        <v>239</v>
      </c>
      <c r="D129" s="133" t="s">
        <v>191</v>
      </c>
      <c r="E129" s="134" t="s">
        <v>1407</v>
      </c>
      <c r="F129" s="135" t="s">
        <v>1408</v>
      </c>
      <c r="G129" s="136" t="s">
        <v>405</v>
      </c>
      <c r="H129" s="137">
        <v>23.515000000000001</v>
      </c>
      <c r="I129" s="138"/>
      <c r="J129" s="139">
        <f>ROUND(I129*H129,2)</f>
        <v>0</v>
      </c>
      <c r="K129" s="135" t="s">
        <v>195</v>
      </c>
      <c r="L129" s="33"/>
      <c r="M129" s="140" t="s">
        <v>19</v>
      </c>
      <c r="N129" s="141" t="s">
        <v>45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196</v>
      </c>
      <c r="AT129" s="144" t="s">
        <v>191</v>
      </c>
      <c r="AU129" s="144" t="s">
        <v>85</v>
      </c>
      <c r="AY129" s="18" t="s">
        <v>189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8" t="s">
        <v>82</v>
      </c>
      <c r="BK129" s="145">
        <f>ROUND(I129*H129,2)</f>
        <v>0</v>
      </c>
      <c r="BL129" s="18" t="s">
        <v>196</v>
      </c>
      <c r="BM129" s="144" t="s">
        <v>1409</v>
      </c>
    </row>
    <row r="130" spans="2:65" s="1" customFormat="1" ht="11.25">
      <c r="B130" s="33"/>
      <c r="D130" s="146" t="s">
        <v>198</v>
      </c>
      <c r="F130" s="147" t="s">
        <v>1410</v>
      </c>
      <c r="I130" s="148"/>
      <c r="L130" s="33"/>
      <c r="M130" s="149"/>
      <c r="T130" s="54"/>
      <c r="AT130" s="18" t="s">
        <v>198</v>
      </c>
      <c r="AU130" s="18" t="s">
        <v>85</v>
      </c>
    </row>
    <row r="131" spans="2:65" s="12" customFormat="1" ht="11.25">
      <c r="B131" s="150"/>
      <c r="D131" s="151" t="s">
        <v>205</v>
      </c>
      <c r="E131" s="152" t="s">
        <v>19</v>
      </c>
      <c r="F131" s="153" t="s">
        <v>433</v>
      </c>
      <c r="H131" s="152" t="s">
        <v>19</v>
      </c>
      <c r="I131" s="154"/>
      <c r="L131" s="150"/>
      <c r="M131" s="155"/>
      <c r="T131" s="156"/>
      <c r="AT131" s="152" t="s">
        <v>205</v>
      </c>
      <c r="AU131" s="152" t="s">
        <v>85</v>
      </c>
      <c r="AV131" s="12" t="s">
        <v>82</v>
      </c>
      <c r="AW131" s="12" t="s">
        <v>35</v>
      </c>
      <c r="AX131" s="12" t="s">
        <v>74</v>
      </c>
      <c r="AY131" s="152" t="s">
        <v>189</v>
      </c>
    </row>
    <row r="132" spans="2:65" s="13" customFormat="1" ht="11.25">
      <c r="B132" s="157"/>
      <c r="D132" s="151" t="s">
        <v>205</v>
      </c>
      <c r="E132" s="158" t="s">
        <v>19</v>
      </c>
      <c r="F132" s="159" t="s">
        <v>1411</v>
      </c>
      <c r="H132" s="160">
        <v>23.515000000000001</v>
      </c>
      <c r="I132" s="161"/>
      <c r="L132" s="157"/>
      <c r="M132" s="162"/>
      <c r="T132" s="163"/>
      <c r="AT132" s="158" t="s">
        <v>205</v>
      </c>
      <c r="AU132" s="158" t="s">
        <v>85</v>
      </c>
      <c r="AV132" s="13" t="s">
        <v>85</v>
      </c>
      <c r="AW132" s="13" t="s">
        <v>35</v>
      </c>
      <c r="AX132" s="13" t="s">
        <v>82</v>
      </c>
      <c r="AY132" s="158" t="s">
        <v>189</v>
      </c>
    </row>
    <row r="133" spans="2:65" s="1" customFormat="1" ht="49.15" customHeight="1">
      <c r="B133" s="33"/>
      <c r="C133" s="133" t="s">
        <v>244</v>
      </c>
      <c r="D133" s="133" t="s">
        <v>191</v>
      </c>
      <c r="E133" s="134" t="s">
        <v>1412</v>
      </c>
      <c r="F133" s="135" t="s">
        <v>1413</v>
      </c>
      <c r="G133" s="136" t="s">
        <v>405</v>
      </c>
      <c r="H133" s="137">
        <v>11.757999999999999</v>
      </c>
      <c r="I133" s="138"/>
      <c r="J133" s="139">
        <f>ROUND(I133*H133,2)</f>
        <v>0</v>
      </c>
      <c r="K133" s="135" t="s">
        <v>195</v>
      </c>
      <c r="L133" s="33"/>
      <c r="M133" s="140" t="s">
        <v>19</v>
      </c>
      <c r="N133" s="141" t="s">
        <v>45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196</v>
      </c>
      <c r="AT133" s="144" t="s">
        <v>191</v>
      </c>
      <c r="AU133" s="144" t="s">
        <v>85</v>
      </c>
      <c r="AY133" s="18" t="s">
        <v>189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8" t="s">
        <v>82</v>
      </c>
      <c r="BK133" s="145">
        <f>ROUND(I133*H133,2)</f>
        <v>0</v>
      </c>
      <c r="BL133" s="18" t="s">
        <v>196</v>
      </c>
      <c r="BM133" s="144" t="s">
        <v>1414</v>
      </c>
    </row>
    <row r="134" spans="2:65" s="1" customFormat="1" ht="11.25">
      <c r="B134" s="33"/>
      <c r="D134" s="146" t="s">
        <v>198</v>
      </c>
      <c r="F134" s="147" t="s">
        <v>1415</v>
      </c>
      <c r="I134" s="148"/>
      <c r="L134" s="33"/>
      <c r="M134" s="149"/>
      <c r="T134" s="54"/>
      <c r="AT134" s="18" t="s">
        <v>198</v>
      </c>
      <c r="AU134" s="18" t="s">
        <v>85</v>
      </c>
    </row>
    <row r="135" spans="2:65" s="12" customFormat="1" ht="11.25">
      <c r="B135" s="150"/>
      <c r="D135" s="151" t="s">
        <v>205</v>
      </c>
      <c r="E135" s="152" t="s">
        <v>19</v>
      </c>
      <c r="F135" s="153" t="s">
        <v>439</v>
      </c>
      <c r="H135" s="152" t="s">
        <v>19</v>
      </c>
      <c r="I135" s="154"/>
      <c r="L135" s="150"/>
      <c r="M135" s="155"/>
      <c r="T135" s="156"/>
      <c r="AT135" s="152" t="s">
        <v>205</v>
      </c>
      <c r="AU135" s="152" t="s">
        <v>85</v>
      </c>
      <c r="AV135" s="12" t="s">
        <v>82</v>
      </c>
      <c r="AW135" s="12" t="s">
        <v>35</v>
      </c>
      <c r="AX135" s="12" t="s">
        <v>74</v>
      </c>
      <c r="AY135" s="152" t="s">
        <v>189</v>
      </c>
    </row>
    <row r="136" spans="2:65" s="13" customFormat="1" ht="11.25">
      <c r="B136" s="157"/>
      <c r="D136" s="151" t="s">
        <v>205</v>
      </c>
      <c r="E136" s="158" t="s">
        <v>19</v>
      </c>
      <c r="F136" s="159" t="s">
        <v>1416</v>
      </c>
      <c r="H136" s="160">
        <v>11.757999999999999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35</v>
      </c>
      <c r="AX136" s="13" t="s">
        <v>82</v>
      </c>
      <c r="AY136" s="158" t="s">
        <v>189</v>
      </c>
    </row>
    <row r="137" spans="2:65" s="1" customFormat="1" ht="37.9" customHeight="1">
      <c r="B137" s="33"/>
      <c r="C137" s="133" t="s">
        <v>249</v>
      </c>
      <c r="D137" s="133" t="s">
        <v>191</v>
      </c>
      <c r="E137" s="134" t="s">
        <v>501</v>
      </c>
      <c r="F137" s="135" t="s">
        <v>502</v>
      </c>
      <c r="G137" s="136" t="s">
        <v>405</v>
      </c>
      <c r="H137" s="137">
        <v>13.3</v>
      </c>
      <c r="I137" s="138"/>
      <c r="J137" s="139">
        <f>ROUND(I137*H137,2)</f>
        <v>0</v>
      </c>
      <c r="K137" s="135" t="s">
        <v>195</v>
      </c>
      <c r="L137" s="33"/>
      <c r="M137" s="140" t="s">
        <v>19</v>
      </c>
      <c r="N137" s="141" t="s">
        <v>45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196</v>
      </c>
      <c r="AT137" s="144" t="s">
        <v>191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196</v>
      </c>
      <c r="BM137" s="144" t="s">
        <v>1417</v>
      </c>
    </row>
    <row r="138" spans="2:65" s="1" customFormat="1" ht="11.25">
      <c r="B138" s="33"/>
      <c r="D138" s="146" t="s">
        <v>198</v>
      </c>
      <c r="F138" s="147" t="s">
        <v>504</v>
      </c>
      <c r="I138" s="148"/>
      <c r="L138" s="33"/>
      <c r="M138" s="149"/>
      <c r="T138" s="54"/>
      <c r="AT138" s="18" t="s">
        <v>198</v>
      </c>
      <c r="AU138" s="18" t="s">
        <v>85</v>
      </c>
    </row>
    <row r="139" spans="2:65" s="13" customFormat="1" ht="11.25">
      <c r="B139" s="157"/>
      <c r="D139" s="151" t="s">
        <v>205</v>
      </c>
      <c r="E139" s="158" t="s">
        <v>19</v>
      </c>
      <c r="F139" s="159" t="s">
        <v>1418</v>
      </c>
      <c r="H139" s="160">
        <v>13.3</v>
      </c>
      <c r="I139" s="161"/>
      <c r="L139" s="157"/>
      <c r="M139" s="162"/>
      <c r="T139" s="163"/>
      <c r="AT139" s="158" t="s">
        <v>205</v>
      </c>
      <c r="AU139" s="158" t="s">
        <v>85</v>
      </c>
      <c r="AV139" s="13" t="s">
        <v>85</v>
      </c>
      <c r="AW139" s="13" t="s">
        <v>35</v>
      </c>
      <c r="AX139" s="13" t="s">
        <v>82</v>
      </c>
      <c r="AY139" s="158" t="s">
        <v>189</v>
      </c>
    </row>
    <row r="140" spans="2:65" s="1" customFormat="1" ht="37.9" customHeight="1">
      <c r="B140" s="33"/>
      <c r="C140" s="133" t="s">
        <v>8</v>
      </c>
      <c r="D140" s="133" t="s">
        <v>191</v>
      </c>
      <c r="E140" s="134" t="s">
        <v>515</v>
      </c>
      <c r="F140" s="135" t="s">
        <v>516</v>
      </c>
      <c r="G140" s="136" t="s">
        <v>194</v>
      </c>
      <c r="H140" s="137">
        <v>592.79999999999995</v>
      </c>
      <c r="I140" s="138"/>
      <c r="J140" s="139">
        <f>ROUND(I140*H140,2)</f>
        <v>0</v>
      </c>
      <c r="K140" s="135" t="s">
        <v>195</v>
      </c>
      <c r="L140" s="33"/>
      <c r="M140" s="140" t="s">
        <v>19</v>
      </c>
      <c r="N140" s="141" t="s">
        <v>45</v>
      </c>
      <c r="P140" s="142">
        <f>O140*H140</f>
        <v>0</v>
      </c>
      <c r="Q140" s="142">
        <v>8.4000000000000003E-4</v>
      </c>
      <c r="R140" s="142">
        <f>Q140*H140</f>
        <v>0.49795200000000001</v>
      </c>
      <c r="S140" s="142">
        <v>0</v>
      </c>
      <c r="T140" s="143">
        <f>S140*H140</f>
        <v>0</v>
      </c>
      <c r="AR140" s="144" t="s">
        <v>196</v>
      </c>
      <c r="AT140" s="144" t="s">
        <v>191</v>
      </c>
      <c r="AU140" s="144" t="s">
        <v>85</v>
      </c>
      <c r="AY140" s="18" t="s">
        <v>189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8" t="s">
        <v>82</v>
      </c>
      <c r="BK140" s="145">
        <f>ROUND(I140*H140,2)</f>
        <v>0</v>
      </c>
      <c r="BL140" s="18" t="s">
        <v>196</v>
      </c>
      <c r="BM140" s="144" t="s">
        <v>1419</v>
      </c>
    </row>
    <row r="141" spans="2:65" s="1" customFormat="1" ht="11.25">
      <c r="B141" s="33"/>
      <c r="D141" s="146" t="s">
        <v>198</v>
      </c>
      <c r="F141" s="147" t="s">
        <v>518</v>
      </c>
      <c r="I141" s="148"/>
      <c r="L141" s="33"/>
      <c r="M141" s="149"/>
      <c r="T141" s="54"/>
      <c r="AT141" s="18" t="s">
        <v>198</v>
      </c>
      <c r="AU141" s="18" t="s">
        <v>85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1420</v>
      </c>
      <c r="H142" s="160">
        <v>592.79999999999995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82</v>
      </c>
      <c r="AY142" s="158" t="s">
        <v>189</v>
      </c>
    </row>
    <row r="143" spans="2:65" s="1" customFormat="1" ht="44.25" customHeight="1">
      <c r="B143" s="33"/>
      <c r="C143" s="133" t="s">
        <v>259</v>
      </c>
      <c r="D143" s="133" t="s">
        <v>191</v>
      </c>
      <c r="E143" s="134" t="s">
        <v>525</v>
      </c>
      <c r="F143" s="135" t="s">
        <v>526</v>
      </c>
      <c r="G143" s="136" t="s">
        <v>194</v>
      </c>
      <c r="H143" s="137">
        <v>592.79999999999995</v>
      </c>
      <c r="I143" s="138"/>
      <c r="J143" s="139">
        <f>ROUND(I143*H143,2)</f>
        <v>0</v>
      </c>
      <c r="K143" s="135" t="s">
        <v>195</v>
      </c>
      <c r="L143" s="33"/>
      <c r="M143" s="140" t="s">
        <v>19</v>
      </c>
      <c r="N143" s="141" t="s">
        <v>45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196</v>
      </c>
      <c r="AT143" s="144" t="s">
        <v>191</v>
      </c>
      <c r="AU143" s="144" t="s">
        <v>85</v>
      </c>
      <c r="AY143" s="18" t="s">
        <v>189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8" t="s">
        <v>82</v>
      </c>
      <c r="BK143" s="145">
        <f>ROUND(I143*H143,2)</f>
        <v>0</v>
      </c>
      <c r="BL143" s="18" t="s">
        <v>196</v>
      </c>
      <c r="BM143" s="144" t="s">
        <v>1421</v>
      </c>
    </row>
    <row r="144" spans="2:65" s="1" customFormat="1" ht="11.25">
      <c r="B144" s="33"/>
      <c r="D144" s="146" t="s">
        <v>198</v>
      </c>
      <c r="F144" s="147" t="s">
        <v>528</v>
      </c>
      <c r="I144" s="148"/>
      <c r="L144" s="33"/>
      <c r="M144" s="149"/>
      <c r="T144" s="54"/>
      <c r="AT144" s="18" t="s">
        <v>198</v>
      </c>
      <c r="AU144" s="18" t="s">
        <v>85</v>
      </c>
    </row>
    <row r="145" spans="2:65" s="1" customFormat="1" ht="62.65" customHeight="1">
      <c r="B145" s="33"/>
      <c r="C145" s="133" t="s">
        <v>265</v>
      </c>
      <c r="D145" s="133" t="s">
        <v>191</v>
      </c>
      <c r="E145" s="134" t="s">
        <v>1422</v>
      </c>
      <c r="F145" s="135" t="s">
        <v>1423</v>
      </c>
      <c r="G145" s="136" t="s">
        <v>405</v>
      </c>
      <c r="H145" s="137">
        <v>22.425000000000001</v>
      </c>
      <c r="I145" s="138"/>
      <c r="J145" s="139">
        <f>ROUND(I145*H145,2)</f>
        <v>0</v>
      </c>
      <c r="K145" s="135" t="s">
        <v>195</v>
      </c>
      <c r="L145" s="33"/>
      <c r="M145" s="140" t="s">
        <v>19</v>
      </c>
      <c r="N145" s="141" t="s">
        <v>45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196</v>
      </c>
      <c r="AT145" s="144" t="s">
        <v>191</v>
      </c>
      <c r="AU145" s="144" t="s">
        <v>85</v>
      </c>
      <c r="AY145" s="18" t="s">
        <v>189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8" t="s">
        <v>82</v>
      </c>
      <c r="BK145" s="145">
        <f>ROUND(I145*H145,2)</f>
        <v>0</v>
      </c>
      <c r="BL145" s="18" t="s">
        <v>196</v>
      </c>
      <c r="BM145" s="144" t="s">
        <v>1424</v>
      </c>
    </row>
    <row r="146" spans="2:65" s="1" customFormat="1" ht="11.25">
      <c r="B146" s="33"/>
      <c r="D146" s="146" t="s">
        <v>198</v>
      </c>
      <c r="F146" s="147" t="s">
        <v>1425</v>
      </c>
      <c r="I146" s="148"/>
      <c r="L146" s="33"/>
      <c r="M146" s="149"/>
      <c r="T146" s="54"/>
      <c r="AT146" s="18" t="s">
        <v>198</v>
      </c>
      <c r="AU146" s="18" t="s">
        <v>85</v>
      </c>
    </row>
    <row r="147" spans="2:65" s="12" customFormat="1" ht="11.25">
      <c r="B147" s="150"/>
      <c r="D147" s="151" t="s">
        <v>205</v>
      </c>
      <c r="E147" s="152" t="s">
        <v>19</v>
      </c>
      <c r="F147" s="153" t="s">
        <v>1426</v>
      </c>
      <c r="H147" s="152" t="s">
        <v>19</v>
      </c>
      <c r="I147" s="154"/>
      <c r="L147" s="150"/>
      <c r="M147" s="155"/>
      <c r="T147" s="156"/>
      <c r="AT147" s="152" t="s">
        <v>205</v>
      </c>
      <c r="AU147" s="152" t="s">
        <v>85</v>
      </c>
      <c r="AV147" s="12" t="s">
        <v>82</v>
      </c>
      <c r="AW147" s="12" t="s">
        <v>35</v>
      </c>
      <c r="AX147" s="12" t="s">
        <v>74</v>
      </c>
      <c r="AY147" s="152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1427</v>
      </c>
      <c r="H148" s="160">
        <v>32.774999999999999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74</v>
      </c>
      <c r="AY148" s="158" t="s">
        <v>189</v>
      </c>
    </row>
    <row r="149" spans="2:65" s="12" customFormat="1" ht="11.25">
      <c r="B149" s="150"/>
      <c r="D149" s="151" t="s">
        <v>205</v>
      </c>
      <c r="E149" s="152" t="s">
        <v>19</v>
      </c>
      <c r="F149" s="153" t="s">
        <v>1428</v>
      </c>
      <c r="H149" s="152" t="s">
        <v>19</v>
      </c>
      <c r="I149" s="154"/>
      <c r="L149" s="150"/>
      <c r="M149" s="155"/>
      <c r="T149" s="156"/>
      <c r="AT149" s="152" t="s">
        <v>205</v>
      </c>
      <c r="AU149" s="152" t="s">
        <v>85</v>
      </c>
      <c r="AV149" s="12" t="s">
        <v>82</v>
      </c>
      <c r="AW149" s="12" t="s">
        <v>35</v>
      </c>
      <c r="AX149" s="12" t="s">
        <v>74</v>
      </c>
      <c r="AY149" s="152" t="s">
        <v>189</v>
      </c>
    </row>
    <row r="150" spans="2:65" s="13" customFormat="1" ht="11.25">
      <c r="B150" s="157"/>
      <c r="D150" s="151" t="s">
        <v>205</v>
      </c>
      <c r="E150" s="158" t="s">
        <v>19</v>
      </c>
      <c r="F150" s="159" t="s">
        <v>1429</v>
      </c>
      <c r="H150" s="160">
        <v>-10.35</v>
      </c>
      <c r="I150" s="161"/>
      <c r="L150" s="157"/>
      <c r="M150" s="162"/>
      <c r="T150" s="163"/>
      <c r="AT150" s="158" t="s">
        <v>205</v>
      </c>
      <c r="AU150" s="158" t="s">
        <v>85</v>
      </c>
      <c r="AV150" s="13" t="s">
        <v>85</v>
      </c>
      <c r="AW150" s="13" t="s">
        <v>35</v>
      </c>
      <c r="AX150" s="13" t="s">
        <v>74</v>
      </c>
      <c r="AY150" s="158" t="s">
        <v>189</v>
      </c>
    </row>
    <row r="151" spans="2:65" s="14" customFormat="1" ht="11.25">
      <c r="B151" s="164"/>
      <c r="D151" s="151" t="s">
        <v>205</v>
      </c>
      <c r="E151" s="165" t="s">
        <v>19</v>
      </c>
      <c r="F151" s="166" t="s">
        <v>303</v>
      </c>
      <c r="H151" s="167">
        <v>22.424999999999997</v>
      </c>
      <c r="I151" s="168"/>
      <c r="L151" s="164"/>
      <c r="M151" s="169"/>
      <c r="T151" s="170"/>
      <c r="AT151" s="165" t="s">
        <v>205</v>
      </c>
      <c r="AU151" s="165" t="s">
        <v>85</v>
      </c>
      <c r="AV151" s="14" t="s">
        <v>196</v>
      </c>
      <c r="AW151" s="14" t="s">
        <v>35</v>
      </c>
      <c r="AX151" s="14" t="s">
        <v>82</v>
      </c>
      <c r="AY151" s="165" t="s">
        <v>189</v>
      </c>
    </row>
    <row r="152" spans="2:65" s="1" customFormat="1" ht="62.65" customHeight="1">
      <c r="B152" s="33"/>
      <c r="C152" s="133" t="s">
        <v>271</v>
      </c>
      <c r="D152" s="133" t="s">
        <v>191</v>
      </c>
      <c r="E152" s="134" t="s">
        <v>553</v>
      </c>
      <c r="F152" s="135" t="s">
        <v>554</v>
      </c>
      <c r="G152" s="136" t="s">
        <v>405</v>
      </c>
      <c r="H152" s="137">
        <v>178.452</v>
      </c>
      <c r="I152" s="138"/>
      <c r="J152" s="139">
        <f>ROUND(I152*H152,2)</f>
        <v>0</v>
      </c>
      <c r="K152" s="135" t="s">
        <v>195</v>
      </c>
      <c r="L152" s="33"/>
      <c r="M152" s="140" t="s">
        <v>19</v>
      </c>
      <c r="N152" s="141" t="s">
        <v>45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196</v>
      </c>
      <c r="AT152" s="144" t="s">
        <v>191</v>
      </c>
      <c r="AU152" s="144" t="s">
        <v>85</v>
      </c>
      <c r="AY152" s="18" t="s">
        <v>189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8" t="s">
        <v>82</v>
      </c>
      <c r="BK152" s="145">
        <f>ROUND(I152*H152,2)</f>
        <v>0</v>
      </c>
      <c r="BL152" s="18" t="s">
        <v>196</v>
      </c>
      <c r="BM152" s="144" t="s">
        <v>1430</v>
      </c>
    </row>
    <row r="153" spans="2:65" s="1" customFormat="1" ht="11.25">
      <c r="B153" s="33"/>
      <c r="D153" s="146" t="s">
        <v>198</v>
      </c>
      <c r="F153" s="147" t="s">
        <v>556</v>
      </c>
      <c r="I153" s="148"/>
      <c r="L153" s="33"/>
      <c r="M153" s="149"/>
      <c r="T153" s="54"/>
      <c r="AT153" s="18" t="s">
        <v>198</v>
      </c>
      <c r="AU153" s="18" t="s">
        <v>85</v>
      </c>
    </row>
    <row r="154" spans="2:65" s="12" customFormat="1" ht="11.25">
      <c r="B154" s="150"/>
      <c r="D154" s="151" t="s">
        <v>205</v>
      </c>
      <c r="E154" s="152" t="s">
        <v>19</v>
      </c>
      <c r="F154" s="153" t="s">
        <v>1431</v>
      </c>
      <c r="H154" s="152" t="s">
        <v>19</v>
      </c>
      <c r="I154" s="154"/>
      <c r="L154" s="150"/>
      <c r="M154" s="155"/>
      <c r="T154" s="156"/>
      <c r="AT154" s="152" t="s">
        <v>205</v>
      </c>
      <c r="AU154" s="152" t="s">
        <v>85</v>
      </c>
      <c r="AV154" s="12" t="s">
        <v>82</v>
      </c>
      <c r="AW154" s="12" t="s">
        <v>35</v>
      </c>
      <c r="AX154" s="12" t="s">
        <v>74</v>
      </c>
      <c r="AY154" s="152" t="s">
        <v>189</v>
      </c>
    </row>
    <row r="155" spans="2:65" s="12" customFormat="1" ht="11.25">
      <c r="B155" s="150"/>
      <c r="D155" s="151" t="s">
        <v>205</v>
      </c>
      <c r="E155" s="152" t="s">
        <v>19</v>
      </c>
      <c r="F155" s="153" t="s">
        <v>1432</v>
      </c>
      <c r="H155" s="152" t="s">
        <v>19</v>
      </c>
      <c r="I155" s="154"/>
      <c r="L155" s="150"/>
      <c r="M155" s="155"/>
      <c r="T155" s="156"/>
      <c r="AT155" s="152" t="s">
        <v>205</v>
      </c>
      <c r="AU155" s="152" t="s">
        <v>85</v>
      </c>
      <c r="AV155" s="12" t="s">
        <v>82</v>
      </c>
      <c r="AW155" s="12" t="s">
        <v>35</v>
      </c>
      <c r="AX155" s="12" t="s">
        <v>74</v>
      </c>
      <c r="AY155" s="152" t="s">
        <v>189</v>
      </c>
    </row>
    <row r="156" spans="2:65" s="13" customFormat="1" ht="11.25">
      <c r="B156" s="157"/>
      <c r="D156" s="151" t="s">
        <v>205</v>
      </c>
      <c r="E156" s="158" t="s">
        <v>19</v>
      </c>
      <c r="F156" s="159" t="s">
        <v>1433</v>
      </c>
      <c r="H156" s="160">
        <v>47.03</v>
      </c>
      <c r="I156" s="161"/>
      <c r="L156" s="157"/>
      <c r="M156" s="162"/>
      <c r="T156" s="163"/>
      <c r="AT156" s="158" t="s">
        <v>205</v>
      </c>
      <c r="AU156" s="158" t="s">
        <v>85</v>
      </c>
      <c r="AV156" s="13" t="s">
        <v>85</v>
      </c>
      <c r="AW156" s="13" t="s">
        <v>35</v>
      </c>
      <c r="AX156" s="13" t="s">
        <v>74</v>
      </c>
      <c r="AY156" s="158" t="s">
        <v>189</v>
      </c>
    </row>
    <row r="157" spans="2:65" s="12" customFormat="1" ht="11.25">
      <c r="B157" s="150"/>
      <c r="D157" s="151" t="s">
        <v>205</v>
      </c>
      <c r="E157" s="152" t="s">
        <v>19</v>
      </c>
      <c r="F157" s="153" t="s">
        <v>1434</v>
      </c>
      <c r="H157" s="152" t="s">
        <v>19</v>
      </c>
      <c r="I157" s="154"/>
      <c r="L157" s="150"/>
      <c r="M157" s="155"/>
      <c r="T157" s="156"/>
      <c r="AT157" s="152" t="s">
        <v>205</v>
      </c>
      <c r="AU157" s="152" t="s">
        <v>85</v>
      </c>
      <c r="AV157" s="12" t="s">
        <v>82</v>
      </c>
      <c r="AW157" s="12" t="s">
        <v>35</v>
      </c>
      <c r="AX157" s="12" t="s">
        <v>74</v>
      </c>
      <c r="AY157" s="152" t="s">
        <v>189</v>
      </c>
    </row>
    <row r="158" spans="2:65" s="13" customFormat="1" ht="11.25">
      <c r="B158" s="157"/>
      <c r="D158" s="151" t="s">
        <v>205</v>
      </c>
      <c r="E158" s="158" t="s">
        <v>19</v>
      </c>
      <c r="F158" s="159" t="s">
        <v>1435</v>
      </c>
      <c r="H158" s="160">
        <v>70.546000000000006</v>
      </c>
      <c r="I158" s="161"/>
      <c r="L158" s="157"/>
      <c r="M158" s="162"/>
      <c r="T158" s="163"/>
      <c r="AT158" s="158" t="s">
        <v>205</v>
      </c>
      <c r="AU158" s="158" t="s">
        <v>85</v>
      </c>
      <c r="AV158" s="13" t="s">
        <v>85</v>
      </c>
      <c r="AW158" s="13" t="s">
        <v>35</v>
      </c>
      <c r="AX158" s="13" t="s">
        <v>74</v>
      </c>
      <c r="AY158" s="158" t="s">
        <v>189</v>
      </c>
    </row>
    <row r="159" spans="2:65" s="15" customFormat="1" ht="11.25">
      <c r="B159" s="171"/>
      <c r="D159" s="151" t="s">
        <v>205</v>
      </c>
      <c r="E159" s="172" t="s">
        <v>19</v>
      </c>
      <c r="F159" s="173" t="s">
        <v>412</v>
      </c>
      <c r="H159" s="174">
        <v>117.57600000000001</v>
      </c>
      <c r="I159" s="175"/>
      <c r="L159" s="171"/>
      <c r="M159" s="176"/>
      <c r="T159" s="177"/>
      <c r="AT159" s="172" t="s">
        <v>205</v>
      </c>
      <c r="AU159" s="172" t="s">
        <v>85</v>
      </c>
      <c r="AV159" s="15" t="s">
        <v>111</v>
      </c>
      <c r="AW159" s="15" t="s">
        <v>35</v>
      </c>
      <c r="AX159" s="15" t="s">
        <v>74</v>
      </c>
      <c r="AY159" s="172" t="s">
        <v>189</v>
      </c>
    </row>
    <row r="160" spans="2:65" s="12" customFormat="1" ht="33.75">
      <c r="B160" s="150"/>
      <c r="D160" s="151" t="s">
        <v>205</v>
      </c>
      <c r="E160" s="152" t="s">
        <v>19</v>
      </c>
      <c r="F160" s="153" t="s">
        <v>563</v>
      </c>
      <c r="H160" s="152" t="s">
        <v>19</v>
      </c>
      <c r="I160" s="154"/>
      <c r="L160" s="150"/>
      <c r="M160" s="155"/>
      <c r="T160" s="156"/>
      <c r="AT160" s="152" t="s">
        <v>205</v>
      </c>
      <c r="AU160" s="152" t="s">
        <v>85</v>
      </c>
      <c r="AV160" s="12" t="s">
        <v>82</v>
      </c>
      <c r="AW160" s="12" t="s">
        <v>35</v>
      </c>
      <c r="AX160" s="12" t="s">
        <v>74</v>
      </c>
      <c r="AY160" s="152" t="s">
        <v>189</v>
      </c>
    </row>
    <row r="161" spans="2:65" s="13" customFormat="1" ht="11.25">
      <c r="B161" s="157"/>
      <c r="D161" s="151" t="s">
        <v>205</v>
      </c>
      <c r="E161" s="158" t="s">
        <v>19</v>
      </c>
      <c r="F161" s="159" t="s">
        <v>1436</v>
      </c>
      <c r="H161" s="160">
        <v>15.2</v>
      </c>
      <c r="I161" s="161"/>
      <c r="L161" s="157"/>
      <c r="M161" s="162"/>
      <c r="T161" s="163"/>
      <c r="AT161" s="158" t="s">
        <v>205</v>
      </c>
      <c r="AU161" s="158" t="s">
        <v>85</v>
      </c>
      <c r="AV161" s="13" t="s">
        <v>85</v>
      </c>
      <c r="AW161" s="13" t="s">
        <v>35</v>
      </c>
      <c r="AX161" s="13" t="s">
        <v>74</v>
      </c>
      <c r="AY161" s="158" t="s">
        <v>189</v>
      </c>
    </row>
    <row r="162" spans="2:65" s="13" customFormat="1" ht="11.25">
      <c r="B162" s="157"/>
      <c r="D162" s="151" t="s">
        <v>205</v>
      </c>
      <c r="E162" s="158" t="s">
        <v>19</v>
      </c>
      <c r="F162" s="159" t="s">
        <v>1437</v>
      </c>
      <c r="H162" s="160">
        <v>45.676000000000002</v>
      </c>
      <c r="I162" s="161"/>
      <c r="L162" s="157"/>
      <c r="M162" s="162"/>
      <c r="T162" s="163"/>
      <c r="AT162" s="158" t="s">
        <v>205</v>
      </c>
      <c r="AU162" s="158" t="s">
        <v>85</v>
      </c>
      <c r="AV162" s="13" t="s">
        <v>85</v>
      </c>
      <c r="AW162" s="13" t="s">
        <v>35</v>
      </c>
      <c r="AX162" s="13" t="s">
        <v>74</v>
      </c>
      <c r="AY162" s="158" t="s">
        <v>189</v>
      </c>
    </row>
    <row r="163" spans="2:65" s="15" customFormat="1" ht="11.25">
      <c r="B163" s="171"/>
      <c r="D163" s="151" t="s">
        <v>205</v>
      </c>
      <c r="E163" s="172" t="s">
        <v>19</v>
      </c>
      <c r="F163" s="173" t="s">
        <v>412</v>
      </c>
      <c r="H163" s="174">
        <v>60.876000000000005</v>
      </c>
      <c r="I163" s="175"/>
      <c r="L163" s="171"/>
      <c r="M163" s="176"/>
      <c r="T163" s="177"/>
      <c r="AT163" s="172" t="s">
        <v>205</v>
      </c>
      <c r="AU163" s="172" t="s">
        <v>85</v>
      </c>
      <c r="AV163" s="15" t="s">
        <v>111</v>
      </c>
      <c r="AW163" s="15" t="s">
        <v>35</v>
      </c>
      <c r="AX163" s="15" t="s">
        <v>74</v>
      </c>
      <c r="AY163" s="172" t="s">
        <v>189</v>
      </c>
    </row>
    <row r="164" spans="2:65" s="14" customFormat="1" ht="11.25">
      <c r="B164" s="164"/>
      <c r="D164" s="151" t="s">
        <v>205</v>
      </c>
      <c r="E164" s="165" t="s">
        <v>19</v>
      </c>
      <c r="F164" s="166" t="s">
        <v>303</v>
      </c>
      <c r="H164" s="167">
        <v>178.452</v>
      </c>
      <c r="I164" s="168"/>
      <c r="L164" s="164"/>
      <c r="M164" s="169"/>
      <c r="T164" s="170"/>
      <c r="AT164" s="165" t="s">
        <v>205</v>
      </c>
      <c r="AU164" s="165" t="s">
        <v>85</v>
      </c>
      <c r="AV164" s="14" t="s">
        <v>196</v>
      </c>
      <c r="AW164" s="14" t="s">
        <v>35</v>
      </c>
      <c r="AX164" s="14" t="s">
        <v>82</v>
      </c>
      <c r="AY164" s="165" t="s">
        <v>189</v>
      </c>
    </row>
    <row r="165" spans="2:65" s="1" customFormat="1" ht="62.65" customHeight="1">
      <c r="B165" s="33"/>
      <c r="C165" s="133" t="s">
        <v>224</v>
      </c>
      <c r="D165" s="133" t="s">
        <v>191</v>
      </c>
      <c r="E165" s="134" t="s">
        <v>568</v>
      </c>
      <c r="F165" s="135" t="s">
        <v>569</v>
      </c>
      <c r="G165" s="136" t="s">
        <v>405</v>
      </c>
      <c r="H165" s="137">
        <v>228.084</v>
      </c>
      <c r="I165" s="138"/>
      <c r="J165" s="139">
        <f>ROUND(I165*H165,2)</f>
        <v>0</v>
      </c>
      <c r="K165" s="135" t="s">
        <v>195</v>
      </c>
      <c r="L165" s="33"/>
      <c r="M165" s="140" t="s">
        <v>19</v>
      </c>
      <c r="N165" s="141" t="s">
        <v>45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196</v>
      </c>
      <c r="AT165" s="144" t="s">
        <v>191</v>
      </c>
      <c r="AU165" s="144" t="s">
        <v>85</v>
      </c>
      <c r="AY165" s="18" t="s">
        <v>189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8" t="s">
        <v>82</v>
      </c>
      <c r="BK165" s="145">
        <f>ROUND(I165*H165,2)</f>
        <v>0</v>
      </c>
      <c r="BL165" s="18" t="s">
        <v>196</v>
      </c>
      <c r="BM165" s="144" t="s">
        <v>1438</v>
      </c>
    </row>
    <row r="166" spans="2:65" s="1" customFormat="1" ht="11.25">
      <c r="B166" s="33"/>
      <c r="D166" s="146" t="s">
        <v>198</v>
      </c>
      <c r="F166" s="147" t="s">
        <v>571</v>
      </c>
      <c r="I166" s="148"/>
      <c r="L166" s="33"/>
      <c r="M166" s="149"/>
      <c r="T166" s="54"/>
      <c r="AT166" s="18" t="s">
        <v>198</v>
      </c>
      <c r="AU166" s="18" t="s">
        <v>85</v>
      </c>
    </row>
    <row r="167" spans="2:65" s="12" customFormat="1" ht="11.25">
      <c r="B167" s="150"/>
      <c r="D167" s="151" t="s">
        <v>205</v>
      </c>
      <c r="E167" s="152" t="s">
        <v>19</v>
      </c>
      <c r="F167" s="153" t="s">
        <v>1431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572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3" customFormat="1" ht="11.25">
      <c r="B169" s="157"/>
      <c r="D169" s="151" t="s">
        <v>205</v>
      </c>
      <c r="E169" s="158" t="s">
        <v>19</v>
      </c>
      <c r="F169" s="159" t="s">
        <v>1439</v>
      </c>
      <c r="H169" s="160">
        <v>228.084</v>
      </c>
      <c r="I169" s="161"/>
      <c r="L169" s="157"/>
      <c r="M169" s="162"/>
      <c r="T169" s="163"/>
      <c r="AT169" s="158" t="s">
        <v>205</v>
      </c>
      <c r="AU169" s="158" t="s">
        <v>85</v>
      </c>
      <c r="AV169" s="13" t="s">
        <v>85</v>
      </c>
      <c r="AW169" s="13" t="s">
        <v>35</v>
      </c>
      <c r="AX169" s="13" t="s">
        <v>82</v>
      </c>
      <c r="AY169" s="158" t="s">
        <v>189</v>
      </c>
    </row>
    <row r="170" spans="2:65" s="1" customFormat="1" ht="62.65" customHeight="1">
      <c r="B170" s="33"/>
      <c r="C170" s="133" t="s">
        <v>285</v>
      </c>
      <c r="D170" s="133" t="s">
        <v>191</v>
      </c>
      <c r="E170" s="134" t="s">
        <v>575</v>
      </c>
      <c r="F170" s="135" t="s">
        <v>576</v>
      </c>
      <c r="G170" s="136" t="s">
        <v>405</v>
      </c>
      <c r="H170" s="137">
        <v>10.35</v>
      </c>
      <c r="I170" s="138"/>
      <c r="J170" s="139">
        <f>ROUND(I170*H170,2)</f>
        <v>0</v>
      </c>
      <c r="K170" s="135" t="s">
        <v>195</v>
      </c>
      <c r="L170" s="33"/>
      <c r="M170" s="140" t="s">
        <v>19</v>
      </c>
      <c r="N170" s="141" t="s">
        <v>45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196</v>
      </c>
      <c r="AT170" s="144" t="s">
        <v>191</v>
      </c>
      <c r="AU170" s="144" t="s">
        <v>85</v>
      </c>
      <c r="AY170" s="18" t="s">
        <v>189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8" t="s">
        <v>82</v>
      </c>
      <c r="BK170" s="145">
        <f>ROUND(I170*H170,2)</f>
        <v>0</v>
      </c>
      <c r="BL170" s="18" t="s">
        <v>196</v>
      </c>
      <c r="BM170" s="144" t="s">
        <v>1440</v>
      </c>
    </row>
    <row r="171" spans="2:65" s="1" customFormat="1" ht="11.25">
      <c r="B171" s="33"/>
      <c r="D171" s="146" t="s">
        <v>198</v>
      </c>
      <c r="F171" s="147" t="s">
        <v>578</v>
      </c>
      <c r="I171" s="148"/>
      <c r="L171" s="33"/>
      <c r="M171" s="149"/>
      <c r="T171" s="54"/>
      <c r="AT171" s="18" t="s">
        <v>198</v>
      </c>
      <c r="AU171" s="18" t="s">
        <v>85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1441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1442</v>
      </c>
      <c r="H173" s="160">
        <v>10.35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82</v>
      </c>
      <c r="AY173" s="158" t="s">
        <v>189</v>
      </c>
    </row>
    <row r="174" spans="2:65" s="1" customFormat="1" ht="66.75" customHeight="1">
      <c r="B174" s="33"/>
      <c r="C174" s="133" t="s">
        <v>292</v>
      </c>
      <c r="D174" s="133" t="s">
        <v>191</v>
      </c>
      <c r="E174" s="134" t="s">
        <v>582</v>
      </c>
      <c r="F174" s="135" t="s">
        <v>583</v>
      </c>
      <c r="G174" s="136" t="s">
        <v>405</v>
      </c>
      <c r="H174" s="137">
        <v>103.5</v>
      </c>
      <c r="I174" s="138"/>
      <c r="J174" s="139">
        <f>ROUND(I174*H174,2)</f>
        <v>0</v>
      </c>
      <c r="K174" s="135" t="s">
        <v>195</v>
      </c>
      <c r="L174" s="33"/>
      <c r="M174" s="140" t="s">
        <v>19</v>
      </c>
      <c r="N174" s="141" t="s">
        <v>45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196</v>
      </c>
      <c r="AT174" s="144" t="s">
        <v>191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196</v>
      </c>
      <c r="BM174" s="144" t="s">
        <v>1443</v>
      </c>
    </row>
    <row r="175" spans="2:65" s="1" customFormat="1" ht="11.25">
      <c r="B175" s="33"/>
      <c r="D175" s="146" t="s">
        <v>198</v>
      </c>
      <c r="F175" s="147" t="s">
        <v>585</v>
      </c>
      <c r="I175" s="148"/>
      <c r="L175" s="33"/>
      <c r="M175" s="149"/>
      <c r="T175" s="54"/>
      <c r="AT175" s="18" t="s">
        <v>198</v>
      </c>
      <c r="AU175" s="18" t="s">
        <v>85</v>
      </c>
    </row>
    <row r="176" spans="2:65" s="13" customFormat="1" ht="11.25">
      <c r="B176" s="157"/>
      <c r="D176" s="151" t="s">
        <v>205</v>
      </c>
      <c r="F176" s="159" t="s">
        <v>1444</v>
      </c>
      <c r="H176" s="160">
        <v>103.5</v>
      </c>
      <c r="I176" s="161"/>
      <c r="L176" s="157"/>
      <c r="M176" s="162"/>
      <c r="T176" s="163"/>
      <c r="AT176" s="158" t="s">
        <v>205</v>
      </c>
      <c r="AU176" s="158" t="s">
        <v>85</v>
      </c>
      <c r="AV176" s="13" t="s">
        <v>85</v>
      </c>
      <c r="AW176" s="13" t="s">
        <v>4</v>
      </c>
      <c r="AX176" s="13" t="s">
        <v>82</v>
      </c>
      <c r="AY176" s="158" t="s">
        <v>189</v>
      </c>
    </row>
    <row r="177" spans="2:65" s="1" customFormat="1" ht="62.65" customHeight="1">
      <c r="B177" s="33"/>
      <c r="C177" s="133" t="s">
        <v>212</v>
      </c>
      <c r="D177" s="133" t="s">
        <v>191</v>
      </c>
      <c r="E177" s="134" t="s">
        <v>588</v>
      </c>
      <c r="F177" s="135" t="s">
        <v>589</v>
      </c>
      <c r="G177" s="136" t="s">
        <v>405</v>
      </c>
      <c r="H177" s="137">
        <v>50.563000000000002</v>
      </c>
      <c r="I177" s="138"/>
      <c r="J177" s="139">
        <f>ROUND(I177*H177,2)</f>
        <v>0</v>
      </c>
      <c r="K177" s="135" t="s">
        <v>195</v>
      </c>
      <c r="L177" s="33"/>
      <c r="M177" s="140" t="s">
        <v>19</v>
      </c>
      <c r="N177" s="141" t="s">
        <v>45</v>
      </c>
      <c r="P177" s="142">
        <f>O177*H177</f>
        <v>0</v>
      </c>
      <c r="Q177" s="142">
        <v>0</v>
      </c>
      <c r="R177" s="142">
        <f>Q177*H177</f>
        <v>0</v>
      </c>
      <c r="S177" s="142">
        <v>0</v>
      </c>
      <c r="T177" s="143">
        <f>S177*H177</f>
        <v>0</v>
      </c>
      <c r="AR177" s="144" t="s">
        <v>196</v>
      </c>
      <c r="AT177" s="144" t="s">
        <v>191</v>
      </c>
      <c r="AU177" s="144" t="s">
        <v>85</v>
      </c>
      <c r="AY177" s="18" t="s">
        <v>189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8" t="s">
        <v>82</v>
      </c>
      <c r="BK177" s="145">
        <f>ROUND(I177*H177,2)</f>
        <v>0</v>
      </c>
      <c r="BL177" s="18" t="s">
        <v>196</v>
      </c>
      <c r="BM177" s="144" t="s">
        <v>1445</v>
      </c>
    </row>
    <row r="178" spans="2:65" s="1" customFormat="1" ht="11.25">
      <c r="B178" s="33"/>
      <c r="D178" s="146" t="s">
        <v>198</v>
      </c>
      <c r="F178" s="147" t="s">
        <v>591</v>
      </c>
      <c r="I178" s="148"/>
      <c r="L178" s="33"/>
      <c r="M178" s="149"/>
      <c r="T178" s="54"/>
      <c r="AT178" s="18" t="s">
        <v>198</v>
      </c>
      <c r="AU178" s="18" t="s">
        <v>85</v>
      </c>
    </row>
    <row r="179" spans="2:65" s="12" customFormat="1" ht="11.25">
      <c r="B179" s="150"/>
      <c r="D179" s="151" t="s">
        <v>205</v>
      </c>
      <c r="E179" s="152" t="s">
        <v>19</v>
      </c>
      <c r="F179" s="153" t="s">
        <v>592</v>
      </c>
      <c r="H179" s="152" t="s">
        <v>19</v>
      </c>
      <c r="I179" s="154"/>
      <c r="L179" s="150"/>
      <c r="M179" s="155"/>
      <c r="T179" s="156"/>
      <c r="AT179" s="152" t="s">
        <v>205</v>
      </c>
      <c r="AU179" s="152" t="s">
        <v>85</v>
      </c>
      <c r="AV179" s="12" t="s">
        <v>82</v>
      </c>
      <c r="AW179" s="12" t="s">
        <v>35</v>
      </c>
      <c r="AX179" s="12" t="s">
        <v>74</v>
      </c>
      <c r="AY179" s="152" t="s">
        <v>189</v>
      </c>
    </row>
    <row r="180" spans="2:65" s="12" customFormat="1" ht="11.25">
      <c r="B180" s="150"/>
      <c r="D180" s="151" t="s">
        <v>205</v>
      </c>
      <c r="E180" s="152" t="s">
        <v>19</v>
      </c>
      <c r="F180" s="153" t="s">
        <v>572</v>
      </c>
      <c r="H180" s="152" t="s">
        <v>19</v>
      </c>
      <c r="I180" s="154"/>
      <c r="L180" s="150"/>
      <c r="M180" s="155"/>
      <c r="T180" s="156"/>
      <c r="AT180" s="152" t="s">
        <v>205</v>
      </c>
      <c r="AU180" s="152" t="s">
        <v>85</v>
      </c>
      <c r="AV180" s="12" t="s">
        <v>82</v>
      </c>
      <c r="AW180" s="12" t="s">
        <v>35</v>
      </c>
      <c r="AX180" s="12" t="s">
        <v>74</v>
      </c>
      <c r="AY180" s="152" t="s">
        <v>189</v>
      </c>
    </row>
    <row r="181" spans="2:65" s="13" customFormat="1" ht="11.25">
      <c r="B181" s="157"/>
      <c r="D181" s="151" t="s">
        <v>205</v>
      </c>
      <c r="E181" s="158" t="s">
        <v>19</v>
      </c>
      <c r="F181" s="159" t="s">
        <v>1446</v>
      </c>
      <c r="H181" s="160">
        <v>27.047999999999998</v>
      </c>
      <c r="I181" s="161"/>
      <c r="L181" s="157"/>
      <c r="M181" s="162"/>
      <c r="T181" s="163"/>
      <c r="AT181" s="158" t="s">
        <v>205</v>
      </c>
      <c r="AU181" s="158" t="s">
        <v>85</v>
      </c>
      <c r="AV181" s="13" t="s">
        <v>85</v>
      </c>
      <c r="AW181" s="13" t="s">
        <v>35</v>
      </c>
      <c r="AX181" s="13" t="s">
        <v>74</v>
      </c>
      <c r="AY181" s="158" t="s">
        <v>189</v>
      </c>
    </row>
    <row r="182" spans="2:65" s="12" customFormat="1" ht="11.25">
      <c r="B182" s="150"/>
      <c r="D182" s="151" t="s">
        <v>205</v>
      </c>
      <c r="E182" s="152" t="s">
        <v>19</v>
      </c>
      <c r="F182" s="153" t="s">
        <v>594</v>
      </c>
      <c r="H182" s="152" t="s">
        <v>19</v>
      </c>
      <c r="I182" s="154"/>
      <c r="L182" s="150"/>
      <c r="M182" s="155"/>
      <c r="T182" s="156"/>
      <c r="AT182" s="152" t="s">
        <v>205</v>
      </c>
      <c r="AU182" s="152" t="s">
        <v>85</v>
      </c>
      <c r="AV182" s="12" t="s">
        <v>82</v>
      </c>
      <c r="AW182" s="12" t="s">
        <v>35</v>
      </c>
      <c r="AX182" s="12" t="s">
        <v>74</v>
      </c>
      <c r="AY182" s="152" t="s">
        <v>189</v>
      </c>
    </row>
    <row r="183" spans="2:65" s="13" customFormat="1" ht="11.25">
      <c r="B183" s="157"/>
      <c r="D183" s="151" t="s">
        <v>205</v>
      </c>
      <c r="E183" s="158" t="s">
        <v>19</v>
      </c>
      <c r="F183" s="159" t="s">
        <v>1447</v>
      </c>
      <c r="H183" s="160">
        <v>23.515000000000001</v>
      </c>
      <c r="I183" s="161"/>
      <c r="L183" s="157"/>
      <c r="M183" s="162"/>
      <c r="T183" s="163"/>
      <c r="AT183" s="158" t="s">
        <v>205</v>
      </c>
      <c r="AU183" s="158" t="s">
        <v>85</v>
      </c>
      <c r="AV183" s="13" t="s">
        <v>85</v>
      </c>
      <c r="AW183" s="13" t="s">
        <v>35</v>
      </c>
      <c r="AX183" s="13" t="s">
        <v>74</v>
      </c>
      <c r="AY183" s="158" t="s">
        <v>189</v>
      </c>
    </row>
    <row r="184" spans="2:65" s="14" customFormat="1" ht="11.25">
      <c r="B184" s="164"/>
      <c r="D184" s="151" t="s">
        <v>205</v>
      </c>
      <c r="E184" s="165" t="s">
        <v>19</v>
      </c>
      <c r="F184" s="166" t="s">
        <v>303</v>
      </c>
      <c r="H184" s="167">
        <v>50.563000000000002</v>
      </c>
      <c r="I184" s="168"/>
      <c r="L184" s="164"/>
      <c r="M184" s="169"/>
      <c r="T184" s="170"/>
      <c r="AT184" s="165" t="s">
        <v>205</v>
      </c>
      <c r="AU184" s="165" t="s">
        <v>85</v>
      </c>
      <c r="AV184" s="14" t="s">
        <v>196</v>
      </c>
      <c r="AW184" s="14" t="s">
        <v>35</v>
      </c>
      <c r="AX184" s="14" t="s">
        <v>82</v>
      </c>
      <c r="AY184" s="165" t="s">
        <v>189</v>
      </c>
    </row>
    <row r="185" spans="2:65" s="1" customFormat="1" ht="66.75" customHeight="1">
      <c r="B185" s="33"/>
      <c r="C185" s="133" t="s">
        <v>314</v>
      </c>
      <c r="D185" s="133" t="s">
        <v>191</v>
      </c>
      <c r="E185" s="134" t="s">
        <v>597</v>
      </c>
      <c r="F185" s="135" t="s">
        <v>598</v>
      </c>
      <c r="G185" s="136" t="s">
        <v>405</v>
      </c>
      <c r="H185" s="137">
        <v>505.63</v>
      </c>
      <c r="I185" s="138"/>
      <c r="J185" s="139">
        <f>ROUND(I185*H185,2)</f>
        <v>0</v>
      </c>
      <c r="K185" s="135" t="s">
        <v>195</v>
      </c>
      <c r="L185" s="33"/>
      <c r="M185" s="140" t="s">
        <v>19</v>
      </c>
      <c r="N185" s="141" t="s">
        <v>45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196</v>
      </c>
      <c r="AT185" s="144" t="s">
        <v>191</v>
      </c>
      <c r="AU185" s="144" t="s">
        <v>85</v>
      </c>
      <c r="AY185" s="18" t="s">
        <v>189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8" t="s">
        <v>82</v>
      </c>
      <c r="BK185" s="145">
        <f>ROUND(I185*H185,2)</f>
        <v>0</v>
      </c>
      <c r="BL185" s="18" t="s">
        <v>196</v>
      </c>
      <c r="BM185" s="144" t="s">
        <v>1448</v>
      </c>
    </row>
    <row r="186" spans="2:65" s="1" customFormat="1" ht="11.25">
      <c r="B186" s="33"/>
      <c r="D186" s="146" t="s">
        <v>198</v>
      </c>
      <c r="F186" s="147" t="s">
        <v>600</v>
      </c>
      <c r="I186" s="148"/>
      <c r="L186" s="33"/>
      <c r="M186" s="149"/>
      <c r="T186" s="54"/>
      <c r="AT186" s="18" t="s">
        <v>198</v>
      </c>
      <c r="AU186" s="18" t="s">
        <v>85</v>
      </c>
    </row>
    <row r="187" spans="2:65" s="13" customFormat="1" ht="11.25">
      <c r="B187" s="157"/>
      <c r="D187" s="151" t="s">
        <v>205</v>
      </c>
      <c r="F187" s="159" t="s">
        <v>1449</v>
      </c>
      <c r="H187" s="160">
        <v>505.63</v>
      </c>
      <c r="I187" s="161"/>
      <c r="L187" s="157"/>
      <c r="M187" s="162"/>
      <c r="T187" s="163"/>
      <c r="AT187" s="158" t="s">
        <v>205</v>
      </c>
      <c r="AU187" s="158" t="s">
        <v>85</v>
      </c>
      <c r="AV187" s="13" t="s">
        <v>85</v>
      </c>
      <c r="AW187" s="13" t="s">
        <v>4</v>
      </c>
      <c r="AX187" s="13" t="s">
        <v>82</v>
      </c>
      <c r="AY187" s="158" t="s">
        <v>189</v>
      </c>
    </row>
    <row r="188" spans="2:65" s="1" customFormat="1" ht="62.65" customHeight="1">
      <c r="B188" s="33"/>
      <c r="C188" s="133" t="s">
        <v>7</v>
      </c>
      <c r="D188" s="133" t="s">
        <v>191</v>
      </c>
      <c r="E188" s="134" t="s">
        <v>603</v>
      </c>
      <c r="F188" s="135" t="s">
        <v>604</v>
      </c>
      <c r="G188" s="136" t="s">
        <v>405</v>
      </c>
      <c r="H188" s="137">
        <v>11.757999999999999</v>
      </c>
      <c r="I188" s="138"/>
      <c r="J188" s="139">
        <f>ROUND(I188*H188,2)</f>
        <v>0</v>
      </c>
      <c r="K188" s="135" t="s">
        <v>195</v>
      </c>
      <c r="L188" s="33"/>
      <c r="M188" s="140" t="s">
        <v>19</v>
      </c>
      <c r="N188" s="141" t="s">
        <v>45</v>
      </c>
      <c r="P188" s="142">
        <f>O188*H188</f>
        <v>0</v>
      </c>
      <c r="Q188" s="142">
        <v>0</v>
      </c>
      <c r="R188" s="142">
        <f>Q188*H188</f>
        <v>0</v>
      </c>
      <c r="S188" s="142">
        <v>0</v>
      </c>
      <c r="T188" s="143">
        <f>S188*H188</f>
        <v>0</v>
      </c>
      <c r="AR188" s="144" t="s">
        <v>196</v>
      </c>
      <c r="AT188" s="144" t="s">
        <v>191</v>
      </c>
      <c r="AU188" s="144" t="s">
        <v>85</v>
      </c>
      <c r="AY188" s="18" t="s">
        <v>189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8" t="s">
        <v>82</v>
      </c>
      <c r="BK188" s="145">
        <f>ROUND(I188*H188,2)</f>
        <v>0</v>
      </c>
      <c r="BL188" s="18" t="s">
        <v>196</v>
      </c>
      <c r="BM188" s="144" t="s">
        <v>1450</v>
      </c>
    </row>
    <row r="189" spans="2:65" s="1" customFormat="1" ht="11.25">
      <c r="B189" s="33"/>
      <c r="D189" s="146" t="s">
        <v>198</v>
      </c>
      <c r="F189" s="147" t="s">
        <v>606</v>
      </c>
      <c r="I189" s="148"/>
      <c r="L189" s="33"/>
      <c r="M189" s="149"/>
      <c r="T189" s="54"/>
      <c r="AT189" s="18" t="s">
        <v>198</v>
      </c>
      <c r="AU189" s="18" t="s">
        <v>85</v>
      </c>
    </row>
    <row r="190" spans="2:65" s="12" customFormat="1" ht="11.25">
      <c r="B190" s="150"/>
      <c r="D190" s="151" t="s">
        <v>205</v>
      </c>
      <c r="E190" s="152" t="s">
        <v>19</v>
      </c>
      <c r="F190" s="153" t="s">
        <v>592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2" customFormat="1" ht="11.25">
      <c r="B191" s="150"/>
      <c r="D191" s="151" t="s">
        <v>205</v>
      </c>
      <c r="E191" s="152" t="s">
        <v>19</v>
      </c>
      <c r="F191" s="153" t="s">
        <v>607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3" customFormat="1" ht="11.25">
      <c r="B192" s="157"/>
      <c r="D192" s="151" t="s">
        <v>205</v>
      </c>
      <c r="E192" s="158" t="s">
        <v>19</v>
      </c>
      <c r="F192" s="159" t="s">
        <v>1451</v>
      </c>
      <c r="H192" s="160">
        <v>11.757999999999999</v>
      </c>
      <c r="I192" s="161"/>
      <c r="L192" s="157"/>
      <c r="M192" s="162"/>
      <c r="T192" s="163"/>
      <c r="AT192" s="158" t="s">
        <v>205</v>
      </c>
      <c r="AU192" s="158" t="s">
        <v>85</v>
      </c>
      <c r="AV192" s="13" t="s">
        <v>85</v>
      </c>
      <c r="AW192" s="13" t="s">
        <v>35</v>
      </c>
      <c r="AX192" s="13" t="s">
        <v>82</v>
      </c>
      <c r="AY192" s="158" t="s">
        <v>189</v>
      </c>
    </row>
    <row r="193" spans="2:65" s="1" customFormat="1" ht="66.75" customHeight="1">
      <c r="B193" s="33"/>
      <c r="C193" s="133" t="s">
        <v>323</v>
      </c>
      <c r="D193" s="133" t="s">
        <v>191</v>
      </c>
      <c r="E193" s="134" t="s">
        <v>610</v>
      </c>
      <c r="F193" s="135" t="s">
        <v>611</v>
      </c>
      <c r="G193" s="136" t="s">
        <v>405</v>
      </c>
      <c r="H193" s="137">
        <v>117.58</v>
      </c>
      <c r="I193" s="138"/>
      <c r="J193" s="139">
        <f>ROUND(I193*H193,2)</f>
        <v>0</v>
      </c>
      <c r="K193" s="135" t="s">
        <v>195</v>
      </c>
      <c r="L193" s="33"/>
      <c r="M193" s="140" t="s">
        <v>19</v>
      </c>
      <c r="N193" s="141" t="s">
        <v>45</v>
      </c>
      <c r="P193" s="142">
        <f>O193*H193</f>
        <v>0</v>
      </c>
      <c r="Q193" s="142">
        <v>0</v>
      </c>
      <c r="R193" s="142">
        <f>Q193*H193</f>
        <v>0</v>
      </c>
      <c r="S193" s="142">
        <v>0</v>
      </c>
      <c r="T193" s="143">
        <f>S193*H193</f>
        <v>0</v>
      </c>
      <c r="AR193" s="144" t="s">
        <v>196</v>
      </c>
      <c r="AT193" s="144" t="s">
        <v>191</v>
      </c>
      <c r="AU193" s="144" t="s">
        <v>85</v>
      </c>
      <c r="AY193" s="18" t="s">
        <v>189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8" t="s">
        <v>82</v>
      </c>
      <c r="BK193" s="145">
        <f>ROUND(I193*H193,2)</f>
        <v>0</v>
      </c>
      <c r="BL193" s="18" t="s">
        <v>196</v>
      </c>
      <c r="BM193" s="144" t="s">
        <v>1452</v>
      </c>
    </row>
    <row r="194" spans="2:65" s="1" customFormat="1" ht="11.25">
      <c r="B194" s="33"/>
      <c r="D194" s="146" t="s">
        <v>198</v>
      </c>
      <c r="F194" s="147" t="s">
        <v>613</v>
      </c>
      <c r="I194" s="148"/>
      <c r="L194" s="33"/>
      <c r="M194" s="149"/>
      <c r="T194" s="54"/>
      <c r="AT194" s="18" t="s">
        <v>198</v>
      </c>
      <c r="AU194" s="18" t="s">
        <v>85</v>
      </c>
    </row>
    <row r="195" spans="2:65" s="13" customFormat="1" ht="11.25">
      <c r="B195" s="157"/>
      <c r="D195" s="151" t="s">
        <v>205</v>
      </c>
      <c r="F195" s="159" t="s">
        <v>1453</v>
      </c>
      <c r="H195" s="160">
        <v>117.58</v>
      </c>
      <c r="I195" s="161"/>
      <c r="L195" s="157"/>
      <c r="M195" s="162"/>
      <c r="T195" s="163"/>
      <c r="AT195" s="158" t="s">
        <v>205</v>
      </c>
      <c r="AU195" s="158" t="s">
        <v>85</v>
      </c>
      <c r="AV195" s="13" t="s">
        <v>85</v>
      </c>
      <c r="AW195" s="13" t="s">
        <v>4</v>
      </c>
      <c r="AX195" s="13" t="s">
        <v>82</v>
      </c>
      <c r="AY195" s="158" t="s">
        <v>189</v>
      </c>
    </row>
    <row r="196" spans="2:65" s="1" customFormat="1" ht="44.25" customHeight="1">
      <c r="B196" s="33"/>
      <c r="C196" s="133" t="s">
        <v>329</v>
      </c>
      <c r="D196" s="133" t="s">
        <v>191</v>
      </c>
      <c r="E196" s="134" t="s">
        <v>1454</v>
      </c>
      <c r="F196" s="135" t="s">
        <v>1455</v>
      </c>
      <c r="G196" s="136" t="s">
        <v>405</v>
      </c>
      <c r="H196" s="137">
        <v>142.089</v>
      </c>
      <c r="I196" s="138"/>
      <c r="J196" s="139">
        <f>ROUND(I196*H196,2)</f>
        <v>0</v>
      </c>
      <c r="K196" s="135" t="s">
        <v>195</v>
      </c>
      <c r="L196" s="33"/>
      <c r="M196" s="140" t="s">
        <v>19</v>
      </c>
      <c r="N196" s="141" t="s">
        <v>45</v>
      </c>
      <c r="P196" s="142">
        <f>O196*H196</f>
        <v>0</v>
      </c>
      <c r="Q196" s="142">
        <v>0</v>
      </c>
      <c r="R196" s="142">
        <f>Q196*H196</f>
        <v>0</v>
      </c>
      <c r="S196" s="142">
        <v>0</v>
      </c>
      <c r="T196" s="143">
        <f>S196*H196</f>
        <v>0</v>
      </c>
      <c r="AR196" s="144" t="s">
        <v>196</v>
      </c>
      <c r="AT196" s="144" t="s">
        <v>191</v>
      </c>
      <c r="AU196" s="144" t="s">
        <v>85</v>
      </c>
      <c r="AY196" s="18" t="s">
        <v>189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8" t="s">
        <v>82</v>
      </c>
      <c r="BK196" s="145">
        <f>ROUND(I196*H196,2)</f>
        <v>0</v>
      </c>
      <c r="BL196" s="18" t="s">
        <v>196</v>
      </c>
      <c r="BM196" s="144" t="s">
        <v>1456</v>
      </c>
    </row>
    <row r="197" spans="2:65" s="1" customFormat="1" ht="11.25">
      <c r="B197" s="33"/>
      <c r="D197" s="146" t="s">
        <v>198</v>
      </c>
      <c r="F197" s="147" t="s">
        <v>1457</v>
      </c>
      <c r="I197" s="148"/>
      <c r="L197" s="33"/>
      <c r="M197" s="149"/>
      <c r="T197" s="54"/>
      <c r="AT197" s="18" t="s">
        <v>198</v>
      </c>
      <c r="AU197" s="18" t="s">
        <v>85</v>
      </c>
    </row>
    <row r="198" spans="2:65" s="12" customFormat="1" ht="11.25">
      <c r="B198" s="150"/>
      <c r="D198" s="151" t="s">
        <v>205</v>
      </c>
      <c r="E198" s="152" t="s">
        <v>19</v>
      </c>
      <c r="F198" s="153" t="s">
        <v>1426</v>
      </c>
      <c r="H198" s="152" t="s">
        <v>19</v>
      </c>
      <c r="I198" s="154"/>
      <c r="L198" s="150"/>
      <c r="M198" s="155"/>
      <c r="T198" s="156"/>
      <c r="AT198" s="152" t="s">
        <v>205</v>
      </c>
      <c r="AU198" s="152" t="s">
        <v>85</v>
      </c>
      <c r="AV198" s="12" t="s">
        <v>82</v>
      </c>
      <c r="AW198" s="12" t="s">
        <v>35</v>
      </c>
      <c r="AX198" s="12" t="s">
        <v>74</v>
      </c>
      <c r="AY198" s="152" t="s">
        <v>189</v>
      </c>
    </row>
    <row r="199" spans="2:65" s="13" customFormat="1" ht="11.25">
      <c r="B199" s="157"/>
      <c r="D199" s="151" t="s">
        <v>205</v>
      </c>
      <c r="E199" s="158" t="s">
        <v>19</v>
      </c>
      <c r="F199" s="159" t="s">
        <v>1427</v>
      </c>
      <c r="H199" s="160">
        <v>32.774999999999999</v>
      </c>
      <c r="I199" s="161"/>
      <c r="L199" s="157"/>
      <c r="M199" s="162"/>
      <c r="T199" s="163"/>
      <c r="AT199" s="158" t="s">
        <v>205</v>
      </c>
      <c r="AU199" s="158" t="s">
        <v>85</v>
      </c>
      <c r="AV199" s="13" t="s">
        <v>85</v>
      </c>
      <c r="AW199" s="13" t="s">
        <v>35</v>
      </c>
      <c r="AX199" s="13" t="s">
        <v>74</v>
      </c>
      <c r="AY199" s="158" t="s">
        <v>189</v>
      </c>
    </row>
    <row r="200" spans="2:65" s="12" customFormat="1" ht="11.25">
      <c r="B200" s="150"/>
      <c r="D200" s="151" t="s">
        <v>205</v>
      </c>
      <c r="E200" s="152" t="s">
        <v>19</v>
      </c>
      <c r="F200" s="153" t="s">
        <v>1428</v>
      </c>
      <c r="H200" s="152" t="s">
        <v>19</v>
      </c>
      <c r="I200" s="154"/>
      <c r="L200" s="150"/>
      <c r="M200" s="155"/>
      <c r="T200" s="156"/>
      <c r="AT200" s="152" t="s">
        <v>205</v>
      </c>
      <c r="AU200" s="152" t="s">
        <v>85</v>
      </c>
      <c r="AV200" s="12" t="s">
        <v>82</v>
      </c>
      <c r="AW200" s="12" t="s">
        <v>35</v>
      </c>
      <c r="AX200" s="12" t="s">
        <v>74</v>
      </c>
      <c r="AY200" s="152" t="s">
        <v>189</v>
      </c>
    </row>
    <row r="201" spans="2:65" s="13" customFormat="1" ht="11.25">
      <c r="B201" s="157"/>
      <c r="D201" s="151" t="s">
        <v>205</v>
      </c>
      <c r="E201" s="158" t="s">
        <v>19</v>
      </c>
      <c r="F201" s="159" t="s">
        <v>1429</v>
      </c>
      <c r="H201" s="160">
        <v>-10.35</v>
      </c>
      <c r="I201" s="161"/>
      <c r="L201" s="157"/>
      <c r="M201" s="162"/>
      <c r="T201" s="163"/>
      <c r="AT201" s="158" t="s">
        <v>205</v>
      </c>
      <c r="AU201" s="158" t="s">
        <v>85</v>
      </c>
      <c r="AV201" s="13" t="s">
        <v>85</v>
      </c>
      <c r="AW201" s="13" t="s">
        <v>35</v>
      </c>
      <c r="AX201" s="13" t="s">
        <v>74</v>
      </c>
      <c r="AY201" s="158" t="s">
        <v>189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1458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3" customFormat="1" ht="11.25">
      <c r="B203" s="157"/>
      <c r="D203" s="151" t="s">
        <v>205</v>
      </c>
      <c r="E203" s="158" t="s">
        <v>19</v>
      </c>
      <c r="F203" s="159" t="s">
        <v>1447</v>
      </c>
      <c r="H203" s="160">
        <v>23.515000000000001</v>
      </c>
      <c r="I203" s="161"/>
      <c r="L203" s="157"/>
      <c r="M203" s="162"/>
      <c r="T203" s="163"/>
      <c r="AT203" s="158" t="s">
        <v>205</v>
      </c>
      <c r="AU203" s="158" t="s">
        <v>85</v>
      </c>
      <c r="AV203" s="13" t="s">
        <v>85</v>
      </c>
      <c r="AW203" s="13" t="s">
        <v>35</v>
      </c>
      <c r="AX203" s="13" t="s">
        <v>74</v>
      </c>
      <c r="AY203" s="158" t="s">
        <v>189</v>
      </c>
    </row>
    <row r="204" spans="2:65" s="12" customFormat="1" ht="11.25">
      <c r="B204" s="150"/>
      <c r="D204" s="151" t="s">
        <v>205</v>
      </c>
      <c r="E204" s="152" t="s">
        <v>19</v>
      </c>
      <c r="F204" s="153" t="s">
        <v>1459</v>
      </c>
      <c r="H204" s="152" t="s">
        <v>19</v>
      </c>
      <c r="I204" s="154"/>
      <c r="L204" s="150"/>
      <c r="M204" s="155"/>
      <c r="T204" s="156"/>
      <c r="AT204" s="152" t="s">
        <v>205</v>
      </c>
      <c r="AU204" s="152" t="s">
        <v>85</v>
      </c>
      <c r="AV204" s="12" t="s">
        <v>82</v>
      </c>
      <c r="AW204" s="12" t="s">
        <v>35</v>
      </c>
      <c r="AX204" s="12" t="s">
        <v>74</v>
      </c>
      <c r="AY204" s="152" t="s">
        <v>189</v>
      </c>
    </row>
    <row r="205" spans="2:65" s="13" customFormat="1" ht="11.25">
      <c r="B205" s="157"/>
      <c r="D205" s="151" t="s">
        <v>205</v>
      </c>
      <c r="E205" s="158" t="s">
        <v>19</v>
      </c>
      <c r="F205" s="159" t="s">
        <v>1460</v>
      </c>
      <c r="H205" s="160">
        <v>35.273000000000003</v>
      </c>
      <c r="I205" s="161"/>
      <c r="L205" s="157"/>
      <c r="M205" s="162"/>
      <c r="T205" s="163"/>
      <c r="AT205" s="158" t="s">
        <v>205</v>
      </c>
      <c r="AU205" s="158" t="s">
        <v>85</v>
      </c>
      <c r="AV205" s="13" t="s">
        <v>85</v>
      </c>
      <c r="AW205" s="13" t="s">
        <v>35</v>
      </c>
      <c r="AX205" s="13" t="s">
        <v>74</v>
      </c>
      <c r="AY205" s="158" t="s">
        <v>189</v>
      </c>
    </row>
    <row r="206" spans="2:65" s="15" customFormat="1" ht="11.25">
      <c r="B206" s="171"/>
      <c r="D206" s="151" t="s">
        <v>205</v>
      </c>
      <c r="E206" s="172" t="s">
        <v>19</v>
      </c>
      <c r="F206" s="173" t="s">
        <v>412</v>
      </c>
      <c r="H206" s="174">
        <v>81.212999999999994</v>
      </c>
      <c r="I206" s="175"/>
      <c r="L206" s="171"/>
      <c r="M206" s="176"/>
      <c r="T206" s="177"/>
      <c r="AT206" s="172" t="s">
        <v>205</v>
      </c>
      <c r="AU206" s="172" t="s">
        <v>85</v>
      </c>
      <c r="AV206" s="15" t="s">
        <v>111</v>
      </c>
      <c r="AW206" s="15" t="s">
        <v>35</v>
      </c>
      <c r="AX206" s="15" t="s">
        <v>74</v>
      </c>
      <c r="AY206" s="172" t="s">
        <v>189</v>
      </c>
    </row>
    <row r="207" spans="2:65" s="12" customFormat="1" ht="33.75">
      <c r="B207" s="150"/>
      <c r="D207" s="151" t="s">
        <v>205</v>
      </c>
      <c r="E207" s="152" t="s">
        <v>19</v>
      </c>
      <c r="F207" s="153" t="s">
        <v>563</v>
      </c>
      <c r="H207" s="152" t="s">
        <v>19</v>
      </c>
      <c r="I207" s="154"/>
      <c r="L207" s="150"/>
      <c r="M207" s="155"/>
      <c r="T207" s="156"/>
      <c r="AT207" s="152" t="s">
        <v>205</v>
      </c>
      <c r="AU207" s="152" t="s">
        <v>85</v>
      </c>
      <c r="AV207" s="12" t="s">
        <v>82</v>
      </c>
      <c r="AW207" s="12" t="s">
        <v>35</v>
      </c>
      <c r="AX207" s="12" t="s">
        <v>74</v>
      </c>
      <c r="AY207" s="152" t="s">
        <v>189</v>
      </c>
    </row>
    <row r="208" spans="2:65" s="13" customFormat="1" ht="11.25">
      <c r="B208" s="157"/>
      <c r="D208" s="151" t="s">
        <v>205</v>
      </c>
      <c r="E208" s="158" t="s">
        <v>19</v>
      </c>
      <c r="F208" s="159" t="s">
        <v>1436</v>
      </c>
      <c r="H208" s="160">
        <v>15.2</v>
      </c>
      <c r="I208" s="161"/>
      <c r="L208" s="157"/>
      <c r="M208" s="162"/>
      <c r="T208" s="163"/>
      <c r="AT208" s="158" t="s">
        <v>205</v>
      </c>
      <c r="AU208" s="158" t="s">
        <v>85</v>
      </c>
      <c r="AV208" s="13" t="s">
        <v>85</v>
      </c>
      <c r="AW208" s="13" t="s">
        <v>35</v>
      </c>
      <c r="AX208" s="13" t="s">
        <v>74</v>
      </c>
      <c r="AY208" s="158" t="s">
        <v>189</v>
      </c>
    </row>
    <row r="209" spans="2:65" s="13" customFormat="1" ht="11.25">
      <c r="B209" s="157"/>
      <c r="D209" s="151" t="s">
        <v>205</v>
      </c>
      <c r="E209" s="158" t="s">
        <v>19</v>
      </c>
      <c r="F209" s="159" t="s">
        <v>1437</v>
      </c>
      <c r="H209" s="160">
        <v>45.676000000000002</v>
      </c>
      <c r="I209" s="161"/>
      <c r="L209" s="157"/>
      <c r="M209" s="162"/>
      <c r="T209" s="163"/>
      <c r="AT209" s="158" t="s">
        <v>205</v>
      </c>
      <c r="AU209" s="158" t="s">
        <v>85</v>
      </c>
      <c r="AV209" s="13" t="s">
        <v>85</v>
      </c>
      <c r="AW209" s="13" t="s">
        <v>35</v>
      </c>
      <c r="AX209" s="13" t="s">
        <v>74</v>
      </c>
      <c r="AY209" s="158" t="s">
        <v>189</v>
      </c>
    </row>
    <row r="210" spans="2:65" s="15" customFormat="1" ht="11.25">
      <c r="B210" s="171"/>
      <c r="D210" s="151" t="s">
        <v>205</v>
      </c>
      <c r="E210" s="172" t="s">
        <v>19</v>
      </c>
      <c r="F210" s="173" t="s">
        <v>412</v>
      </c>
      <c r="H210" s="174">
        <v>60.876000000000005</v>
      </c>
      <c r="I210" s="175"/>
      <c r="L210" s="171"/>
      <c r="M210" s="176"/>
      <c r="T210" s="177"/>
      <c r="AT210" s="172" t="s">
        <v>205</v>
      </c>
      <c r="AU210" s="172" t="s">
        <v>85</v>
      </c>
      <c r="AV210" s="15" t="s">
        <v>111</v>
      </c>
      <c r="AW210" s="15" t="s">
        <v>35</v>
      </c>
      <c r="AX210" s="15" t="s">
        <v>74</v>
      </c>
      <c r="AY210" s="172" t="s">
        <v>189</v>
      </c>
    </row>
    <row r="211" spans="2:65" s="14" customFormat="1" ht="11.25">
      <c r="B211" s="164"/>
      <c r="D211" s="151" t="s">
        <v>205</v>
      </c>
      <c r="E211" s="165" t="s">
        <v>19</v>
      </c>
      <c r="F211" s="166" t="s">
        <v>303</v>
      </c>
      <c r="H211" s="167">
        <v>142.089</v>
      </c>
      <c r="I211" s="168"/>
      <c r="L211" s="164"/>
      <c r="M211" s="169"/>
      <c r="T211" s="170"/>
      <c r="AT211" s="165" t="s">
        <v>205</v>
      </c>
      <c r="AU211" s="165" t="s">
        <v>85</v>
      </c>
      <c r="AV211" s="14" t="s">
        <v>196</v>
      </c>
      <c r="AW211" s="14" t="s">
        <v>35</v>
      </c>
      <c r="AX211" s="14" t="s">
        <v>82</v>
      </c>
      <c r="AY211" s="165" t="s">
        <v>189</v>
      </c>
    </row>
    <row r="212" spans="2:65" s="1" customFormat="1" ht="44.25" customHeight="1">
      <c r="B212" s="33"/>
      <c r="C212" s="133" t="s">
        <v>336</v>
      </c>
      <c r="D212" s="133" t="s">
        <v>191</v>
      </c>
      <c r="E212" s="134" t="s">
        <v>1461</v>
      </c>
      <c r="F212" s="135" t="s">
        <v>1462</v>
      </c>
      <c r="G212" s="136" t="s">
        <v>405</v>
      </c>
      <c r="H212" s="137">
        <v>114.042</v>
      </c>
      <c r="I212" s="138"/>
      <c r="J212" s="139">
        <f>ROUND(I212*H212,2)</f>
        <v>0</v>
      </c>
      <c r="K212" s="135" t="s">
        <v>195</v>
      </c>
      <c r="L212" s="33"/>
      <c r="M212" s="140" t="s">
        <v>19</v>
      </c>
      <c r="N212" s="141" t="s">
        <v>45</v>
      </c>
      <c r="P212" s="142">
        <f>O212*H212</f>
        <v>0</v>
      </c>
      <c r="Q212" s="142">
        <v>0</v>
      </c>
      <c r="R212" s="142">
        <f>Q212*H212</f>
        <v>0</v>
      </c>
      <c r="S212" s="142">
        <v>0</v>
      </c>
      <c r="T212" s="143">
        <f>S212*H212</f>
        <v>0</v>
      </c>
      <c r="AR212" s="144" t="s">
        <v>196</v>
      </c>
      <c r="AT212" s="144" t="s">
        <v>191</v>
      </c>
      <c r="AU212" s="144" t="s">
        <v>85</v>
      </c>
      <c r="AY212" s="18" t="s">
        <v>189</v>
      </c>
      <c r="BE212" s="145">
        <f>IF(N212="základní",J212,0)</f>
        <v>0</v>
      </c>
      <c r="BF212" s="145">
        <f>IF(N212="snížená",J212,0)</f>
        <v>0</v>
      </c>
      <c r="BG212" s="145">
        <f>IF(N212="zákl. přenesená",J212,0)</f>
        <v>0</v>
      </c>
      <c r="BH212" s="145">
        <f>IF(N212="sníž. přenesená",J212,0)</f>
        <v>0</v>
      </c>
      <c r="BI212" s="145">
        <f>IF(N212="nulová",J212,0)</f>
        <v>0</v>
      </c>
      <c r="BJ212" s="18" t="s">
        <v>82</v>
      </c>
      <c r="BK212" s="145">
        <f>ROUND(I212*H212,2)</f>
        <v>0</v>
      </c>
      <c r="BL212" s="18" t="s">
        <v>196</v>
      </c>
      <c r="BM212" s="144" t="s">
        <v>1463</v>
      </c>
    </row>
    <row r="213" spans="2:65" s="1" customFormat="1" ht="11.25">
      <c r="B213" s="33"/>
      <c r="D213" s="146" t="s">
        <v>198</v>
      </c>
      <c r="F213" s="147" t="s">
        <v>1464</v>
      </c>
      <c r="I213" s="148"/>
      <c r="L213" s="33"/>
      <c r="M213" s="149"/>
      <c r="T213" s="54"/>
      <c r="AT213" s="18" t="s">
        <v>198</v>
      </c>
      <c r="AU213" s="18" t="s">
        <v>85</v>
      </c>
    </row>
    <row r="214" spans="2:65" s="12" customFormat="1" ht="11.25">
      <c r="B214" s="150"/>
      <c r="D214" s="151" t="s">
        <v>205</v>
      </c>
      <c r="E214" s="152" t="s">
        <v>19</v>
      </c>
      <c r="F214" s="153" t="s">
        <v>1465</v>
      </c>
      <c r="H214" s="152" t="s">
        <v>19</v>
      </c>
      <c r="I214" s="154"/>
      <c r="L214" s="150"/>
      <c r="M214" s="155"/>
      <c r="T214" s="156"/>
      <c r="AT214" s="152" t="s">
        <v>205</v>
      </c>
      <c r="AU214" s="152" t="s">
        <v>85</v>
      </c>
      <c r="AV214" s="12" t="s">
        <v>82</v>
      </c>
      <c r="AW214" s="12" t="s">
        <v>35</v>
      </c>
      <c r="AX214" s="12" t="s">
        <v>74</v>
      </c>
      <c r="AY214" s="152" t="s">
        <v>189</v>
      </c>
    </row>
    <row r="215" spans="2:65" s="13" customFormat="1" ht="11.25">
      <c r="B215" s="157"/>
      <c r="D215" s="151" t="s">
        <v>205</v>
      </c>
      <c r="E215" s="158" t="s">
        <v>19</v>
      </c>
      <c r="F215" s="159" t="s">
        <v>1466</v>
      </c>
      <c r="H215" s="160">
        <v>114.042</v>
      </c>
      <c r="I215" s="161"/>
      <c r="L215" s="157"/>
      <c r="M215" s="162"/>
      <c r="T215" s="163"/>
      <c r="AT215" s="158" t="s">
        <v>205</v>
      </c>
      <c r="AU215" s="158" t="s">
        <v>85</v>
      </c>
      <c r="AV215" s="13" t="s">
        <v>85</v>
      </c>
      <c r="AW215" s="13" t="s">
        <v>35</v>
      </c>
      <c r="AX215" s="13" t="s">
        <v>82</v>
      </c>
      <c r="AY215" s="158" t="s">
        <v>189</v>
      </c>
    </row>
    <row r="216" spans="2:65" s="1" customFormat="1" ht="44.25" customHeight="1">
      <c r="B216" s="33"/>
      <c r="C216" s="133" t="s">
        <v>345</v>
      </c>
      <c r="D216" s="133" t="s">
        <v>191</v>
      </c>
      <c r="E216" s="134" t="s">
        <v>631</v>
      </c>
      <c r="F216" s="135" t="s">
        <v>632</v>
      </c>
      <c r="G216" s="136" t="s">
        <v>633</v>
      </c>
      <c r="H216" s="137">
        <v>158.839</v>
      </c>
      <c r="I216" s="138"/>
      <c r="J216" s="139">
        <f>ROUND(I216*H216,2)</f>
        <v>0</v>
      </c>
      <c r="K216" s="135" t="s">
        <v>195</v>
      </c>
      <c r="L216" s="33"/>
      <c r="M216" s="140" t="s">
        <v>19</v>
      </c>
      <c r="N216" s="141" t="s">
        <v>45</v>
      </c>
      <c r="P216" s="142">
        <f>O216*H216</f>
        <v>0</v>
      </c>
      <c r="Q216" s="142">
        <v>0</v>
      </c>
      <c r="R216" s="142">
        <f>Q216*H216</f>
        <v>0</v>
      </c>
      <c r="S216" s="142">
        <v>0</v>
      </c>
      <c r="T216" s="143">
        <f>S216*H216</f>
        <v>0</v>
      </c>
      <c r="AR216" s="144" t="s">
        <v>196</v>
      </c>
      <c r="AT216" s="144" t="s">
        <v>191</v>
      </c>
      <c r="AU216" s="144" t="s">
        <v>85</v>
      </c>
      <c r="AY216" s="18" t="s">
        <v>189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8" t="s">
        <v>82</v>
      </c>
      <c r="BK216" s="145">
        <f>ROUND(I216*H216,2)</f>
        <v>0</v>
      </c>
      <c r="BL216" s="18" t="s">
        <v>196</v>
      </c>
      <c r="BM216" s="144" t="s">
        <v>1467</v>
      </c>
    </row>
    <row r="217" spans="2:65" s="1" customFormat="1" ht="11.25">
      <c r="B217" s="33"/>
      <c r="D217" s="146" t="s">
        <v>198</v>
      </c>
      <c r="F217" s="147" t="s">
        <v>635</v>
      </c>
      <c r="I217" s="148"/>
      <c r="L217" s="33"/>
      <c r="M217" s="149"/>
      <c r="T217" s="54"/>
      <c r="AT217" s="18" t="s">
        <v>198</v>
      </c>
      <c r="AU217" s="18" t="s">
        <v>85</v>
      </c>
    </row>
    <row r="218" spans="2:65" s="12" customFormat="1" ht="11.25">
      <c r="B218" s="150"/>
      <c r="D218" s="151" t="s">
        <v>205</v>
      </c>
      <c r="E218" s="152" t="s">
        <v>19</v>
      </c>
      <c r="F218" s="153" t="s">
        <v>636</v>
      </c>
      <c r="H218" s="152" t="s">
        <v>19</v>
      </c>
      <c r="I218" s="154"/>
      <c r="L218" s="150"/>
      <c r="M218" s="155"/>
      <c r="T218" s="156"/>
      <c r="AT218" s="152" t="s">
        <v>205</v>
      </c>
      <c r="AU218" s="152" t="s">
        <v>85</v>
      </c>
      <c r="AV218" s="12" t="s">
        <v>82</v>
      </c>
      <c r="AW218" s="12" t="s">
        <v>35</v>
      </c>
      <c r="AX218" s="12" t="s">
        <v>74</v>
      </c>
      <c r="AY218" s="152" t="s">
        <v>189</v>
      </c>
    </row>
    <row r="219" spans="2:65" s="13" customFormat="1" ht="11.25">
      <c r="B219" s="157"/>
      <c r="D219" s="151" t="s">
        <v>205</v>
      </c>
      <c r="E219" s="158" t="s">
        <v>19</v>
      </c>
      <c r="F219" s="159" t="s">
        <v>1468</v>
      </c>
      <c r="H219" s="160">
        <v>16.559999999999999</v>
      </c>
      <c r="I219" s="161"/>
      <c r="L219" s="157"/>
      <c r="M219" s="162"/>
      <c r="T219" s="163"/>
      <c r="AT219" s="158" t="s">
        <v>205</v>
      </c>
      <c r="AU219" s="158" t="s">
        <v>85</v>
      </c>
      <c r="AV219" s="13" t="s">
        <v>85</v>
      </c>
      <c r="AW219" s="13" t="s">
        <v>35</v>
      </c>
      <c r="AX219" s="13" t="s">
        <v>74</v>
      </c>
      <c r="AY219" s="158" t="s">
        <v>189</v>
      </c>
    </row>
    <row r="220" spans="2:65" s="12" customFormat="1" ht="11.25">
      <c r="B220" s="150"/>
      <c r="D220" s="151" t="s">
        <v>205</v>
      </c>
      <c r="E220" s="152" t="s">
        <v>19</v>
      </c>
      <c r="F220" s="153" t="s">
        <v>572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1469</v>
      </c>
      <c r="H221" s="160">
        <v>54.095999999999997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74</v>
      </c>
      <c r="AY221" s="158" t="s">
        <v>189</v>
      </c>
    </row>
    <row r="222" spans="2:65" s="12" customFormat="1" ht="11.25">
      <c r="B222" s="150"/>
      <c r="D222" s="151" t="s">
        <v>205</v>
      </c>
      <c r="E222" s="152" t="s">
        <v>19</v>
      </c>
      <c r="F222" s="153" t="s">
        <v>594</v>
      </c>
      <c r="H222" s="152" t="s">
        <v>19</v>
      </c>
      <c r="I222" s="154"/>
      <c r="L222" s="150"/>
      <c r="M222" s="155"/>
      <c r="T222" s="156"/>
      <c r="AT222" s="152" t="s">
        <v>205</v>
      </c>
      <c r="AU222" s="152" t="s">
        <v>85</v>
      </c>
      <c r="AV222" s="12" t="s">
        <v>82</v>
      </c>
      <c r="AW222" s="12" t="s">
        <v>35</v>
      </c>
      <c r="AX222" s="12" t="s">
        <v>74</v>
      </c>
      <c r="AY222" s="152" t="s">
        <v>189</v>
      </c>
    </row>
    <row r="223" spans="2:65" s="13" customFormat="1" ht="11.25">
      <c r="B223" s="157"/>
      <c r="D223" s="151" t="s">
        <v>205</v>
      </c>
      <c r="E223" s="158" t="s">
        <v>19</v>
      </c>
      <c r="F223" s="159" t="s">
        <v>1470</v>
      </c>
      <c r="H223" s="160">
        <v>56.436</v>
      </c>
      <c r="I223" s="161"/>
      <c r="L223" s="157"/>
      <c r="M223" s="162"/>
      <c r="T223" s="163"/>
      <c r="AT223" s="158" t="s">
        <v>205</v>
      </c>
      <c r="AU223" s="158" t="s">
        <v>85</v>
      </c>
      <c r="AV223" s="13" t="s">
        <v>85</v>
      </c>
      <c r="AW223" s="13" t="s">
        <v>35</v>
      </c>
      <c r="AX223" s="13" t="s">
        <v>74</v>
      </c>
      <c r="AY223" s="158" t="s">
        <v>189</v>
      </c>
    </row>
    <row r="224" spans="2:65" s="12" customFormat="1" ht="11.25">
      <c r="B224" s="150"/>
      <c r="D224" s="151" t="s">
        <v>205</v>
      </c>
      <c r="E224" s="152" t="s">
        <v>19</v>
      </c>
      <c r="F224" s="153" t="s">
        <v>607</v>
      </c>
      <c r="H224" s="152" t="s">
        <v>19</v>
      </c>
      <c r="I224" s="154"/>
      <c r="L224" s="150"/>
      <c r="M224" s="155"/>
      <c r="T224" s="156"/>
      <c r="AT224" s="152" t="s">
        <v>205</v>
      </c>
      <c r="AU224" s="152" t="s">
        <v>85</v>
      </c>
      <c r="AV224" s="12" t="s">
        <v>82</v>
      </c>
      <c r="AW224" s="12" t="s">
        <v>35</v>
      </c>
      <c r="AX224" s="12" t="s">
        <v>74</v>
      </c>
      <c r="AY224" s="152" t="s">
        <v>189</v>
      </c>
    </row>
    <row r="225" spans="2:65" s="13" customFormat="1" ht="11.25">
      <c r="B225" s="157"/>
      <c r="D225" s="151" t="s">
        <v>205</v>
      </c>
      <c r="E225" s="158" t="s">
        <v>19</v>
      </c>
      <c r="F225" s="159" t="s">
        <v>1471</v>
      </c>
      <c r="H225" s="160">
        <v>31.747</v>
      </c>
      <c r="I225" s="161"/>
      <c r="L225" s="157"/>
      <c r="M225" s="162"/>
      <c r="T225" s="163"/>
      <c r="AT225" s="158" t="s">
        <v>205</v>
      </c>
      <c r="AU225" s="158" t="s">
        <v>85</v>
      </c>
      <c r="AV225" s="13" t="s">
        <v>85</v>
      </c>
      <c r="AW225" s="13" t="s">
        <v>35</v>
      </c>
      <c r="AX225" s="13" t="s">
        <v>74</v>
      </c>
      <c r="AY225" s="158" t="s">
        <v>189</v>
      </c>
    </row>
    <row r="226" spans="2:65" s="14" customFormat="1" ht="11.25">
      <c r="B226" s="164"/>
      <c r="D226" s="151" t="s">
        <v>205</v>
      </c>
      <c r="E226" s="165" t="s">
        <v>19</v>
      </c>
      <c r="F226" s="166" t="s">
        <v>303</v>
      </c>
      <c r="H226" s="167">
        <v>158.839</v>
      </c>
      <c r="I226" s="168"/>
      <c r="L226" s="164"/>
      <c r="M226" s="169"/>
      <c r="T226" s="170"/>
      <c r="AT226" s="165" t="s">
        <v>205</v>
      </c>
      <c r="AU226" s="165" t="s">
        <v>85</v>
      </c>
      <c r="AV226" s="14" t="s">
        <v>196</v>
      </c>
      <c r="AW226" s="14" t="s">
        <v>35</v>
      </c>
      <c r="AX226" s="14" t="s">
        <v>82</v>
      </c>
      <c r="AY226" s="165" t="s">
        <v>189</v>
      </c>
    </row>
    <row r="227" spans="2:65" s="1" customFormat="1" ht="37.9" customHeight="1">
      <c r="B227" s="33"/>
      <c r="C227" s="133" t="s">
        <v>355</v>
      </c>
      <c r="D227" s="133" t="s">
        <v>191</v>
      </c>
      <c r="E227" s="134" t="s">
        <v>642</v>
      </c>
      <c r="F227" s="135" t="s">
        <v>643</v>
      </c>
      <c r="G227" s="136" t="s">
        <v>405</v>
      </c>
      <c r="H227" s="137">
        <v>148.72499999999999</v>
      </c>
      <c r="I227" s="138"/>
      <c r="J227" s="139">
        <f>ROUND(I227*H227,2)</f>
        <v>0</v>
      </c>
      <c r="K227" s="135" t="s">
        <v>195</v>
      </c>
      <c r="L227" s="33"/>
      <c r="M227" s="140" t="s">
        <v>19</v>
      </c>
      <c r="N227" s="141" t="s">
        <v>45</v>
      </c>
      <c r="P227" s="142">
        <f>O227*H227</f>
        <v>0</v>
      </c>
      <c r="Q227" s="142">
        <v>0</v>
      </c>
      <c r="R227" s="142">
        <f>Q227*H227</f>
        <v>0</v>
      </c>
      <c r="S227" s="142">
        <v>0</v>
      </c>
      <c r="T227" s="143">
        <f>S227*H227</f>
        <v>0</v>
      </c>
      <c r="AR227" s="144" t="s">
        <v>196</v>
      </c>
      <c r="AT227" s="144" t="s">
        <v>191</v>
      </c>
      <c r="AU227" s="144" t="s">
        <v>85</v>
      </c>
      <c r="AY227" s="18" t="s">
        <v>189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8" t="s">
        <v>82</v>
      </c>
      <c r="BK227" s="145">
        <f>ROUND(I227*H227,2)</f>
        <v>0</v>
      </c>
      <c r="BL227" s="18" t="s">
        <v>196</v>
      </c>
      <c r="BM227" s="144" t="s">
        <v>1472</v>
      </c>
    </row>
    <row r="228" spans="2:65" s="1" customFormat="1" ht="11.25">
      <c r="B228" s="33"/>
      <c r="D228" s="146" t="s">
        <v>198</v>
      </c>
      <c r="F228" s="147" t="s">
        <v>645</v>
      </c>
      <c r="I228" s="148"/>
      <c r="L228" s="33"/>
      <c r="M228" s="149"/>
      <c r="T228" s="54"/>
      <c r="AT228" s="18" t="s">
        <v>198</v>
      </c>
      <c r="AU228" s="18" t="s">
        <v>85</v>
      </c>
    </row>
    <row r="229" spans="2:65" s="12" customFormat="1" ht="22.5">
      <c r="B229" s="150"/>
      <c r="D229" s="151" t="s">
        <v>205</v>
      </c>
      <c r="E229" s="152" t="s">
        <v>19</v>
      </c>
      <c r="F229" s="153" t="s">
        <v>646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3" customFormat="1" ht="11.25">
      <c r="B230" s="157"/>
      <c r="D230" s="151" t="s">
        <v>205</v>
      </c>
      <c r="E230" s="158" t="s">
        <v>19</v>
      </c>
      <c r="F230" s="159" t="s">
        <v>1473</v>
      </c>
      <c r="H230" s="160">
        <v>20.145</v>
      </c>
      <c r="I230" s="161"/>
      <c r="L230" s="157"/>
      <c r="M230" s="162"/>
      <c r="T230" s="163"/>
      <c r="AT230" s="158" t="s">
        <v>205</v>
      </c>
      <c r="AU230" s="158" t="s">
        <v>85</v>
      </c>
      <c r="AV230" s="13" t="s">
        <v>85</v>
      </c>
      <c r="AW230" s="13" t="s">
        <v>35</v>
      </c>
      <c r="AX230" s="13" t="s">
        <v>74</v>
      </c>
      <c r="AY230" s="158" t="s">
        <v>189</v>
      </c>
    </row>
    <row r="231" spans="2:65" s="13" customFormat="1" ht="11.25">
      <c r="B231" s="157"/>
      <c r="D231" s="151" t="s">
        <v>205</v>
      </c>
      <c r="E231" s="158" t="s">
        <v>19</v>
      </c>
      <c r="F231" s="159" t="s">
        <v>1474</v>
      </c>
      <c r="H231" s="160">
        <v>55.908999999999999</v>
      </c>
      <c r="I231" s="161"/>
      <c r="L231" s="157"/>
      <c r="M231" s="162"/>
      <c r="T231" s="163"/>
      <c r="AT231" s="158" t="s">
        <v>205</v>
      </c>
      <c r="AU231" s="158" t="s">
        <v>85</v>
      </c>
      <c r="AV231" s="13" t="s">
        <v>85</v>
      </c>
      <c r="AW231" s="13" t="s">
        <v>35</v>
      </c>
      <c r="AX231" s="13" t="s">
        <v>74</v>
      </c>
      <c r="AY231" s="158" t="s">
        <v>189</v>
      </c>
    </row>
    <row r="232" spans="2:65" s="15" customFormat="1" ht="11.25">
      <c r="B232" s="171"/>
      <c r="D232" s="151" t="s">
        <v>205</v>
      </c>
      <c r="E232" s="172" t="s">
        <v>19</v>
      </c>
      <c r="F232" s="173" t="s">
        <v>412</v>
      </c>
      <c r="H232" s="174">
        <v>76.054000000000002</v>
      </c>
      <c r="I232" s="175"/>
      <c r="L232" s="171"/>
      <c r="M232" s="176"/>
      <c r="T232" s="177"/>
      <c r="AT232" s="172" t="s">
        <v>205</v>
      </c>
      <c r="AU232" s="172" t="s">
        <v>85</v>
      </c>
      <c r="AV232" s="15" t="s">
        <v>111</v>
      </c>
      <c r="AW232" s="15" t="s">
        <v>35</v>
      </c>
      <c r="AX232" s="15" t="s">
        <v>74</v>
      </c>
      <c r="AY232" s="172" t="s">
        <v>189</v>
      </c>
    </row>
    <row r="233" spans="2:65" s="12" customFormat="1" ht="11.25">
      <c r="B233" s="150"/>
      <c r="D233" s="151" t="s">
        <v>205</v>
      </c>
      <c r="E233" s="152" t="s">
        <v>19</v>
      </c>
      <c r="F233" s="153" t="s">
        <v>647</v>
      </c>
      <c r="H233" s="152" t="s">
        <v>19</v>
      </c>
      <c r="I233" s="154"/>
      <c r="L233" s="150"/>
      <c r="M233" s="155"/>
      <c r="T233" s="156"/>
      <c r="AT233" s="152" t="s">
        <v>205</v>
      </c>
      <c r="AU233" s="152" t="s">
        <v>85</v>
      </c>
      <c r="AV233" s="12" t="s">
        <v>82</v>
      </c>
      <c r="AW233" s="12" t="s">
        <v>35</v>
      </c>
      <c r="AX233" s="12" t="s">
        <v>74</v>
      </c>
      <c r="AY233" s="152" t="s">
        <v>189</v>
      </c>
    </row>
    <row r="234" spans="2:65" s="12" customFormat="1" ht="11.25">
      <c r="B234" s="150"/>
      <c r="D234" s="151" t="s">
        <v>205</v>
      </c>
      <c r="E234" s="152" t="s">
        <v>19</v>
      </c>
      <c r="F234" s="153" t="s">
        <v>636</v>
      </c>
      <c r="H234" s="152" t="s">
        <v>19</v>
      </c>
      <c r="I234" s="154"/>
      <c r="L234" s="150"/>
      <c r="M234" s="155"/>
      <c r="T234" s="156"/>
      <c r="AT234" s="152" t="s">
        <v>205</v>
      </c>
      <c r="AU234" s="152" t="s">
        <v>85</v>
      </c>
      <c r="AV234" s="12" t="s">
        <v>82</v>
      </c>
      <c r="AW234" s="12" t="s">
        <v>35</v>
      </c>
      <c r="AX234" s="12" t="s">
        <v>74</v>
      </c>
      <c r="AY234" s="152" t="s">
        <v>189</v>
      </c>
    </row>
    <row r="235" spans="2:65" s="13" customFormat="1" ht="11.25">
      <c r="B235" s="157"/>
      <c r="D235" s="151" t="s">
        <v>205</v>
      </c>
      <c r="E235" s="158" t="s">
        <v>19</v>
      </c>
      <c r="F235" s="159" t="s">
        <v>1442</v>
      </c>
      <c r="H235" s="160">
        <v>10.35</v>
      </c>
      <c r="I235" s="161"/>
      <c r="L235" s="157"/>
      <c r="M235" s="162"/>
      <c r="T235" s="163"/>
      <c r="AT235" s="158" t="s">
        <v>205</v>
      </c>
      <c r="AU235" s="158" t="s">
        <v>85</v>
      </c>
      <c r="AV235" s="13" t="s">
        <v>85</v>
      </c>
      <c r="AW235" s="13" t="s">
        <v>35</v>
      </c>
      <c r="AX235" s="13" t="s">
        <v>74</v>
      </c>
      <c r="AY235" s="158" t="s">
        <v>189</v>
      </c>
    </row>
    <row r="236" spans="2:65" s="12" customFormat="1" ht="11.25">
      <c r="B236" s="150"/>
      <c r="D236" s="151" t="s">
        <v>205</v>
      </c>
      <c r="E236" s="152" t="s">
        <v>19</v>
      </c>
      <c r="F236" s="153" t="s">
        <v>572</v>
      </c>
      <c r="H236" s="152" t="s">
        <v>19</v>
      </c>
      <c r="I236" s="154"/>
      <c r="L236" s="150"/>
      <c r="M236" s="155"/>
      <c r="T236" s="156"/>
      <c r="AT236" s="152" t="s">
        <v>205</v>
      </c>
      <c r="AU236" s="152" t="s">
        <v>85</v>
      </c>
      <c r="AV236" s="12" t="s">
        <v>82</v>
      </c>
      <c r="AW236" s="12" t="s">
        <v>35</v>
      </c>
      <c r="AX236" s="12" t="s">
        <v>74</v>
      </c>
      <c r="AY236" s="152" t="s">
        <v>189</v>
      </c>
    </row>
    <row r="237" spans="2:65" s="13" customFormat="1" ht="11.25">
      <c r="B237" s="157"/>
      <c r="D237" s="151" t="s">
        <v>205</v>
      </c>
      <c r="E237" s="158" t="s">
        <v>19</v>
      </c>
      <c r="F237" s="159" t="s">
        <v>1446</v>
      </c>
      <c r="H237" s="160">
        <v>27.047999999999998</v>
      </c>
      <c r="I237" s="161"/>
      <c r="L237" s="157"/>
      <c r="M237" s="162"/>
      <c r="T237" s="163"/>
      <c r="AT237" s="158" t="s">
        <v>205</v>
      </c>
      <c r="AU237" s="158" t="s">
        <v>85</v>
      </c>
      <c r="AV237" s="13" t="s">
        <v>85</v>
      </c>
      <c r="AW237" s="13" t="s">
        <v>35</v>
      </c>
      <c r="AX237" s="13" t="s">
        <v>74</v>
      </c>
      <c r="AY237" s="158" t="s">
        <v>189</v>
      </c>
    </row>
    <row r="238" spans="2:65" s="12" customFormat="1" ht="11.25">
      <c r="B238" s="150"/>
      <c r="D238" s="151" t="s">
        <v>205</v>
      </c>
      <c r="E238" s="152" t="s">
        <v>19</v>
      </c>
      <c r="F238" s="153" t="s">
        <v>594</v>
      </c>
      <c r="H238" s="152" t="s">
        <v>19</v>
      </c>
      <c r="I238" s="154"/>
      <c r="L238" s="150"/>
      <c r="M238" s="155"/>
      <c r="T238" s="156"/>
      <c r="AT238" s="152" t="s">
        <v>205</v>
      </c>
      <c r="AU238" s="152" t="s">
        <v>85</v>
      </c>
      <c r="AV238" s="12" t="s">
        <v>82</v>
      </c>
      <c r="AW238" s="12" t="s">
        <v>35</v>
      </c>
      <c r="AX238" s="12" t="s">
        <v>74</v>
      </c>
      <c r="AY238" s="152" t="s">
        <v>189</v>
      </c>
    </row>
    <row r="239" spans="2:65" s="13" customFormat="1" ht="11.25">
      <c r="B239" s="157"/>
      <c r="D239" s="151" t="s">
        <v>205</v>
      </c>
      <c r="E239" s="158" t="s">
        <v>19</v>
      </c>
      <c r="F239" s="159" t="s">
        <v>1447</v>
      </c>
      <c r="H239" s="160">
        <v>23.515000000000001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35</v>
      </c>
      <c r="AX239" s="13" t="s">
        <v>74</v>
      </c>
      <c r="AY239" s="158" t="s">
        <v>189</v>
      </c>
    </row>
    <row r="240" spans="2:65" s="12" customFormat="1" ht="11.25">
      <c r="B240" s="150"/>
      <c r="D240" s="151" t="s">
        <v>205</v>
      </c>
      <c r="E240" s="152" t="s">
        <v>19</v>
      </c>
      <c r="F240" s="153" t="s">
        <v>607</v>
      </c>
      <c r="H240" s="152" t="s">
        <v>19</v>
      </c>
      <c r="I240" s="154"/>
      <c r="L240" s="150"/>
      <c r="M240" s="155"/>
      <c r="T240" s="156"/>
      <c r="AT240" s="152" t="s">
        <v>205</v>
      </c>
      <c r="AU240" s="152" t="s">
        <v>85</v>
      </c>
      <c r="AV240" s="12" t="s">
        <v>82</v>
      </c>
      <c r="AW240" s="12" t="s">
        <v>35</v>
      </c>
      <c r="AX240" s="12" t="s">
        <v>74</v>
      </c>
      <c r="AY240" s="152" t="s">
        <v>189</v>
      </c>
    </row>
    <row r="241" spans="2:65" s="13" customFormat="1" ht="11.25">
      <c r="B241" s="157"/>
      <c r="D241" s="151" t="s">
        <v>205</v>
      </c>
      <c r="E241" s="158" t="s">
        <v>19</v>
      </c>
      <c r="F241" s="159" t="s">
        <v>1451</v>
      </c>
      <c r="H241" s="160">
        <v>11.757999999999999</v>
      </c>
      <c r="I241" s="161"/>
      <c r="L241" s="157"/>
      <c r="M241" s="162"/>
      <c r="T241" s="163"/>
      <c r="AT241" s="158" t="s">
        <v>205</v>
      </c>
      <c r="AU241" s="158" t="s">
        <v>85</v>
      </c>
      <c r="AV241" s="13" t="s">
        <v>85</v>
      </c>
      <c r="AW241" s="13" t="s">
        <v>35</v>
      </c>
      <c r="AX241" s="13" t="s">
        <v>74</v>
      </c>
      <c r="AY241" s="158" t="s">
        <v>189</v>
      </c>
    </row>
    <row r="242" spans="2:65" s="15" customFormat="1" ht="11.25">
      <c r="B242" s="171"/>
      <c r="D242" s="151" t="s">
        <v>205</v>
      </c>
      <c r="E242" s="172" t="s">
        <v>19</v>
      </c>
      <c r="F242" s="173" t="s">
        <v>412</v>
      </c>
      <c r="H242" s="174">
        <v>72.670999999999992</v>
      </c>
      <c r="I242" s="175"/>
      <c r="L242" s="171"/>
      <c r="M242" s="176"/>
      <c r="T242" s="177"/>
      <c r="AT242" s="172" t="s">
        <v>205</v>
      </c>
      <c r="AU242" s="172" t="s">
        <v>85</v>
      </c>
      <c r="AV242" s="15" t="s">
        <v>111</v>
      </c>
      <c r="AW242" s="15" t="s">
        <v>35</v>
      </c>
      <c r="AX242" s="15" t="s">
        <v>74</v>
      </c>
      <c r="AY242" s="172" t="s">
        <v>189</v>
      </c>
    </row>
    <row r="243" spans="2:65" s="14" customFormat="1" ht="11.25">
      <c r="B243" s="164"/>
      <c r="D243" s="151" t="s">
        <v>205</v>
      </c>
      <c r="E243" s="165" t="s">
        <v>19</v>
      </c>
      <c r="F243" s="166" t="s">
        <v>303</v>
      </c>
      <c r="H243" s="167">
        <v>148.72499999999999</v>
      </c>
      <c r="I243" s="168"/>
      <c r="L243" s="164"/>
      <c r="M243" s="169"/>
      <c r="T243" s="170"/>
      <c r="AT243" s="165" t="s">
        <v>205</v>
      </c>
      <c r="AU243" s="165" t="s">
        <v>85</v>
      </c>
      <c r="AV243" s="14" t="s">
        <v>196</v>
      </c>
      <c r="AW243" s="14" t="s">
        <v>35</v>
      </c>
      <c r="AX243" s="14" t="s">
        <v>82</v>
      </c>
      <c r="AY243" s="165" t="s">
        <v>189</v>
      </c>
    </row>
    <row r="244" spans="2:65" s="1" customFormat="1" ht="44.25" customHeight="1">
      <c r="B244" s="33"/>
      <c r="C244" s="133" t="s">
        <v>361</v>
      </c>
      <c r="D244" s="133" t="s">
        <v>191</v>
      </c>
      <c r="E244" s="134" t="s">
        <v>649</v>
      </c>
      <c r="F244" s="135" t="s">
        <v>650</v>
      </c>
      <c r="G244" s="136" t="s">
        <v>405</v>
      </c>
      <c r="H244" s="137">
        <v>172.83</v>
      </c>
      <c r="I244" s="138"/>
      <c r="J244" s="139">
        <f>ROUND(I244*H244,2)</f>
        <v>0</v>
      </c>
      <c r="K244" s="135" t="s">
        <v>195</v>
      </c>
      <c r="L244" s="33"/>
      <c r="M244" s="140" t="s">
        <v>19</v>
      </c>
      <c r="N244" s="141" t="s">
        <v>45</v>
      </c>
      <c r="P244" s="142">
        <f>O244*H244</f>
        <v>0</v>
      </c>
      <c r="Q244" s="142">
        <v>0</v>
      </c>
      <c r="R244" s="142">
        <f>Q244*H244</f>
        <v>0</v>
      </c>
      <c r="S244" s="142">
        <v>0</v>
      </c>
      <c r="T244" s="143">
        <f>S244*H244</f>
        <v>0</v>
      </c>
      <c r="AR244" s="144" t="s">
        <v>196</v>
      </c>
      <c r="AT244" s="144" t="s">
        <v>191</v>
      </c>
      <c r="AU244" s="144" t="s">
        <v>85</v>
      </c>
      <c r="AY244" s="18" t="s">
        <v>189</v>
      </c>
      <c r="BE244" s="145">
        <f>IF(N244="základní",J244,0)</f>
        <v>0</v>
      </c>
      <c r="BF244" s="145">
        <f>IF(N244="snížená",J244,0)</f>
        <v>0</v>
      </c>
      <c r="BG244" s="145">
        <f>IF(N244="zákl. přenesená",J244,0)</f>
        <v>0</v>
      </c>
      <c r="BH244" s="145">
        <f>IF(N244="sníž. přenesená",J244,0)</f>
        <v>0</v>
      </c>
      <c r="BI244" s="145">
        <f>IF(N244="nulová",J244,0)</f>
        <v>0</v>
      </c>
      <c r="BJ244" s="18" t="s">
        <v>82</v>
      </c>
      <c r="BK244" s="145">
        <f>ROUND(I244*H244,2)</f>
        <v>0</v>
      </c>
      <c r="BL244" s="18" t="s">
        <v>196</v>
      </c>
      <c r="BM244" s="144" t="s">
        <v>1475</v>
      </c>
    </row>
    <row r="245" spans="2:65" s="1" customFormat="1" ht="11.25">
      <c r="B245" s="33"/>
      <c r="D245" s="146" t="s">
        <v>198</v>
      </c>
      <c r="F245" s="147" t="s">
        <v>652</v>
      </c>
      <c r="I245" s="148"/>
      <c r="L245" s="33"/>
      <c r="M245" s="149"/>
      <c r="T245" s="54"/>
      <c r="AT245" s="18" t="s">
        <v>198</v>
      </c>
      <c r="AU245" s="18" t="s">
        <v>85</v>
      </c>
    </row>
    <row r="246" spans="2:65" s="12" customFormat="1" ht="11.25">
      <c r="B246" s="150"/>
      <c r="D246" s="151" t="s">
        <v>205</v>
      </c>
      <c r="E246" s="152" t="s">
        <v>19</v>
      </c>
      <c r="F246" s="153" t="s">
        <v>653</v>
      </c>
      <c r="H246" s="152" t="s">
        <v>19</v>
      </c>
      <c r="I246" s="154"/>
      <c r="L246" s="150"/>
      <c r="M246" s="155"/>
      <c r="T246" s="156"/>
      <c r="AT246" s="152" t="s">
        <v>205</v>
      </c>
      <c r="AU246" s="152" t="s">
        <v>85</v>
      </c>
      <c r="AV246" s="12" t="s">
        <v>82</v>
      </c>
      <c r="AW246" s="12" t="s">
        <v>35</v>
      </c>
      <c r="AX246" s="12" t="s">
        <v>74</v>
      </c>
      <c r="AY246" s="152" t="s">
        <v>189</v>
      </c>
    </row>
    <row r="247" spans="2:65" s="12" customFormat="1" ht="11.25">
      <c r="B247" s="150"/>
      <c r="D247" s="151" t="s">
        <v>205</v>
      </c>
      <c r="E247" s="152" t="s">
        <v>19</v>
      </c>
      <c r="F247" s="153" t="s">
        <v>656</v>
      </c>
      <c r="H247" s="152" t="s">
        <v>19</v>
      </c>
      <c r="I247" s="154"/>
      <c r="L247" s="150"/>
      <c r="M247" s="155"/>
      <c r="T247" s="156"/>
      <c r="AT247" s="152" t="s">
        <v>205</v>
      </c>
      <c r="AU247" s="152" t="s">
        <v>85</v>
      </c>
      <c r="AV247" s="12" t="s">
        <v>82</v>
      </c>
      <c r="AW247" s="12" t="s">
        <v>35</v>
      </c>
      <c r="AX247" s="12" t="s">
        <v>74</v>
      </c>
      <c r="AY247" s="152" t="s">
        <v>189</v>
      </c>
    </row>
    <row r="248" spans="2:65" s="13" customFormat="1" ht="11.25">
      <c r="B248" s="157"/>
      <c r="D248" s="151" t="s">
        <v>205</v>
      </c>
      <c r="E248" s="158" t="s">
        <v>19</v>
      </c>
      <c r="F248" s="159" t="s">
        <v>1476</v>
      </c>
      <c r="H248" s="160">
        <v>235.15</v>
      </c>
      <c r="I248" s="161"/>
      <c r="L248" s="157"/>
      <c r="M248" s="162"/>
      <c r="T248" s="163"/>
      <c r="AT248" s="158" t="s">
        <v>205</v>
      </c>
      <c r="AU248" s="158" t="s">
        <v>85</v>
      </c>
      <c r="AV248" s="13" t="s">
        <v>85</v>
      </c>
      <c r="AW248" s="13" t="s">
        <v>35</v>
      </c>
      <c r="AX248" s="13" t="s">
        <v>74</v>
      </c>
      <c r="AY248" s="158" t="s">
        <v>189</v>
      </c>
    </row>
    <row r="249" spans="2:65" s="12" customFormat="1" ht="11.25">
      <c r="B249" s="150"/>
      <c r="D249" s="151" t="s">
        <v>205</v>
      </c>
      <c r="E249" s="152" t="s">
        <v>19</v>
      </c>
      <c r="F249" s="153" t="s">
        <v>658</v>
      </c>
      <c r="H249" s="152" t="s">
        <v>19</v>
      </c>
      <c r="I249" s="154"/>
      <c r="L249" s="150"/>
      <c r="M249" s="155"/>
      <c r="T249" s="156"/>
      <c r="AT249" s="152" t="s">
        <v>205</v>
      </c>
      <c r="AU249" s="152" t="s">
        <v>85</v>
      </c>
      <c r="AV249" s="12" t="s">
        <v>82</v>
      </c>
      <c r="AW249" s="12" t="s">
        <v>35</v>
      </c>
      <c r="AX249" s="12" t="s">
        <v>74</v>
      </c>
      <c r="AY249" s="152" t="s">
        <v>189</v>
      </c>
    </row>
    <row r="250" spans="2:65" s="12" customFormat="1" ht="11.25">
      <c r="B250" s="150"/>
      <c r="D250" s="151" t="s">
        <v>205</v>
      </c>
      <c r="E250" s="152" t="s">
        <v>19</v>
      </c>
      <c r="F250" s="153" t="s">
        <v>659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1477</v>
      </c>
      <c r="H251" s="160">
        <v>-15.2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74</v>
      </c>
      <c r="AY251" s="158" t="s">
        <v>189</v>
      </c>
    </row>
    <row r="252" spans="2:65" s="12" customFormat="1" ht="11.25">
      <c r="B252" s="150"/>
      <c r="D252" s="151" t="s">
        <v>205</v>
      </c>
      <c r="E252" s="152" t="s">
        <v>19</v>
      </c>
      <c r="F252" s="153" t="s">
        <v>663</v>
      </c>
      <c r="H252" s="152" t="s">
        <v>19</v>
      </c>
      <c r="I252" s="154"/>
      <c r="L252" s="150"/>
      <c r="M252" s="155"/>
      <c r="T252" s="156"/>
      <c r="AT252" s="152" t="s">
        <v>205</v>
      </c>
      <c r="AU252" s="152" t="s">
        <v>85</v>
      </c>
      <c r="AV252" s="12" t="s">
        <v>82</v>
      </c>
      <c r="AW252" s="12" t="s">
        <v>35</v>
      </c>
      <c r="AX252" s="12" t="s">
        <v>74</v>
      </c>
      <c r="AY252" s="152" t="s">
        <v>189</v>
      </c>
    </row>
    <row r="253" spans="2:65" s="13" customFormat="1" ht="11.25">
      <c r="B253" s="157"/>
      <c r="D253" s="151" t="s">
        <v>205</v>
      </c>
      <c r="E253" s="158" t="s">
        <v>19</v>
      </c>
      <c r="F253" s="159" t="s">
        <v>1478</v>
      </c>
      <c r="H253" s="160">
        <v>-47.12</v>
      </c>
      <c r="I253" s="161"/>
      <c r="L253" s="157"/>
      <c r="M253" s="162"/>
      <c r="T253" s="163"/>
      <c r="AT253" s="158" t="s">
        <v>205</v>
      </c>
      <c r="AU253" s="158" t="s">
        <v>85</v>
      </c>
      <c r="AV253" s="13" t="s">
        <v>85</v>
      </c>
      <c r="AW253" s="13" t="s">
        <v>35</v>
      </c>
      <c r="AX253" s="13" t="s">
        <v>74</v>
      </c>
      <c r="AY253" s="158" t="s">
        <v>189</v>
      </c>
    </row>
    <row r="254" spans="2:65" s="14" customFormat="1" ht="11.25">
      <c r="B254" s="164"/>
      <c r="D254" s="151" t="s">
        <v>205</v>
      </c>
      <c r="E254" s="165" t="s">
        <v>19</v>
      </c>
      <c r="F254" s="166" t="s">
        <v>303</v>
      </c>
      <c r="H254" s="167">
        <v>172.83</v>
      </c>
      <c r="I254" s="168"/>
      <c r="L254" s="164"/>
      <c r="M254" s="169"/>
      <c r="T254" s="170"/>
      <c r="AT254" s="165" t="s">
        <v>205</v>
      </c>
      <c r="AU254" s="165" t="s">
        <v>85</v>
      </c>
      <c r="AV254" s="14" t="s">
        <v>196</v>
      </c>
      <c r="AW254" s="14" t="s">
        <v>35</v>
      </c>
      <c r="AX254" s="14" t="s">
        <v>82</v>
      </c>
      <c r="AY254" s="165" t="s">
        <v>189</v>
      </c>
    </row>
    <row r="255" spans="2:65" s="1" customFormat="1" ht="66.75" customHeight="1">
      <c r="B255" s="33"/>
      <c r="C255" s="133" t="s">
        <v>368</v>
      </c>
      <c r="D255" s="133" t="s">
        <v>191</v>
      </c>
      <c r="E255" s="134" t="s">
        <v>675</v>
      </c>
      <c r="F255" s="135" t="s">
        <v>676</v>
      </c>
      <c r="G255" s="136" t="s">
        <v>405</v>
      </c>
      <c r="H255" s="137">
        <v>45.676000000000002</v>
      </c>
      <c r="I255" s="138"/>
      <c r="J255" s="139">
        <f>ROUND(I255*H255,2)</f>
        <v>0</v>
      </c>
      <c r="K255" s="135" t="s">
        <v>195</v>
      </c>
      <c r="L255" s="33"/>
      <c r="M255" s="140" t="s">
        <v>19</v>
      </c>
      <c r="N255" s="141" t="s">
        <v>45</v>
      </c>
      <c r="P255" s="142">
        <f>O255*H255</f>
        <v>0</v>
      </c>
      <c r="Q255" s="142">
        <v>0</v>
      </c>
      <c r="R255" s="142">
        <f>Q255*H255</f>
        <v>0</v>
      </c>
      <c r="S255" s="142">
        <v>0</v>
      </c>
      <c r="T255" s="143">
        <f>S255*H255</f>
        <v>0</v>
      </c>
      <c r="AR255" s="144" t="s">
        <v>196</v>
      </c>
      <c r="AT255" s="144" t="s">
        <v>191</v>
      </c>
      <c r="AU255" s="144" t="s">
        <v>85</v>
      </c>
      <c r="AY255" s="18" t="s">
        <v>189</v>
      </c>
      <c r="BE255" s="145">
        <f>IF(N255="základní",J255,0)</f>
        <v>0</v>
      </c>
      <c r="BF255" s="145">
        <f>IF(N255="snížená",J255,0)</f>
        <v>0</v>
      </c>
      <c r="BG255" s="145">
        <f>IF(N255="zákl. přenesená",J255,0)</f>
        <v>0</v>
      </c>
      <c r="BH255" s="145">
        <f>IF(N255="sníž. přenesená",J255,0)</f>
        <v>0</v>
      </c>
      <c r="BI255" s="145">
        <f>IF(N255="nulová",J255,0)</f>
        <v>0</v>
      </c>
      <c r="BJ255" s="18" t="s">
        <v>82</v>
      </c>
      <c r="BK255" s="145">
        <f>ROUND(I255*H255,2)</f>
        <v>0</v>
      </c>
      <c r="BL255" s="18" t="s">
        <v>196</v>
      </c>
      <c r="BM255" s="144" t="s">
        <v>1479</v>
      </c>
    </row>
    <row r="256" spans="2:65" s="1" customFormat="1" ht="11.25">
      <c r="B256" s="33"/>
      <c r="D256" s="146" t="s">
        <v>198</v>
      </c>
      <c r="F256" s="147" t="s">
        <v>678</v>
      </c>
      <c r="I256" s="148"/>
      <c r="L256" s="33"/>
      <c r="M256" s="149"/>
      <c r="T256" s="54"/>
      <c r="AT256" s="18" t="s">
        <v>198</v>
      </c>
      <c r="AU256" s="18" t="s">
        <v>85</v>
      </c>
    </row>
    <row r="257" spans="2:65" s="12" customFormat="1" ht="11.25">
      <c r="B257" s="150"/>
      <c r="D257" s="151" t="s">
        <v>205</v>
      </c>
      <c r="E257" s="152" t="s">
        <v>19</v>
      </c>
      <c r="F257" s="153" t="s">
        <v>1480</v>
      </c>
      <c r="H257" s="152" t="s">
        <v>19</v>
      </c>
      <c r="I257" s="154"/>
      <c r="L257" s="150"/>
      <c r="M257" s="155"/>
      <c r="T257" s="156"/>
      <c r="AT257" s="152" t="s">
        <v>205</v>
      </c>
      <c r="AU257" s="152" t="s">
        <v>85</v>
      </c>
      <c r="AV257" s="12" t="s">
        <v>82</v>
      </c>
      <c r="AW257" s="12" t="s">
        <v>35</v>
      </c>
      <c r="AX257" s="12" t="s">
        <v>74</v>
      </c>
      <c r="AY257" s="152" t="s">
        <v>189</v>
      </c>
    </row>
    <row r="258" spans="2:65" s="13" customFormat="1" ht="11.25">
      <c r="B258" s="157"/>
      <c r="D258" s="151" t="s">
        <v>205</v>
      </c>
      <c r="E258" s="158" t="s">
        <v>19</v>
      </c>
      <c r="F258" s="159" t="s">
        <v>1481</v>
      </c>
      <c r="H258" s="160">
        <v>47.12</v>
      </c>
      <c r="I258" s="161"/>
      <c r="L258" s="157"/>
      <c r="M258" s="162"/>
      <c r="T258" s="163"/>
      <c r="AT258" s="158" t="s">
        <v>205</v>
      </c>
      <c r="AU258" s="158" t="s">
        <v>85</v>
      </c>
      <c r="AV258" s="13" t="s">
        <v>85</v>
      </c>
      <c r="AW258" s="13" t="s">
        <v>35</v>
      </c>
      <c r="AX258" s="13" t="s">
        <v>74</v>
      </c>
      <c r="AY258" s="158" t="s">
        <v>189</v>
      </c>
    </row>
    <row r="259" spans="2:65" s="12" customFormat="1" ht="11.25">
      <c r="B259" s="150"/>
      <c r="D259" s="151" t="s">
        <v>205</v>
      </c>
      <c r="E259" s="152" t="s">
        <v>19</v>
      </c>
      <c r="F259" s="153" t="s">
        <v>683</v>
      </c>
      <c r="H259" s="152" t="s">
        <v>19</v>
      </c>
      <c r="I259" s="154"/>
      <c r="L259" s="150"/>
      <c r="M259" s="155"/>
      <c r="T259" s="156"/>
      <c r="AT259" s="152" t="s">
        <v>205</v>
      </c>
      <c r="AU259" s="152" t="s">
        <v>85</v>
      </c>
      <c r="AV259" s="12" t="s">
        <v>82</v>
      </c>
      <c r="AW259" s="12" t="s">
        <v>35</v>
      </c>
      <c r="AX259" s="12" t="s">
        <v>74</v>
      </c>
      <c r="AY259" s="152" t="s">
        <v>189</v>
      </c>
    </row>
    <row r="260" spans="2:65" s="13" customFormat="1" ht="11.25">
      <c r="B260" s="157"/>
      <c r="D260" s="151" t="s">
        <v>205</v>
      </c>
      <c r="E260" s="158" t="s">
        <v>19</v>
      </c>
      <c r="F260" s="159" t="s">
        <v>1482</v>
      </c>
      <c r="H260" s="160">
        <v>-1.444</v>
      </c>
      <c r="I260" s="161"/>
      <c r="L260" s="157"/>
      <c r="M260" s="162"/>
      <c r="T260" s="163"/>
      <c r="AT260" s="158" t="s">
        <v>205</v>
      </c>
      <c r="AU260" s="158" t="s">
        <v>85</v>
      </c>
      <c r="AV260" s="13" t="s">
        <v>85</v>
      </c>
      <c r="AW260" s="13" t="s">
        <v>35</v>
      </c>
      <c r="AX260" s="13" t="s">
        <v>74</v>
      </c>
      <c r="AY260" s="158" t="s">
        <v>189</v>
      </c>
    </row>
    <row r="261" spans="2:65" s="14" customFormat="1" ht="11.25">
      <c r="B261" s="164"/>
      <c r="D261" s="151" t="s">
        <v>205</v>
      </c>
      <c r="E261" s="165" t="s">
        <v>19</v>
      </c>
      <c r="F261" s="166" t="s">
        <v>303</v>
      </c>
      <c r="H261" s="167">
        <v>45.675999999999995</v>
      </c>
      <c r="I261" s="168"/>
      <c r="L261" s="164"/>
      <c r="M261" s="169"/>
      <c r="T261" s="170"/>
      <c r="AT261" s="165" t="s">
        <v>205</v>
      </c>
      <c r="AU261" s="165" t="s">
        <v>85</v>
      </c>
      <c r="AV261" s="14" t="s">
        <v>196</v>
      </c>
      <c r="AW261" s="14" t="s">
        <v>35</v>
      </c>
      <c r="AX261" s="14" t="s">
        <v>82</v>
      </c>
      <c r="AY261" s="165" t="s">
        <v>189</v>
      </c>
    </row>
    <row r="262" spans="2:65" s="1" customFormat="1" ht="16.5" customHeight="1">
      <c r="B262" s="33"/>
      <c r="C262" s="178" t="s">
        <v>375</v>
      </c>
      <c r="D262" s="178" t="s">
        <v>666</v>
      </c>
      <c r="E262" s="179" t="s">
        <v>686</v>
      </c>
      <c r="F262" s="180" t="s">
        <v>687</v>
      </c>
      <c r="G262" s="181" t="s">
        <v>633</v>
      </c>
      <c r="H262" s="182">
        <v>93.756</v>
      </c>
      <c r="I262" s="183"/>
      <c r="J262" s="184">
        <f>ROUND(I262*H262,2)</f>
        <v>0</v>
      </c>
      <c r="K262" s="180" t="s">
        <v>195</v>
      </c>
      <c r="L262" s="185"/>
      <c r="M262" s="186" t="s">
        <v>19</v>
      </c>
      <c r="N262" s="187" t="s">
        <v>45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234</v>
      </c>
      <c r="AT262" s="144" t="s">
        <v>666</v>
      </c>
      <c r="AU262" s="144" t="s">
        <v>85</v>
      </c>
      <c r="AY262" s="18" t="s">
        <v>189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8" t="s">
        <v>82</v>
      </c>
      <c r="BK262" s="145">
        <f>ROUND(I262*H262,2)</f>
        <v>0</v>
      </c>
      <c r="BL262" s="18" t="s">
        <v>196</v>
      </c>
      <c r="BM262" s="144" t="s">
        <v>1483</v>
      </c>
    </row>
    <row r="263" spans="2:65" s="13" customFormat="1" ht="11.25">
      <c r="B263" s="157"/>
      <c r="D263" s="151" t="s">
        <v>205</v>
      </c>
      <c r="E263" s="158" t="s">
        <v>19</v>
      </c>
      <c r="F263" s="159" t="s">
        <v>1484</v>
      </c>
      <c r="H263" s="160">
        <v>93.756</v>
      </c>
      <c r="I263" s="161"/>
      <c r="L263" s="157"/>
      <c r="M263" s="162"/>
      <c r="T263" s="163"/>
      <c r="AT263" s="158" t="s">
        <v>205</v>
      </c>
      <c r="AU263" s="158" t="s">
        <v>85</v>
      </c>
      <c r="AV263" s="13" t="s">
        <v>85</v>
      </c>
      <c r="AW263" s="13" t="s">
        <v>35</v>
      </c>
      <c r="AX263" s="13" t="s">
        <v>82</v>
      </c>
      <c r="AY263" s="158" t="s">
        <v>189</v>
      </c>
    </row>
    <row r="264" spans="2:65" s="1" customFormat="1" ht="44.25" customHeight="1">
      <c r="B264" s="33"/>
      <c r="C264" s="133" t="s">
        <v>382</v>
      </c>
      <c r="D264" s="133" t="s">
        <v>191</v>
      </c>
      <c r="E264" s="134" t="s">
        <v>1485</v>
      </c>
      <c r="F264" s="135" t="s">
        <v>1486</v>
      </c>
      <c r="G264" s="136" t="s">
        <v>194</v>
      </c>
      <c r="H264" s="137">
        <v>74.75</v>
      </c>
      <c r="I264" s="138"/>
      <c r="J264" s="139">
        <f>ROUND(I264*H264,2)</f>
        <v>0</v>
      </c>
      <c r="K264" s="135" t="s">
        <v>195</v>
      </c>
      <c r="L264" s="33"/>
      <c r="M264" s="140" t="s">
        <v>19</v>
      </c>
      <c r="N264" s="141" t="s">
        <v>45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196</v>
      </c>
      <c r="AT264" s="144" t="s">
        <v>191</v>
      </c>
      <c r="AU264" s="144" t="s">
        <v>85</v>
      </c>
      <c r="AY264" s="18" t="s">
        <v>189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8" t="s">
        <v>82</v>
      </c>
      <c r="BK264" s="145">
        <f>ROUND(I264*H264,2)</f>
        <v>0</v>
      </c>
      <c r="BL264" s="18" t="s">
        <v>196</v>
      </c>
      <c r="BM264" s="144" t="s">
        <v>1487</v>
      </c>
    </row>
    <row r="265" spans="2:65" s="1" customFormat="1" ht="11.25">
      <c r="B265" s="33"/>
      <c r="D265" s="146" t="s">
        <v>198</v>
      </c>
      <c r="F265" s="147" t="s">
        <v>1488</v>
      </c>
      <c r="I265" s="148"/>
      <c r="L265" s="33"/>
      <c r="M265" s="149"/>
      <c r="T265" s="54"/>
      <c r="AT265" s="18" t="s">
        <v>198</v>
      </c>
      <c r="AU265" s="18" t="s">
        <v>85</v>
      </c>
    </row>
    <row r="266" spans="2:65" s="12" customFormat="1" ht="11.25">
      <c r="B266" s="150"/>
      <c r="D266" s="151" t="s">
        <v>205</v>
      </c>
      <c r="E266" s="152" t="s">
        <v>19</v>
      </c>
      <c r="F266" s="153" t="s">
        <v>1385</v>
      </c>
      <c r="H266" s="152" t="s">
        <v>19</v>
      </c>
      <c r="I266" s="154"/>
      <c r="L266" s="150"/>
      <c r="M266" s="155"/>
      <c r="T266" s="156"/>
      <c r="AT266" s="152" t="s">
        <v>205</v>
      </c>
      <c r="AU266" s="152" t="s">
        <v>85</v>
      </c>
      <c r="AV266" s="12" t="s">
        <v>82</v>
      </c>
      <c r="AW266" s="12" t="s">
        <v>35</v>
      </c>
      <c r="AX266" s="12" t="s">
        <v>74</v>
      </c>
      <c r="AY266" s="152" t="s">
        <v>189</v>
      </c>
    </row>
    <row r="267" spans="2:65" s="12" customFormat="1" ht="11.25">
      <c r="B267" s="150"/>
      <c r="D267" s="151" t="s">
        <v>205</v>
      </c>
      <c r="E267" s="152" t="s">
        <v>19</v>
      </c>
      <c r="F267" s="153" t="s">
        <v>400</v>
      </c>
      <c r="H267" s="152" t="s">
        <v>19</v>
      </c>
      <c r="I267" s="154"/>
      <c r="L267" s="150"/>
      <c r="M267" s="155"/>
      <c r="T267" s="156"/>
      <c r="AT267" s="152" t="s">
        <v>205</v>
      </c>
      <c r="AU267" s="152" t="s">
        <v>85</v>
      </c>
      <c r="AV267" s="12" t="s">
        <v>82</v>
      </c>
      <c r="AW267" s="12" t="s">
        <v>35</v>
      </c>
      <c r="AX267" s="12" t="s">
        <v>74</v>
      </c>
      <c r="AY267" s="152" t="s">
        <v>189</v>
      </c>
    </row>
    <row r="268" spans="2:65" s="12" customFormat="1" ht="33.75">
      <c r="B268" s="150"/>
      <c r="D268" s="151" t="s">
        <v>205</v>
      </c>
      <c r="E268" s="152" t="s">
        <v>19</v>
      </c>
      <c r="F268" s="153" t="s">
        <v>1489</v>
      </c>
      <c r="H268" s="152" t="s">
        <v>19</v>
      </c>
      <c r="I268" s="154"/>
      <c r="L268" s="150"/>
      <c r="M268" s="155"/>
      <c r="T268" s="156"/>
      <c r="AT268" s="152" t="s">
        <v>205</v>
      </c>
      <c r="AU268" s="152" t="s">
        <v>85</v>
      </c>
      <c r="AV268" s="12" t="s">
        <v>82</v>
      </c>
      <c r="AW268" s="12" t="s">
        <v>35</v>
      </c>
      <c r="AX268" s="12" t="s">
        <v>74</v>
      </c>
      <c r="AY268" s="152" t="s">
        <v>189</v>
      </c>
    </row>
    <row r="269" spans="2:65" s="13" customFormat="1" ht="11.25">
      <c r="B269" s="157"/>
      <c r="D269" s="151" t="s">
        <v>205</v>
      </c>
      <c r="E269" s="158" t="s">
        <v>19</v>
      </c>
      <c r="F269" s="159" t="s">
        <v>1490</v>
      </c>
      <c r="H269" s="160">
        <v>74.75</v>
      </c>
      <c r="I269" s="161"/>
      <c r="L269" s="157"/>
      <c r="M269" s="162"/>
      <c r="T269" s="163"/>
      <c r="AT269" s="158" t="s">
        <v>205</v>
      </c>
      <c r="AU269" s="158" t="s">
        <v>85</v>
      </c>
      <c r="AV269" s="13" t="s">
        <v>85</v>
      </c>
      <c r="AW269" s="13" t="s">
        <v>35</v>
      </c>
      <c r="AX269" s="13" t="s">
        <v>82</v>
      </c>
      <c r="AY269" s="158" t="s">
        <v>189</v>
      </c>
    </row>
    <row r="270" spans="2:65" s="1" customFormat="1" ht="33" customHeight="1">
      <c r="B270" s="33"/>
      <c r="C270" s="133" t="s">
        <v>402</v>
      </c>
      <c r="D270" s="133" t="s">
        <v>191</v>
      </c>
      <c r="E270" s="134" t="s">
        <v>709</v>
      </c>
      <c r="F270" s="135" t="s">
        <v>710</v>
      </c>
      <c r="G270" s="136" t="s">
        <v>194</v>
      </c>
      <c r="H270" s="137">
        <v>74.75</v>
      </c>
      <c r="I270" s="138"/>
      <c r="J270" s="139">
        <f>ROUND(I270*H270,2)</f>
        <v>0</v>
      </c>
      <c r="K270" s="135" t="s">
        <v>195</v>
      </c>
      <c r="L270" s="33"/>
      <c r="M270" s="140" t="s">
        <v>19</v>
      </c>
      <c r="N270" s="141" t="s">
        <v>45</v>
      </c>
      <c r="P270" s="142">
        <f>O270*H270</f>
        <v>0</v>
      </c>
      <c r="Q270" s="142">
        <v>0</v>
      </c>
      <c r="R270" s="142">
        <f>Q270*H270</f>
        <v>0</v>
      </c>
      <c r="S270" s="142">
        <v>0</v>
      </c>
      <c r="T270" s="143">
        <f>S270*H270</f>
        <v>0</v>
      </c>
      <c r="AR270" s="144" t="s">
        <v>196</v>
      </c>
      <c r="AT270" s="144" t="s">
        <v>191</v>
      </c>
      <c r="AU270" s="144" t="s">
        <v>85</v>
      </c>
      <c r="AY270" s="18" t="s">
        <v>189</v>
      </c>
      <c r="BE270" s="145">
        <f>IF(N270="základní",J270,0)</f>
        <v>0</v>
      </c>
      <c r="BF270" s="145">
        <f>IF(N270="snížená",J270,0)</f>
        <v>0</v>
      </c>
      <c r="BG270" s="145">
        <f>IF(N270="zákl. přenesená",J270,0)</f>
        <v>0</v>
      </c>
      <c r="BH270" s="145">
        <f>IF(N270="sníž. přenesená",J270,0)</f>
        <v>0</v>
      </c>
      <c r="BI270" s="145">
        <f>IF(N270="nulová",J270,0)</f>
        <v>0</v>
      </c>
      <c r="BJ270" s="18" t="s">
        <v>82</v>
      </c>
      <c r="BK270" s="145">
        <f>ROUND(I270*H270,2)</f>
        <v>0</v>
      </c>
      <c r="BL270" s="18" t="s">
        <v>196</v>
      </c>
      <c r="BM270" s="144" t="s">
        <v>1491</v>
      </c>
    </row>
    <row r="271" spans="2:65" s="1" customFormat="1" ht="11.25">
      <c r="B271" s="33"/>
      <c r="D271" s="146" t="s">
        <v>198</v>
      </c>
      <c r="F271" s="147" t="s">
        <v>712</v>
      </c>
      <c r="I271" s="148"/>
      <c r="L271" s="33"/>
      <c r="M271" s="149"/>
      <c r="T271" s="54"/>
      <c r="AT271" s="18" t="s">
        <v>198</v>
      </c>
      <c r="AU271" s="18" t="s">
        <v>85</v>
      </c>
    </row>
    <row r="272" spans="2:65" s="13" customFormat="1" ht="11.25">
      <c r="B272" s="157"/>
      <c r="D272" s="151" t="s">
        <v>205</v>
      </c>
      <c r="E272" s="158" t="s">
        <v>19</v>
      </c>
      <c r="F272" s="159" t="s">
        <v>1492</v>
      </c>
      <c r="H272" s="160">
        <v>109.25</v>
      </c>
      <c r="I272" s="161"/>
      <c r="L272" s="157"/>
      <c r="M272" s="162"/>
      <c r="T272" s="163"/>
      <c r="AT272" s="158" t="s">
        <v>205</v>
      </c>
      <c r="AU272" s="158" t="s">
        <v>85</v>
      </c>
      <c r="AV272" s="13" t="s">
        <v>85</v>
      </c>
      <c r="AW272" s="13" t="s">
        <v>35</v>
      </c>
      <c r="AX272" s="13" t="s">
        <v>74</v>
      </c>
      <c r="AY272" s="158" t="s">
        <v>189</v>
      </c>
    </row>
    <row r="273" spans="2:65" s="13" customFormat="1" ht="11.25">
      <c r="B273" s="157"/>
      <c r="D273" s="151" t="s">
        <v>205</v>
      </c>
      <c r="E273" s="158" t="s">
        <v>19</v>
      </c>
      <c r="F273" s="159" t="s">
        <v>1493</v>
      </c>
      <c r="H273" s="160">
        <v>-34.5</v>
      </c>
      <c r="I273" s="161"/>
      <c r="L273" s="157"/>
      <c r="M273" s="162"/>
      <c r="T273" s="163"/>
      <c r="AT273" s="158" t="s">
        <v>205</v>
      </c>
      <c r="AU273" s="158" t="s">
        <v>85</v>
      </c>
      <c r="AV273" s="13" t="s">
        <v>85</v>
      </c>
      <c r="AW273" s="13" t="s">
        <v>35</v>
      </c>
      <c r="AX273" s="13" t="s">
        <v>74</v>
      </c>
      <c r="AY273" s="158" t="s">
        <v>189</v>
      </c>
    </row>
    <row r="274" spans="2:65" s="14" customFormat="1" ht="11.25">
      <c r="B274" s="164"/>
      <c r="D274" s="151" t="s">
        <v>205</v>
      </c>
      <c r="E274" s="165" t="s">
        <v>19</v>
      </c>
      <c r="F274" s="166" t="s">
        <v>303</v>
      </c>
      <c r="H274" s="167">
        <v>74.75</v>
      </c>
      <c r="I274" s="168"/>
      <c r="L274" s="164"/>
      <c r="M274" s="169"/>
      <c r="T274" s="170"/>
      <c r="AT274" s="165" t="s">
        <v>205</v>
      </c>
      <c r="AU274" s="165" t="s">
        <v>85</v>
      </c>
      <c r="AV274" s="14" t="s">
        <v>196</v>
      </c>
      <c r="AW274" s="14" t="s">
        <v>35</v>
      </c>
      <c r="AX274" s="14" t="s">
        <v>82</v>
      </c>
      <c r="AY274" s="165" t="s">
        <v>189</v>
      </c>
    </row>
    <row r="275" spans="2:65" s="1" customFormat="1" ht="33" customHeight="1">
      <c r="B275" s="33"/>
      <c r="C275" s="133" t="s">
        <v>415</v>
      </c>
      <c r="D275" s="133" t="s">
        <v>191</v>
      </c>
      <c r="E275" s="134" t="s">
        <v>714</v>
      </c>
      <c r="F275" s="135" t="s">
        <v>715</v>
      </c>
      <c r="G275" s="136" t="s">
        <v>194</v>
      </c>
      <c r="H275" s="137">
        <v>468</v>
      </c>
      <c r="I275" s="138"/>
      <c r="J275" s="139">
        <f>ROUND(I275*H275,2)</f>
        <v>0</v>
      </c>
      <c r="K275" s="135" t="s">
        <v>195</v>
      </c>
      <c r="L275" s="33"/>
      <c r="M275" s="140" t="s">
        <v>19</v>
      </c>
      <c r="N275" s="141" t="s">
        <v>45</v>
      </c>
      <c r="P275" s="142">
        <f>O275*H275</f>
        <v>0</v>
      </c>
      <c r="Q275" s="142">
        <v>0</v>
      </c>
      <c r="R275" s="142">
        <f>Q275*H275</f>
        <v>0</v>
      </c>
      <c r="S275" s="142">
        <v>0</v>
      </c>
      <c r="T275" s="143">
        <f>S275*H275</f>
        <v>0</v>
      </c>
      <c r="AR275" s="144" t="s">
        <v>196</v>
      </c>
      <c r="AT275" s="144" t="s">
        <v>191</v>
      </c>
      <c r="AU275" s="144" t="s">
        <v>85</v>
      </c>
      <c r="AY275" s="18" t="s">
        <v>189</v>
      </c>
      <c r="BE275" s="145">
        <f>IF(N275="základní",J275,0)</f>
        <v>0</v>
      </c>
      <c r="BF275" s="145">
        <f>IF(N275="snížená",J275,0)</f>
        <v>0</v>
      </c>
      <c r="BG275" s="145">
        <f>IF(N275="zákl. přenesená",J275,0)</f>
        <v>0</v>
      </c>
      <c r="BH275" s="145">
        <f>IF(N275="sníž. přenesená",J275,0)</f>
        <v>0</v>
      </c>
      <c r="BI275" s="145">
        <f>IF(N275="nulová",J275,0)</f>
        <v>0</v>
      </c>
      <c r="BJ275" s="18" t="s">
        <v>82</v>
      </c>
      <c r="BK275" s="145">
        <f>ROUND(I275*H275,2)</f>
        <v>0</v>
      </c>
      <c r="BL275" s="18" t="s">
        <v>196</v>
      </c>
      <c r="BM275" s="144" t="s">
        <v>1494</v>
      </c>
    </row>
    <row r="276" spans="2:65" s="1" customFormat="1" ht="11.25">
      <c r="B276" s="33"/>
      <c r="D276" s="146" t="s">
        <v>198</v>
      </c>
      <c r="F276" s="147" t="s">
        <v>717</v>
      </c>
      <c r="I276" s="148"/>
      <c r="L276" s="33"/>
      <c r="M276" s="149"/>
      <c r="T276" s="54"/>
      <c r="AT276" s="18" t="s">
        <v>198</v>
      </c>
      <c r="AU276" s="18" t="s">
        <v>85</v>
      </c>
    </row>
    <row r="277" spans="2:65" s="12" customFormat="1" ht="22.5">
      <c r="B277" s="150"/>
      <c r="D277" s="151" t="s">
        <v>205</v>
      </c>
      <c r="E277" s="152" t="s">
        <v>19</v>
      </c>
      <c r="F277" s="153" t="s">
        <v>1495</v>
      </c>
      <c r="H277" s="152" t="s">
        <v>19</v>
      </c>
      <c r="I277" s="154"/>
      <c r="L277" s="150"/>
      <c r="M277" s="155"/>
      <c r="T277" s="156"/>
      <c r="AT277" s="152" t="s">
        <v>205</v>
      </c>
      <c r="AU277" s="152" t="s">
        <v>85</v>
      </c>
      <c r="AV277" s="12" t="s">
        <v>82</v>
      </c>
      <c r="AW277" s="12" t="s">
        <v>35</v>
      </c>
      <c r="AX277" s="12" t="s">
        <v>74</v>
      </c>
      <c r="AY277" s="152" t="s">
        <v>189</v>
      </c>
    </row>
    <row r="278" spans="2:65" s="13" customFormat="1" ht="11.25">
      <c r="B278" s="157"/>
      <c r="D278" s="151" t="s">
        <v>205</v>
      </c>
      <c r="E278" s="158" t="s">
        <v>19</v>
      </c>
      <c r="F278" s="159" t="s">
        <v>1496</v>
      </c>
      <c r="H278" s="160">
        <v>468</v>
      </c>
      <c r="I278" s="161"/>
      <c r="L278" s="157"/>
      <c r="M278" s="162"/>
      <c r="T278" s="163"/>
      <c r="AT278" s="158" t="s">
        <v>205</v>
      </c>
      <c r="AU278" s="158" t="s">
        <v>85</v>
      </c>
      <c r="AV278" s="13" t="s">
        <v>85</v>
      </c>
      <c r="AW278" s="13" t="s">
        <v>35</v>
      </c>
      <c r="AX278" s="13" t="s">
        <v>82</v>
      </c>
      <c r="AY278" s="158" t="s">
        <v>189</v>
      </c>
    </row>
    <row r="279" spans="2:65" s="11" customFormat="1" ht="22.9" customHeight="1">
      <c r="B279" s="121"/>
      <c r="D279" s="122" t="s">
        <v>73</v>
      </c>
      <c r="E279" s="131" t="s">
        <v>196</v>
      </c>
      <c r="F279" s="131" t="s">
        <v>753</v>
      </c>
      <c r="I279" s="124"/>
      <c r="J279" s="132">
        <f>BK279</f>
        <v>0</v>
      </c>
      <c r="L279" s="121"/>
      <c r="M279" s="126"/>
      <c r="P279" s="127">
        <f>SUM(P280:P303)</f>
        <v>0</v>
      </c>
      <c r="R279" s="127">
        <f>SUM(R280:R303)</f>
        <v>0.10244</v>
      </c>
      <c r="T279" s="128">
        <f>SUM(T280:T303)</f>
        <v>0</v>
      </c>
      <c r="AR279" s="122" t="s">
        <v>82</v>
      </c>
      <c r="AT279" s="129" t="s">
        <v>73</v>
      </c>
      <c r="AU279" s="129" t="s">
        <v>82</v>
      </c>
      <c r="AY279" s="122" t="s">
        <v>189</v>
      </c>
      <c r="BK279" s="130">
        <f>SUM(BK280:BK303)</f>
        <v>0</v>
      </c>
    </row>
    <row r="280" spans="2:65" s="1" customFormat="1" ht="37.9" customHeight="1">
      <c r="B280" s="33"/>
      <c r="C280" s="133" t="s">
        <v>207</v>
      </c>
      <c r="D280" s="133" t="s">
        <v>191</v>
      </c>
      <c r="E280" s="134" t="s">
        <v>755</v>
      </c>
      <c r="F280" s="135" t="s">
        <v>756</v>
      </c>
      <c r="G280" s="136" t="s">
        <v>194</v>
      </c>
      <c r="H280" s="137">
        <v>1.6</v>
      </c>
      <c r="I280" s="138"/>
      <c r="J280" s="139">
        <f>ROUND(I280*H280,2)</f>
        <v>0</v>
      </c>
      <c r="K280" s="135" t="s">
        <v>195</v>
      </c>
      <c r="L280" s="33"/>
      <c r="M280" s="140" t="s">
        <v>19</v>
      </c>
      <c r="N280" s="141" t="s">
        <v>45</v>
      </c>
      <c r="P280" s="142">
        <f>O280*H280</f>
        <v>0</v>
      </c>
      <c r="Q280" s="142">
        <v>0</v>
      </c>
      <c r="R280" s="142">
        <f>Q280*H280</f>
        <v>0</v>
      </c>
      <c r="S280" s="142">
        <v>0</v>
      </c>
      <c r="T280" s="143">
        <f>S280*H280</f>
        <v>0</v>
      </c>
      <c r="AR280" s="144" t="s">
        <v>196</v>
      </c>
      <c r="AT280" s="144" t="s">
        <v>191</v>
      </c>
      <c r="AU280" s="144" t="s">
        <v>85</v>
      </c>
      <c r="AY280" s="18" t="s">
        <v>189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8" t="s">
        <v>82</v>
      </c>
      <c r="BK280" s="145">
        <f>ROUND(I280*H280,2)</f>
        <v>0</v>
      </c>
      <c r="BL280" s="18" t="s">
        <v>196</v>
      </c>
      <c r="BM280" s="144" t="s">
        <v>1497</v>
      </c>
    </row>
    <row r="281" spans="2:65" s="1" customFormat="1" ht="11.25">
      <c r="B281" s="33"/>
      <c r="D281" s="146" t="s">
        <v>198</v>
      </c>
      <c r="F281" s="147" t="s">
        <v>758</v>
      </c>
      <c r="I281" s="148"/>
      <c r="L281" s="33"/>
      <c r="M281" s="149"/>
      <c r="T281" s="54"/>
      <c r="AT281" s="18" t="s">
        <v>198</v>
      </c>
      <c r="AU281" s="18" t="s">
        <v>85</v>
      </c>
    </row>
    <row r="282" spans="2:65" s="13" customFormat="1" ht="11.25">
      <c r="B282" s="157"/>
      <c r="D282" s="151" t="s">
        <v>205</v>
      </c>
      <c r="E282" s="158" t="s">
        <v>19</v>
      </c>
      <c r="F282" s="159" t="s">
        <v>883</v>
      </c>
      <c r="H282" s="160">
        <v>1.6</v>
      </c>
      <c r="I282" s="161"/>
      <c r="L282" s="157"/>
      <c r="M282" s="162"/>
      <c r="T282" s="163"/>
      <c r="AT282" s="158" t="s">
        <v>205</v>
      </c>
      <c r="AU282" s="158" t="s">
        <v>85</v>
      </c>
      <c r="AV282" s="13" t="s">
        <v>85</v>
      </c>
      <c r="AW282" s="13" t="s">
        <v>35</v>
      </c>
      <c r="AX282" s="13" t="s">
        <v>82</v>
      </c>
      <c r="AY282" s="158" t="s">
        <v>189</v>
      </c>
    </row>
    <row r="283" spans="2:65" s="1" customFormat="1" ht="44.25" customHeight="1">
      <c r="B283" s="33"/>
      <c r="C283" s="133" t="s">
        <v>428</v>
      </c>
      <c r="D283" s="133" t="s">
        <v>191</v>
      </c>
      <c r="E283" s="134" t="s">
        <v>764</v>
      </c>
      <c r="F283" s="135" t="s">
        <v>765</v>
      </c>
      <c r="G283" s="136" t="s">
        <v>194</v>
      </c>
      <c r="H283" s="137">
        <v>8</v>
      </c>
      <c r="I283" s="138"/>
      <c r="J283" s="139">
        <f>ROUND(I283*H283,2)</f>
        <v>0</v>
      </c>
      <c r="K283" s="135" t="s">
        <v>195</v>
      </c>
      <c r="L283" s="33"/>
      <c r="M283" s="140" t="s">
        <v>19</v>
      </c>
      <c r="N283" s="141" t="s">
        <v>45</v>
      </c>
      <c r="P283" s="142">
        <f>O283*H283</f>
        <v>0</v>
      </c>
      <c r="Q283" s="142">
        <v>0</v>
      </c>
      <c r="R283" s="142">
        <f>Q283*H283</f>
        <v>0</v>
      </c>
      <c r="S283" s="142">
        <v>0</v>
      </c>
      <c r="T283" s="143">
        <f>S283*H283</f>
        <v>0</v>
      </c>
      <c r="AR283" s="144" t="s">
        <v>196</v>
      </c>
      <c r="AT283" s="144" t="s">
        <v>191</v>
      </c>
      <c r="AU283" s="144" t="s">
        <v>85</v>
      </c>
      <c r="AY283" s="18" t="s">
        <v>189</v>
      </c>
      <c r="BE283" s="145">
        <f>IF(N283="základní",J283,0)</f>
        <v>0</v>
      </c>
      <c r="BF283" s="145">
        <f>IF(N283="snížená",J283,0)</f>
        <v>0</v>
      </c>
      <c r="BG283" s="145">
        <f>IF(N283="zákl. přenesená",J283,0)</f>
        <v>0</v>
      </c>
      <c r="BH283" s="145">
        <f>IF(N283="sníž. přenesená",J283,0)</f>
        <v>0</v>
      </c>
      <c r="BI283" s="145">
        <f>IF(N283="nulová",J283,0)</f>
        <v>0</v>
      </c>
      <c r="BJ283" s="18" t="s">
        <v>82</v>
      </c>
      <c r="BK283" s="145">
        <f>ROUND(I283*H283,2)</f>
        <v>0</v>
      </c>
      <c r="BL283" s="18" t="s">
        <v>196</v>
      </c>
      <c r="BM283" s="144" t="s">
        <v>1498</v>
      </c>
    </row>
    <row r="284" spans="2:65" s="1" customFormat="1" ht="11.25">
      <c r="B284" s="33"/>
      <c r="D284" s="146" t="s">
        <v>198</v>
      </c>
      <c r="F284" s="147" t="s">
        <v>767</v>
      </c>
      <c r="I284" s="148"/>
      <c r="L284" s="33"/>
      <c r="M284" s="149"/>
      <c r="T284" s="54"/>
      <c r="AT284" s="18" t="s">
        <v>198</v>
      </c>
      <c r="AU284" s="18" t="s">
        <v>85</v>
      </c>
    </row>
    <row r="285" spans="2:65" s="13" customFormat="1" ht="11.25">
      <c r="B285" s="157"/>
      <c r="D285" s="151" t="s">
        <v>205</v>
      </c>
      <c r="E285" s="158" t="s">
        <v>19</v>
      </c>
      <c r="F285" s="159" t="s">
        <v>768</v>
      </c>
      <c r="H285" s="160">
        <v>8</v>
      </c>
      <c r="I285" s="161"/>
      <c r="L285" s="157"/>
      <c r="M285" s="162"/>
      <c r="T285" s="163"/>
      <c r="AT285" s="158" t="s">
        <v>205</v>
      </c>
      <c r="AU285" s="158" t="s">
        <v>85</v>
      </c>
      <c r="AV285" s="13" t="s">
        <v>85</v>
      </c>
      <c r="AW285" s="13" t="s">
        <v>35</v>
      </c>
      <c r="AX285" s="13" t="s">
        <v>82</v>
      </c>
      <c r="AY285" s="158" t="s">
        <v>189</v>
      </c>
    </row>
    <row r="286" spans="2:65" s="1" customFormat="1" ht="33" customHeight="1">
      <c r="B286" s="33"/>
      <c r="C286" s="133" t="s">
        <v>434</v>
      </c>
      <c r="D286" s="133" t="s">
        <v>191</v>
      </c>
      <c r="E286" s="134" t="s">
        <v>770</v>
      </c>
      <c r="F286" s="135" t="s">
        <v>771</v>
      </c>
      <c r="G286" s="136" t="s">
        <v>405</v>
      </c>
      <c r="H286" s="137">
        <v>15.2</v>
      </c>
      <c r="I286" s="138"/>
      <c r="J286" s="139">
        <f>ROUND(I286*H286,2)</f>
        <v>0</v>
      </c>
      <c r="K286" s="135" t="s">
        <v>195</v>
      </c>
      <c r="L286" s="33"/>
      <c r="M286" s="140" t="s">
        <v>19</v>
      </c>
      <c r="N286" s="141" t="s">
        <v>45</v>
      </c>
      <c r="P286" s="142">
        <f>O286*H286</f>
        <v>0</v>
      </c>
      <c r="Q286" s="142">
        <v>0</v>
      </c>
      <c r="R286" s="142">
        <f>Q286*H286</f>
        <v>0</v>
      </c>
      <c r="S286" s="142">
        <v>0</v>
      </c>
      <c r="T286" s="143">
        <f>S286*H286</f>
        <v>0</v>
      </c>
      <c r="AR286" s="144" t="s">
        <v>196</v>
      </c>
      <c r="AT286" s="144" t="s">
        <v>191</v>
      </c>
      <c r="AU286" s="144" t="s">
        <v>85</v>
      </c>
      <c r="AY286" s="18" t="s">
        <v>189</v>
      </c>
      <c r="BE286" s="145">
        <f>IF(N286="základní",J286,0)</f>
        <v>0</v>
      </c>
      <c r="BF286" s="145">
        <f>IF(N286="snížená",J286,0)</f>
        <v>0</v>
      </c>
      <c r="BG286" s="145">
        <f>IF(N286="zákl. přenesená",J286,0)</f>
        <v>0</v>
      </c>
      <c r="BH286" s="145">
        <f>IF(N286="sníž. přenesená",J286,0)</f>
        <v>0</v>
      </c>
      <c r="BI286" s="145">
        <f>IF(N286="nulová",J286,0)</f>
        <v>0</v>
      </c>
      <c r="BJ286" s="18" t="s">
        <v>82</v>
      </c>
      <c r="BK286" s="145">
        <f>ROUND(I286*H286,2)</f>
        <v>0</v>
      </c>
      <c r="BL286" s="18" t="s">
        <v>196</v>
      </c>
      <c r="BM286" s="144" t="s">
        <v>1499</v>
      </c>
    </row>
    <row r="287" spans="2:65" s="1" customFormat="1" ht="11.25">
      <c r="B287" s="33"/>
      <c r="D287" s="146" t="s">
        <v>198</v>
      </c>
      <c r="F287" s="147" t="s">
        <v>773</v>
      </c>
      <c r="I287" s="148"/>
      <c r="L287" s="33"/>
      <c r="M287" s="149"/>
      <c r="T287" s="54"/>
      <c r="AT287" s="18" t="s">
        <v>198</v>
      </c>
      <c r="AU287" s="18" t="s">
        <v>85</v>
      </c>
    </row>
    <row r="288" spans="2:65" s="12" customFormat="1" ht="11.25">
      <c r="B288" s="150"/>
      <c r="D288" s="151" t="s">
        <v>205</v>
      </c>
      <c r="E288" s="152" t="s">
        <v>19</v>
      </c>
      <c r="F288" s="153" t="s">
        <v>1500</v>
      </c>
      <c r="H288" s="152" t="s">
        <v>19</v>
      </c>
      <c r="I288" s="154"/>
      <c r="L288" s="150"/>
      <c r="M288" s="155"/>
      <c r="T288" s="156"/>
      <c r="AT288" s="152" t="s">
        <v>205</v>
      </c>
      <c r="AU288" s="152" t="s">
        <v>85</v>
      </c>
      <c r="AV288" s="12" t="s">
        <v>82</v>
      </c>
      <c r="AW288" s="12" t="s">
        <v>35</v>
      </c>
      <c r="AX288" s="12" t="s">
        <v>74</v>
      </c>
      <c r="AY288" s="152" t="s">
        <v>189</v>
      </c>
    </row>
    <row r="289" spans="2:65" s="13" customFormat="1" ht="11.25">
      <c r="B289" s="157"/>
      <c r="D289" s="151" t="s">
        <v>205</v>
      </c>
      <c r="E289" s="158" t="s">
        <v>19</v>
      </c>
      <c r="F289" s="159" t="s">
        <v>1501</v>
      </c>
      <c r="H289" s="160">
        <v>15.2</v>
      </c>
      <c r="I289" s="161"/>
      <c r="L289" s="157"/>
      <c r="M289" s="162"/>
      <c r="T289" s="163"/>
      <c r="AT289" s="158" t="s">
        <v>205</v>
      </c>
      <c r="AU289" s="158" t="s">
        <v>85</v>
      </c>
      <c r="AV289" s="13" t="s">
        <v>85</v>
      </c>
      <c r="AW289" s="13" t="s">
        <v>35</v>
      </c>
      <c r="AX289" s="13" t="s">
        <v>82</v>
      </c>
      <c r="AY289" s="158" t="s">
        <v>189</v>
      </c>
    </row>
    <row r="290" spans="2:65" s="1" customFormat="1" ht="37.9" customHeight="1">
      <c r="B290" s="33"/>
      <c r="C290" s="133" t="s">
        <v>441</v>
      </c>
      <c r="D290" s="133" t="s">
        <v>191</v>
      </c>
      <c r="E290" s="134" t="s">
        <v>778</v>
      </c>
      <c r="F290" s="135" t="s">
        <v>779</v>
      </c>
      <c r="G290" s="136" t="s">
        <v>405</v>
      </c>
      <c r="H290" s="137">
        <v>1.625</v>
      </c>
      <c r="I290" s="138"/>
      <c r="J290" s="139">
        <f>ROUND(I290*H290,2)</f>
        <v>0</v>
      </c>
      <c r="K290" s="135" t="s">
        <v>195</v>
      </c>
      <c r="L290" s="33"/>
      <c r="M290" s="140" t="s">
        <v>19</v>
      </c>
      <c r="N290" s="141" t="s">
        <v>45</v>
      </c>
      <c r="P290" s="142">
        <f>O290*H290</f>
        <v>0</v>
      </c>
      <c r="Q290" s="142">
        <v>0</v>
      </c>
      <c r="R290" s="142">
        <f>Q290*H290</f>
        <v>0</v>
      </c>
      <c r="S290" s="142">
        <v>0</v>
      </c>
      <c r="T290" s="143">
        <f>S290*H290</f>
        <v>0</v>
      </c>
      <c r="AR290" s="144" t="s">
        <v>196</v>
      </c>
      <c r="AT290" s="144" t="s">
        <v>191</v>
      </c>
      <c r="AU290" s="144" t="s">
        <v>85</v>
      </c>
      <c r="AY290" s="18" t="s">
        <v>189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8" t="s">
        <v>82</v>
      </c>
      <c r="BK290" s="145">
        <f>ROUND(I290*H290,2)</f>
        <v>0</v>
      </c>
      <c r="BL290" s="18" t="s">
        <v>196</v>
      </c>
      <c r="BM290" s="144" t="s">
        <v>1502</v>
      </c>
    </row>
    <row r="291" spans="2:65" s="1" customFormat="1" ht="11.25">
      <c r="B291" s="33"/>
      <c r="D291" s="146" t="s">
        <v>198</v>
      </c>
      <c r="F291" s="147" t="s">
        <v>781</v>
      </c>
      <c r="I291" s="148"/>
      <c r="L291" s="33"/>
      <c r="M291" s="149"/>
      <c r="T291" s="54"/>
      <c r="AT291" s="18" t="s">
        <v>198</v>
      </c>
      <c r="AU291" s="18" t="s">
        <v>85</v>
      </c>
    </row>
    <row r="292" spans="2:65" s="12" customFormat="1" ht="11.25">
      <c r="B292" s="150"/>
      <c r="D292" s="151" t="s">
        <v>205</v>
      </c>
      <c r="E292" s="152" t="s">
        <v>19</v>
      </c>
      <c r="F292" s="153" t="s">
        <v>1503</v>
      </c>
      <c r="H292" s="152" t="s">
        <v>19</v>
      </c>
      <c r="I292" s="154"/>
      <c r="L292" s="150"/>
      <c r="M292" s="155"/>
      <c r="T292" s="156"/>
      <c r="AT292" s="152" t="s">
        <v>205</v>
      </c>
      <c r="AU292" s="152" t="s">
        <v>85</v>
      </c>
      <c r="AV292" s="12" t="s">
        <v>82</v>
      </c>
      <c r="AW292" s="12" t="s">
        <v>35</v>
      </c>
      <c r="AX292" s="12" t="s">
        <v>74</v>
      </c>
      <c r="AY292" s="152" t="s">
        <v>189</v>
      </c>
    </row>
    <row r="293" spans="2:65" s="12" customFormat="1" ht="11.25">
      <c r="B293" s="150"/>
      <c r="D293" s="151" t="s">
        <v>205</v>
      </c>
      <c r="E293" s="152" t="s">
        <v>19</v>
      </c>
      <c r="F293" s="153" t="s">
        <v>1504</v>
      </c>
      <c r="H293" s="152" t="s">
        <v>19</v>
      </c>
      <c r="I293" s="154"/>
      <c r="L293" s="150"/>
      <c r="M293" s="155"/>
      <c r="T293" s="156"/>
      <c r="AT293" s="152" t="s">
        <v>205</v>
      </c>
      <c r="AU293" s="152" t="s">
        <v>85</v>
      </c>
      <c r="AV293" s="12" t="s">
        <v>82</v>
      </c>
      <c r="AW293" s="12" t="s">
        <v>35</v>
      </c>
      <c r="AX293" s="12" t="s">
        <v>74</v>
      </c>
      <c r="AY293" s="152" t="s">
        <v>189</v>
      </c>
    </row>
    <row r="294" spans="2:65" s="12" customFormat="1" ht="11.25">
      <c r="B294" s="150"/>
      <c r="D294" s="151" t="s">
        <v>205</v>
      </c>
      <c r="E294" s="152" t="s">
        <v>19</v>
      </c>
      <c r="F294" s="153" t="s">
        <v>784</v>
      </c>
      <c r="H294" s="152" t="s">
        <v>19</v>
      </c>
      <c r="I294" s="154"/>
      <c r="L294" s="150"/>
      <c r="M294" s="155"/>
      <c r="T294" s="156"/>
      <c r="AT294" s="152" t="s">
        <v>205</v>
      </c>
      <c r="AU294" s="152" t="s">
        <v>85</v>
      </c>
      <c r="AV294" s="12" t="s">
        <v>82</v>
      </c>
      <c r="AW294" s="12" t="s">
        <v>35</v>
      </c>
      <c r="AX294" s="12" t="s">
        <v>74</v>
      </c>
      <c r="AY294" s="152" t="s">
        <v>189</v>
      </c>
    </row>
    <row r="295" spans="2:65" s="13" customFormat="1" ht="11.25">
      <c r="B295" s="157"/>
      <c r="D295" s="151" t="s">
        <v>205</v>
      </c>
      <c r="E295" s="158" t="s">
        <v>19</v>
      </c>
      <c r="F295" s="159" t="s">
        <v>785</v>
      </c>
      <c r="H295" s="160">
        <v>1.625</v>
      </c>
      <c r="I295" s="161"/>
      <c r="L295" s="157"/>
      <c r="M295" s="162"/>
      <c r="T295" s="163"/>
      <c r="AT295" s="158" t="s">
        <v>205</v>
      </c>
      <c r="AU295" s="158" t="s">
        <v>85</v>
      </c>
      <c r="AV295" s="13" t="s">
        <v>85</v>
      </c>
      <c r="AW295" s="13" t="s">
        <v>35</v>
      </c>
      <c r="AX295" s="13" t="s">
        <v>82</v>
      </c>
      <c r="AY295" s="158" t="s">
        <v>189</v>
      </c>
    </row>
    <row r="296" spans="2:65" s="1" customFormat="1" ht="37.9" customHeight="1">
      <c r="B296" s="33"/>
      <c r="C296" s="133" t="s">
        <v>475</v>
      </c>
      <c r="D296" s="133" t="s">
        <v>191</v>
      </c>
      <c r="E296" s="134" t="s">
        <v>787</v>
      </c>
      <c r="F296" s="135" t="s">
        <v>788</v>
      </c>
      <c r="G296" s="136" t="s">
        <v>194</v>
      </c>
      <c r="H296" s="137">
        <v>13</v>
      </c>
      <c r="I296" s="138"/>
      <c r="J296" s="139">
        <f>ROUND(I296*H296,2)</f>
        <v>0</v>
      </c>
      <c r="K296" s="135" t="s">
        <v>195</v>
      </c>
      <c r="L296" s="33"/>
      <c r="M296" s="140" t="s">
        <v>19</v>
      </c>
      <c r="N296" s="141" t="s">
        <v>45</v>
      </c>
      <c r="P296" s="142">
        <f>O296*H296</f>
        <v>0</v>
      </c>
      <c r="Q296" s="142">
        <v>7.8799999999999999E-3</v>
      </c>
      <c r="R296" s="142">
        <f>Q296*H296</f>
        <v>0.10244</v>
      </c>
      <c r="S296" s="142">
        <v>0</v>
      </c>
      <c r="T296" s="143">
        <f>S296*H296</f>
        <v>0</v>
      </c>
      <c r="AR296" s="144" t="s">
        <v>196</v>
      </c>
      <c r="AT296" s="144" t="s">
        <v>191</v>
      </c>
      <c r="AU296" s="144" t="s">
        <v>85</v>
      </c>
      <c r="AY296" s="18" t="s">
        <v>189</v>
      </c>
      <c r="BE296" s="145">
        <f>IF(N296="základní",J296,0)</f>
        <v>0</v>
      </c>
      <c r="BF296" s="145">
        <f>IF(N296="snížená",J296,0)</f>
        <v>0</v>
      </c>
      <c r="BG296" s="145">
        <f>IF(N296="zákl. přenesená",J296,0)</f>
        <v>0</v>
      </c>
      <c r="BH296" s="145">
        <f>IF(N296="sníž. přenesená",J296,0)</f>
        <v>0</v>
      </c>
      <c r="BI296" s="145">
        <f>IF(N296="nulová",J296,0)</f>
        <v>0</v>
      </c>
      <c r="BJ296" s="18" t="s">
        <v>82</v>
      </c>
      <c r="BK296" s="145">
        <f>ROUND(I296*H296,2)</f>
        <v>0</v>
      </c>
      <c r="BL296" s="18" t="s">
        <v>196</v>
      </c>
      <c r="BM296" s="144" t="s">
        <v>1505</v>
      </c>
    </row>
    <row r="297" spans="2:65" s="1" customFormat="1" ht="11.25">
      <c r="B297" s="33"/>
      <c r="D297" s="146" t="s">
        <v>198</v>
      </c>
      <c r="F297" s="147" t="s">
        <v>790</v>
      </c>
      <c r="I297" s="148"/>
      <c r="L297" s="33"/>
      <c r="M297" s="149"/>
      <c r="T297" s="54"/>
      <c r="AT297" s="18" t="s">
        <v>198</v>
      </c>
      <c r="AU297" s="18" t="s">
        <v>85</v>
      </c>
    </row>
    <row r="298" spans="2:65" s="12" customFormat="1" ht="11.25">
      <c r="B298" s="150"/>
      <c r="D298" s="151" t="s">
        <v>205</v>
      </c>
      <c r="E298" s="152" t="s">
        <v>19</v>
      </c>
      <c r="F298" s="153" t="s">
        <v>1503</v>
      </c>
      <c r="H298" s="152" t="s">
        <v>19</v>
      </c>
      <c r="I298" s="154"/>
      <c r="L298" s="150"/>
      <c r="M298" s="155"/>
      <c r="T298" s="156"/>
      <c r="AT298" s="152" t="s">
        <v>205</v>
      </c>
      <c r="AU298" s="152" t="s">
        <v>85</v>
      </c>
      <c r="AV298" s="12" t="s">
        <v>82</v>
      </c>
      <c r="AW298" s="12" t="s">
        <v>35</v>
      </c>
      <c r="AX298" s="12" t="s">
        <v>74</v>
      </c>
      <c r="AY298" s="152" t="s">
        <v>189</v>
      </c>
    </row>
    <row r="299" spans="2:65" s="12" customFormat="1" ht="11.25">
      <c r="B299" s="150"/>
      <c r="D299" s="151" t="s">
        <v>205</v>
      </c>
      <c r="E299" s="152" t="s">
        <v>19</v>
      </c>
      <c r="F299" s="153" t="s">
        <v>1504</v>
      </c>
      <c r="H299" s="152" t="s">
        <v>19</v>
      </c>
      <c r="I299" s="154"/>
      <c r="L299" s="150"/>
      <c r="M299" s="155"/>
      <c r="T299" s="156"/>
      <c r="AT299" s="152" t="s">
        <v>205</v>
      </c>
      <c r="AU299" s="152" t="s">
        <v>85</v>
      </c>
      <c r="AV299" s="12" t="s">
        <v>82</v>
      </c>
      <c r="AW299" s="12" t="s">
        <v>35</v>
      </c>
      <c r="AX299" s="12" t="s">
        <v>74</v>
      </c>
      <c r="AY299" s="152" t="s">
        <v>189</v>
      </c>
    </row>
    <row r="300" spans="2:65" s="12" customFormat="1" ht="11.25">
      <c r="B300" s="150"/>
      <c r="D300" s="151" t="s">
        <v>205</v>
      </c>
      <c r="E300" s="152" t="s">
        <v>19</v>
      </c>
      <c r="F300" s="153" t="s">
        <v>784</v>
      </c>
      <c r="H300" s="152" t="s">
        <v>19</v>
      </c>
      <c r="I300" s="154"/>
      <c r="L300" s="150"/>
      <c r="M300" s="155"/>
      <c r="T300" s="156"/>
      <c r="AT300" s="152" t="s">
        <v>205</v>
      </c>
      <c r="AU300" s="152" t="s">
        <v>85</v>
      </c>
      <c r="AV300" s="12" t="s">
        <v>82</v>
      </c>
      <c r="AW300" s="12" t="s">
        <v>35</v>
      </c>
      <c r="AX300" s="12" t="s">
        <v>74</v>
      </c>
      <c r="AY300" s="152" t="s">
        <v>189</v>
      </c>
    </row>
    <row r="301" spans="2:65" s="13" customFormat="1" ht="11.25">
      <c r="B301" s="157"/>
      <c r="D301" s="151" t="s">
        <v>205</v>
      </c>
      <c r="E301" s="158" t="s">
        <v>19</v>
      </c>
      <c r="F301" s="159" t="s">
        <v>791</v>
      </c>
      <c r="H301" s="160">
        <v>13</v>
      </c>
      <c r="I301" s="161"/>
      <c r="L301" s="157"/>
      <c r="M301" s="162"/>
      <c r="T301" s="163"/>
      <c r="AT301" s="158" t="s">
        <v>205</v>
      </c>
      <c r="AU301" s="158" t="s">
        <v>85</v>
      </c>
      <c r="AV301" s="13" t="s">
        <v>85</v>
      </c>
      <c r="AW301" s="13" t="s">
        <v>35</v>
      </c>
      <c r="AX301" s="13" t="s">
        <v>82</v>
      </c>
      <c r="AY301" s="158" t="s">
        <v>189</v>
      </c>
    </row>
    <row r="302" spans="2:65" s="1" customFormat="1" ht="37.9" customHeight="1">
      <c r="B302" s="33"/>
      <c r="C302" s="133" t="s">
        <v>481</v>
      </c>
      <c r="D302" s="133" t="s">
        <v>191</v>
      </c>
      <c r="E302" s="134" t="s">
        <v>793</v>
      </c>
      <c r="F302" s="135" t="s">
        <v>794</v>
      </c>
      <c r="G302" s="136" t="s">
        <v>194</v>
      </c>
      <c r="H302" s="137">
        <v>13</v>
      </c>
      <c r="I302" s="138"/>
      <c r="J302" s="139">
        <f>ROUND(I302*H302,2)</f>
        <v>0</v>
      </c>
      <c r="K302" s="135" t="s">
        <v>195</v>
      </c>
      <c r="L302" s="33"/>
      <c r="M302" s="140" t="s">
        <v>19</v>
      </c>
      <c r="N302" s="141" t="s">
        <v>45</v>
      </c>
      <c r="P302" s="142">
        <f>O302*H302</f>
        <v>0</v>
      </c>
      <c r="Q302" s="142">
        <v>0</v>
      </c>
      <c r="R302" s="142">
        <f>Q302*H302</f>
        <v>0</v>
      </c>
      <c r="S302" s="142">
        <v>0</v>
      </c>
      <c r="T302" s="143">
        <f>S302*H302</f>
        <v>0</v>
      </c>
      <c r="AR302" s="144" t="s">
        <v>196</v>
      </c>
      <c r="AT302" s="144" t="s">
        <v>191</v>
      </c>
      <c r="AU302" s="144" t="s">
        <v>85</v>
      </c>
      <c r="AY302" s="18" t="s">
        <v>189</v>
      </c>
      <c r="BE302" s="145">
        <f>IF(N302="základní",J302,0)</f>
        <v>0</v>
      </c>
      <c r="BF302" s="145">
        <f>IF(N302="snížená",J302,0)</f>
        <v>0</v>
      </c>
      <c r="BG302" s="145">
        <f>IF(N302="zákl. přenesená",J302,0)</f>
        <v>0</v>
      </c>
      <c r="BH302" s="145">
        <f>IF(N302="sníž. přenesená",J302,0)</f>
        <v>0</v>
      </c>
      <c r="BI302" s="145">
        <f>IF(N302="nulová",J302,0)</f>
        <v>0</v>
      </c>
      <c r="BJ302" s="18" t="s">
        <v>82</v>
      </c>
      <c r="BK302" s="145">
        <f>ROUND(I302*H302,2)</f>
        <v>0</v>
      </c>
      <c r="BL302" s="18" t="s">
        <v>196</v>
      </c>
      <c r="BM302" s="144" t="s">
        <v>1506</v>
      </c>
    </row>
    <row r="303" spans="2:65" s="1" customFormat="1" ht="11.25">
      <c r="B303" s="33"/>
      <c r="D303" s="146" t="s">
        <v>198</v>
      </c>
      <c r="F303" s="147" t="s">
        <v>796</v>
      </c>
      <c r="I303" s="148"/>
      <c r="L303" s="33"/>
      <c r="M303" s="149"/>
      <c r="T303" s="54"/>
      <c r="AT303" s="18" t="s">
        <v>198</v>
      </c>
      <c r="AU303" s="18" t="s">
        <v>85</v>
      </c>
    </row>
    <row r="304" spans="2:65" s="11" customFormat="1" ht="22.9" customHeight="1">
      <c r="B304" s="121"/>
      <c r="D304" s="122" t="s">
        <v>73</v>
      </c>
      <c r="E304" s="131" t="s">
        <v>219</v>
      </c>
      <c r="F304" s="131" t="s">
        <v>797</v>
      </c>
      <c r="I304" s="124"/>
      <c r="J304" s="132">
        <f>BK304</f>
        <v>0</v>
      </c>
      <c r="L304" s="121"/>
      <c r="M304" s="126"/>
      <c r="P304" s="127">
        <f>SUM(P305:P325)</f>
        <v>0</v>
      </c>
      <c r="R304" s="127">
        <f>SUM(R305:R325)</f>
        <v>0.67487999999999992</v>
      </c>
      <c r="T304" s="128">
        <f>SUM(T305:T325)</f>
        <v>0</v>
      </c>
      <c r="AR304" s="122" t="s">
        <v>82</v>
      </c>
      <c r="AT304" s="129" t="s">
        <v>73</v>
      </c>
      <c r="AU304" s="129" t="s">
        <v>82</v>
      </c>
      <c r="AY304" s="122" t="s">
        <v>189</v>
      </c>
      <c r="BK304" s="130">
        <f>SUM(BK305:BK325)</f>
        <v>0</v>
      </c>
    </row>
    <row r="305" spans="2:65" s="1" customFormat="1" ht="44.25" customHeight="1">
      <c r="B305" s="33"/>
      <c r="C305" s="133" t="s">
        <v>488</v>
      </c>
      <c r="D305" s="133" t="s">
        <v>191</v>
      </c>
      <c r="E305" s="134" t="s">
        <v>799</v>
      </c>
      <c r="F305" s="135" t="s">
        <v>800</v>
      </c>
      <c r="G305" s="136" t="s">
        <v>194</v>
      </c>
      <c r="H305" s="137">
        <v>468</v>
      </c>
      <c r="I305" s="138"/>
      <c r="J305" s="139">
        <f>ROUND(I305*H305,2)</f>
        <v>0</v>
      </c>
      <c r="K305" s="135" t="s">
        <v>195</v>
      </c>
      <c r="L305" s="33"/>
      <c r="M305" s="140" t="s">
        <v>19</v>
      </c>
      <c r="N305" s="141" t="s">
        <v>45</v>
      </c>
      <c r="P305" s="142">
        <f>O305*H305</f>
        <v>0</v>
      </c>
      <c r="Q305" s="142">
        <v>0</v>
      </c>
      <c r="R305" s="142">
        <f>Q305*H305</f>
        <v>0</v>
      </c>
      <c r="S305" s="142">
        <v>0</v>
      </c>
      <c r="T305" s="143">
        <f>S305*H305</f>
        <v>0</v>
      </c>
      <c r="AR305" s="144" t="s">
        <v>196</v>
      </c>
      <c r="AT305" s="144" t="s">
        <v>191</v>
      </c>
      <c r="AU305" s="144" t="s">
        <v>85</v>
      </c>
      <c r="AY305" s="18" t="s">
        <v>189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8" t="s">
        <v>82</v>
      </c>
      <c r="BK305" s="145">
        <f>ROUND(I305*H305,2)</f>
        <v>0</v>
      </c>
      <c r="BL305" s="18" t="s">
        <v>196</v>
      </c>
      <c r="BM305" s="144" t="s">
        <v>1507</v>
      </c>
    </row>
    <row r="306" spans="2:65" s="1" customFormat="1" ht="11.25">
      <c r="B306" s="33"/>
      <c r="D306" s="146" t="s">
        <v>198</v>
      </c>
      <c r="F306" s="147" t="s">
        <v>802</v>
      </c>
      <c r="I306" s="148"/>
      <c r="L306" s="33"/>
      <c r="M306" s="149"/>
      <c r="T306" s="54"/>
      <c r="AT306" s="18" t="s">
        <v>198</v>
      </c>
      <c r="AU306" s="18" t="s">
        <v>85</v>
      </c>
    </row>
    <row r="307" spans="2:65" s="12" customFormat="1" ht="11.25">
      <c r="B307" s="150"/>
      <c r="D307" s="151" t="s">
        <v>205</v>
      </c>
      <c r="E307" s="152" t="s">
        <v>19</v>
      </c>
      <c r="F307" s="153" t="s">
        <v>1508</v>
      </c>
      <c r="H307" s="152" t="s">
        <v>19</v>
      </c>
      <c r="I307" s="154"/>
      <c r="L307" s="150"/>
      <c r="M307" s="155"/>
      <c r="T307" s="156"/>
      <c r="AT307" s="152" t="s">
        <v>205</v>
      </c>
      <c r="AU307" s="152" t="s">
        <v>85</v>
      </c>
      <c r="AV307" s="12" t="s">
        <v>82</v>
      </c>
      <c r="AW307" s="12" t="s">
        <v>35</v>
      </c>
      <c r="AX307" s="12" t="s">
        <v>74</v>
      </c>
      <c r="AY307" s="152" t="s">
        <v>189</v>
      </c>
    </row>
    <row r="308" spans="2:65" s="12" customFormat="1" ht="11.25">
      <c r="B308" s="150"/>
      <c r="D308" s="151" t="s">
        <v>205</v>
      </c>
      <c r="E308" s="152" t="s">
        <v>19</v>
      </c>
      <c r="F308" s="153" t="s">
        <v>1509</v>
      </c>
      <c r="H308" s="152" t="s">
        <v>19</v>
      </c>
      <c r="I308" s="154"/>
      <c r="L308" s="150"/>
      <c r="M308" s="155"/>
      <c r="T308" s="156"/>
      <c r="AT308" s="152" t="s">
        <v>205</v>
      </c>
      <c r="AU308" s="152" t="s">
        <v>85</v>
      </c>
      <c r="AV308" s="12" t="s">
        <v>82</v>
      </c>
      <c r="AW308" s="12" t="s">
        <v>35</v>
      </c>
      <c r="AX308" s="12" t="s">
        <v>74</v>
      </c>
      <c r="AY308" s="152" t="s">
        <v>189</v>
      </c>
    </row>
    <row r="309" spans="2:65" s="13" customFormat="1" ht="11.25">
      <c r="B309" s="157"/>
      <c r="D309" s="151" t="s">
        <v>205</v>
      </c>
      <c r="E309" s="158" t="s">
        <v>19</v>
      </c>
      <c r="F309" s="159" t="s">
        <v>1510</v>
      </c>
      <c r="H309" s="160">
        <v>468</v>
      </c>
      <c r="I309" s="161"/>
      <c r="L309" s="157"/>
      <c r="M309" s="162"/>
      <c r="T309" s="163"/>
      <c r="AT309" s="158" t="s">
        <v>205</v>
      </c>
      <c r="AU309" s="158" t="s">
        <v>85</v>
      </c>
      <c r="AV309" s="13" t="s">
        <v>85</v>
      </c>
      <c r="AW309" s="13" t="s">
        <v>35</v>
      </c>
      <c r="AX309" s="13" t="s">
        <v>82</v>
      </c>
      <c r="AY309" s="158" t="s">
        <v>189</v>
      </c>
    </row>
    <row r="310" spans="2:65" s="1" customFormat="1" ht="44.25" customHeight="1">
      <c r="B310" s="33"/>
      <c r="C310" s="133" t="s">
        <v>494</v>
      </c>
      <c r="D310" s="133" t="s">
        <v>191</v>
      </c>
      <c r="E310" s="134" t="s">
        <v>806</v>
      </c>
      <c r="F310" s="135" t="s">
        <v>807</v>
      </c>
      <c r="G310" s="136" t="s">
        <v>194</v>
      </c>
      <c r="H310" s="137">
        <v>468</v>
      </c>
      <c r="I310" s="138"/>
      <c r="J310" s="139">
        <f>ROUND(I310*H310,2)</f>
        <v>0</v>
      </c>
      <c r="K310" s="135" t="s">
        <v>195</v>
      </c>
      <c r="L310" s="33"/>
      <c r="M310" s="140" t="s">
        <v>19</v>
      </c>
      <c r="N310" s="141" t="s">
        <v>45</v>
      </c>
      <c r="P310" s="142">
        <f>O310*H310</f>
        <v>0</v>
      </c>
      <c r="Q310" s="142">
        <v>0</v>
      </c>
      <c r="R310" s="142">
        <f>Q310*H310</f>
        <v>0</v>
      </c>
      <c r="S310" s="142">
        <v>0</v>
      </c>
      <c r="T310" s="143">
        <f>S310*H310</f>
        <v>0</v>
      </c>
      <c r="AR310" s="144" t="s">
        <v>196</v>
      </c>
      <c r="AT310" s="144" t="s">
        <v>191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196</v>
      </c>
      <c r="BM310" s="144" t="s">
        <v>1511</v>
      </c>
    </row>
    <row r="311" spans="2:65" s="1" customFormat="1" ht="11.25">
      <c r="B311" s="33"/>
      <c r="D311" s="146" t="s">
        <v>198</v>
      </c>
      <c r="F311" s="147" t="s">
        <v>809</v>
      </c>
      <c r="I311" s="148"/>
      <c r="L311" s="33"/>
      <c r="M311" s="149"/>
      <c r="T311" s="54"/>
      <c r="AT311" s="18" t="s">
        <v>198</v>
      </c>
      <c r="AU311" s="18" t="s">
        <v>85</v>
      </c>
    </row>
    <row r="312" spans="2:65" s="12" customFormat="1" ht="11.25">
      <c r="B312" s="150"/>
      <c r="D312" s="151" t="s">
        <v>205</v>
      </c>
      <c r="E312" s="152" t="s">
        <v>19</v>
      </c>
      <c r="F312" s="153" t="s">
        <v>1508</v>
      </c>
      <c r="H312" s="152" t="s">
        <v>19</v>
      </c>
      <c r="I312" s="154"/>
      <c r="L312" s="150"/>
      <c r="M312" s="155"/>
      <c r="T312" s="156"/>
      <c r="AT312" s="152" t="s">
        <v>205</v>
      </c>
      <c r="AU312" s="152" t="s">
        <v>85</v>
      </c>
      <c r="AV312" s="12" t="s">
        <v>82</v>
      </c>
      <c r="AW312" s="12" t="s">
        <v>35</v>
      </c>
      <c r="AX312" s="12" t="s">
        <v>74</v>
      </c>
      <c r="AY312" s="152" t="s">
        <v>189</v>
      </c>
    </row>
    <row r="313" spans="2:65" s="12" customFormat="1" ht="11.25">
      <c r="B313" s="150"/>
      <c r="D313" s="151" t="s">
        <v>205</v>
      </c>
      <c r="E313" s="152" t="s">
        <v>19</v>
      </c>
      <c r="F313" s="153" t="s">
        <v>1509</v>
      </c>
      <c r="H313" s="152" t="s">
        <v>19</v>
      </c>
      <c r="I313" s="154"/>
      <c r="L313" s="150"/>
      <c r="M313" s="155"/>
      <c r="T313" s="156"/>
      <c r="AT313" s="152" t="s">
        <v>205</v>
      </c>
      <c r="AU313" s="152" t="s">
        <v>85</v>
      </c>
      <c r="AV313" s="12" t="s">
        <v>82</v>
      </c>
      <c r="AW313" s="12" t="s">
        <v>35</v>
      </c>
      <c r="AX313" s="12" t="s">
        <v>74</v>
      </c>
      <c r="AY313" s="152" t="s">
        <v>189</v>
      </c>
    </row>
    <row r="314" spans="2:65" s="13" customFormat="1" ht="11.25">
      <c r="B314" s="157"/>
      <c r="D314" s="151" t="s">
        <v>205</v>
      </c>
      <c r="E314" s="158" t="s">
        <v>19</v>
      </c>
      <c r="F314" s="159" t="s">
        <v>1510</v>
      </c>
      <c r="H314" s="160">
        <v>468</v>
      </c>
      <c r="I314" s="161"/>
      <c r="L314" s="157"/>
      <c r="M314" s="162"/>
      <c r="T314" s="163"/>
      <c r="AT314" s="158" t="s">
        <v>205</v>
      </c>
      <c r="AU314" s="158" t="s">
        <v>85</v>
      </c>
      <c r="AV314" s="13" t="s">
        <v>85</v>
      </c>
      <c r="AW314" s="13" t="s">
        <v>35</v>
      </c>
      <c r="AX314" s="13" t="s">
        <v>82</v>
      </c>
      <c r="AY314" s="158" t="s">
        <v>189</v>
      </c>
    </row>
    <row r="315" spans="2:65" s="1" customFormat="1" ht="37.9" customHeight="1">
      <c r="B315" s="33"/>
      <c r="C315" s="133" t="s">
        <v>500</v>
      </c>
      <c r="D315" s="133" t="s">
        <v>191</v>
      </c>
      <c r="E315" s="134" t="s">
        <v>842</v>
      </c>
      <c r="F315" s="135" t="s">
        <v>843</v>
      </c>
      <c r="G315" s="136" t="s">
        <v>194</v>
      </c>
      <c r="H315" s="137">
        <v>468</v>
      </c>
      <c r="I315" s="138"/>
      <c r="J315" s="139">
        <f>ROUND(I315*H315,2)</f>
        <v>0</v>
      </c>
      <c r="K315" s="135" t="s">
        <v>195</v>
      </c>
      <c r="L315" s="33"/>
      <c r="M315" s="140" t="s">
        <v>19</v>
      </c>
      <c r="N315" s="141" t="s">
        <v>45</v>
      </c>
      <c r="P315" s="142">
        <f>O315*H315</f>
        <v>0</v>
      </c>
      <c r="Q315" s="142">
        <v>0</v>
      </c>
      <c r="R315" s="142">
        <f>Q315*H315</f>
        <v>0</v>
      </c>
      <c r="S315" s="142">
        <v>0</v>
      </c>
      <c r="T315" s="143">
        <f>S315*H315</f>
        <v>0</v>
      </c>
      <c r="AR315" s="144" t="s">
        <v>196</v>
      </c>
      <c r="AT315" s="144" t="s">
        <v>191</v>
      </c>
      <c r="AU315" s="144" t="s">
        <v>85</v>
      </c>
      <c r="AY315" s="18" t="s">
        <v>189</v>
      </c>
      <c r="BE315" s="145">
        <f>IF(N315="základní",J315,0)</f>
        <v>0</v>
      </c>
      <c r="BF315" s="145">
        <f>IF(N315="snížená",J315,0)</f>
        <v>0</v>
      </c>
      <c r="BG315" s="145">
        <f>IF(N315="zákl. přenesená",J315,0)</f>
        <v>0</v>
      </c>
      <c r="BH315" s="145">
        <f>IF(N315="sníž. přenesená",J315,0)</f>
        <v>0</v>
      </c>
      <c r="BI315" s="145">
        <f>IF(N315="nulová",J315,0)</f>
        <v>0</v>
      </c>
      <c r="BJ315" s="18" t="s">
        <v>82</v>
      </c>
      <c r="BK315" s="145">
        <f>ROUND(I315*H315,2)</f>
        <v>0</v>
      </c>
      <c r="BL315" s="18" t="s">
        <v>196</v>
      </c>
      <c r="BM315" s="144" t="s">
        <v>1512</v>
      </c>
    </row>
    <row r="316" spans="2:65" s="1" customFormat="1" ht="11.25">
      <c r="B316" s="33"/>
      <c r="D316" s="146" t="s">
        <v>198</v>
      </c>
      <c r="F316" s="147" t="s">
        <v>845</v>
      </c>
      <c r="I316" s="148"/>
      <c r="L316" s="33"/>
      <c r="M316" s="149"/>
      <c r="T316" s="54"/>
      <c r="AT316" s="18" t="s">
        <v>198</v>
      </c>
      <c r="AU316" s="18" t="s">
        <v>85</v>
      </c>
    </row>
    <row r="317" spans="2:65" s="12" customFormat="1" ht="11.25">
      <c r="B317" s="150"/>
      <c r="D317" s="151" t="s">
        <v>205</v>
      </c>
      <c r="E317" s="152" t="s">
        <v>19</v>
      </c>
      <c r="F317" s="153" t="s">
        <v>1513</v>
      </c>
      <c r="H317" s="152" t="s">
        <v>19</v>
      </c>
      <c r="I317" s="154"/>
      <c r="L317" s="150"/>
      <c r="M317" s="155"/>
      <c r="T317" s="156"/>
      <c r="AT317" s="152" t="s">
        <v>205</v>
      </c>
      <c r="AU317" s="152" t="s">
        <v>85</v>
      </c>
      <c r="AV317" s="12" t="s">
        <v>82</v>
      </c>
      <c r="AW317" s="12" t="s">
        <v>35</v>
      </c>
      <c r="AX317" s="12" t="s">
        <v>74</v>
      </c>
      <c r="AY317" s="152" t="s">
        <v>189</v>
      </c>
    </row>
    <row r="318" spans="2:65" s="13" customFormat="1" ht="11.25">
      <c r="B318" s="157"/>
      <c r="D318" s="151" t="s">
        <v>205</v>
      </c>
      <c r="E318" s="158" t="s">
        <v>19</v>
      </c>
      <c r="F318" s="159" t="s">
        <v>1510</v>
      </c>
      <c r="H318" s="160">
        <v>468</v>
      </c>
      <c r="I318" s="161"/>
      <c r="L318" s="157"/>
      <c r="M318" s="162"/>
      <c r="T318" s="163"/>
      <c r="AT318" s="158" t="s">
        <v>205</v>
      </c>
      <c r="AU318" s="158" t="s">
        <v>85</v>
      </c>
      <c r="AV318" s="13" t="s">
        <v>85</v>
      </c>
      <c r="AW318" s="13" t="s">
        <v>35</v>
      </c>
      <c r="AX318" s="13" t="s">
        <v>82</v>
      </c>
      <c r="AY318" s="158" t="s">
        <v>189</v>
      </c>
    </row>
    <row r="319" spans="2:65" s="1" customFormat="1" ht="55.5" customHeight="1">
      <c r="B319" s="33"/>
      <c r="C319" s="133" t="s">
        <v>506</v>
      </c>
      <c r="D319" s="133" t="s">
        <v>191</v>
      </c>
      <c r="E319" s="134" t="s">
        <v>877</v>
      </c>
      <c r="F319" s="135" t="s">
        <v>878</v>
      </c>
      <c r="G319" s="136" t="s">
        <v>194</v>
      </c>
      <c r="H319" s="137">
        <v>1.6</v>
      </c>
      <c r="I319" s="138"/>
      <c r="J319" s="139">
        <f>ROUND(I319*H319,2)</f>
        <v>0</v>
      </c>
      <c r="K319" s="135" t="s">
        <v>195</v>
      </c>
      <c r="L319" s="33"/>
      <c r="M319" s="140" t="s">
        <v>19</v>
      </c>
      <c r="N319" s="141" t="s">
        <v>45</v>
      </c>
      <c r="P319" s="142">
        <f>O319*H319</f>
        <v>0</v>
      </c>
      <c r="Q319" s="142">
        <v>0.19536000000000001</v>
      </c>
      <c r="R319" s="142">
        <f>Q319*H319</f>
        <v>0.31257600000000002</v>
      </c>
      <c r="S319" s="142">
        <v>0</v>
      </c>
      <c r="T319" s="143">
        <f>S319*H319</f>
        <v>0</v>
      </c>
      <c r="AR319" s="144" t="s">
        <v>196</v>
      </c>
      <c r="AT319" s="144" t="s">
        <v>191</v>
      </c>
      <c r="AU319" s="144" t="s">
        <v>85</v>
      </c>
      <c r="AY319" s="18" t="s">
        <v>189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8" t="s">
        <v>82</v>
      </c>
      <c r="BK319" s="145">
        <f>ROUND(I319*H319,2)</f>
        <v>0</v>
      </c>
      <c r="BL319" s="18" t="s">
        <v>196</v>
      </c>
      <c r="BM319" s="144" t="s">
        <v>1514</v>
      </c>
    </row>
    <row r="320" spans="2:65" s="1" customFormat="1" ht="11.25">
      <c r="B320" s="33"/>
      <c r="D320" s="146" t="s">
        <v>198</v>
      </c>
      <c r="F320" s="147" t="s">
        <v>880</v>
      </c>
      <c r="I320" s="148"/>
      <c r="L320" s="33"/>
      <c r="M320" s="149"/>
      <c r="T320" s="54"/>
      <c r="AT320" s="18" t="s">
        <v>198</v>
      </c>
      <c r="AU320" s="18" t="s">
        <v>85</v>
      </c>
    </row>
    <row r="321" spans="2:65" s="12" customFormat="1" ht="22.5">
      <c r="B321" s="150"/>
      <c r="D321" s="151" t="s">
        <v>205</v>
      </c>
      <c r="E321" s="152" t="s">
        <v>19</v>
      </c>
      <c r="F321" s="153" t="s">
        <v>881</v>
      </c>
      <c r="H321" s="152" t="s">
        <v>19</v>
      </c>
      <c r="I321" s="154"/>
      <c r="L321" s="150"/>
      <c r="M321" s="155"/>
      <c r="T321" s="156"/>
      <c r="AT321" s="152" t="s">
        <v>205</v>
      </c>
      <c r="AU321" s="152" t="s">
        <v>85</v>
      </c>
      <c r="AV321" s="12" t="s">
        <v>82</v>
      </c>
      <c r="AW321" s="12" t="s">
        <v>35</v>
      </c>
      <c r="AX321" s="12" t="s">
        <v>74</v>
      </c>
      <c r="AY321" s="152" t="s">
        <v>189</v>
      </c>
    </row>
    <row r="322" spans="2:65" s="12" customFormat="1" ht="11.25">
      <c r="B322" s="150"/>
      <c r="D322" s="151" t="s">
        <v>205</v>
      </c>
      <c r="E322" s="152" t="s">
        <v>19</v>
      </c>
      <c r="F322" s="153" t="s">
        <v>882</v>
      </c>
      <c r="H322" s="152" t="s">
        <v>19</v>
      </c>
      <c r="I322" s="154"/>
      <c r="L322" s="150"/>
      <c r="M322" s="155"/>
      <c r="T322" s="156"/>
      <c r="AT322" s="152" t="s">
        <v>205</v>
      </c>
      <c r="AU322" s="152" t="s">
        <v>85</v>
      </c>
      <c r="AV322" s="12" t="s">
        <v>82</v>
      </c>
      <c r="AW322" s="12" t="s">
        <v>35</v>
      </c>
      <c r="AX322" s="12" t="s">
        <v>74</v>
      </c>
      <c r="AY322" s="152" t="s">
        <v>189</v>
      </c>
    </row>
    <row r="323" spans="2:65" s="13" customFormat="1" ht="11.25">
      <c r="B323" s="157"/>
      <c r="D323" s="151" t="s">
        <v>205</v>
      </c>
      <c r="E323" s="158" t="s">
        <v>19</v>
      </c>
      <c r="F323" s="159" t="s">
        <v>883</v>
      </c>
      <c r="H323" s="160">
        <v>1.6</v>
      </c>
      <c r="I323" s="161"/>
      <c r="L323" s="157"/>
      <c r="M323" s="162"/>
      <c r="T323" s="163"/>
      <c r="AT323" s="158" t="s">
        <v>205</v>
      </c>
      <c r="AU323" s="158" t="s">
        <v>85</v>
      </c>
      <c r="AV323" s="13" t="s">
        <v>85</v>
      </c>
      <c r="AW323" s="13" t="s">
        <v>35</v>
      </c>
      <c r="AX323" s="13" t="s">
        <v>82</v>
      </c>
      <c r="AY323" s="158" t="s">
        <v>189</v>
      </c>
    </row>
    <row r="324" spans="2:65" s="1" customFormat="1" ht="16.5" customHeight="1">
      <c r="B324" s="33"/>
      <c r="C324" s="178" t="s">
        <v>514</v>
      </c>
      <c r="D324" s="178" t="s">
        <v>666</v>
      </c>
      <c r="E324" s="179" t="s">
        <v>885</v>
      </c>
      <c r="F324" s="180" t="s">
        <v>886</v>
      </c>
      <c r="G324" s="181" t="s">
        <v>194</v>
      </c>
      <c r="H324" s="182">
        <v>1.6319999999999999</v>
      </c>
      <c r="I324" s="183"/>
      <c r="J324" s="184">
        <f>ROUND(I324*H324,2)</f>
        <v>0</v>
      </c>
      <c r="K324" s="180" t="s">
        <v>195</v>
      </c>
      <c r="L324" s="185"/>
      <c r="M324" s="186" t="s">
        <v>19</v>
      </c>
      <c r="N324" s="187" t="s">
        <v>45</v>
      </c>
      <c r="P324" s="142">
        <f>O324*H324</f>
        <v>0</v>
      </c>
      <c r="Q324" s="142">
        <v>0.222</v>
      </c>
      <c r="R324" s="142">
        <f>Q324*H324</f>
        <v>0.36230399999999996</v>
      </c>
      <c r="S324" s="142">
        <v>0</v>
      </c>
      <c r="T324" s="143">
        <f>S324*H324</f>
        <v>0</v>
      </c>
      <c r="AR324" s="144" t="s">
        <v>234</v>
      </c>
      <c r="AT324" s="144" t="s">
        <v>666</v>
      </c>
      <c r="AU324" s="144" t="s">
        <v>85</v>
      </c>
      <c r="AY324" s="18" t="s">
        <v>189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8" t="s">
        <v>82</v>
      </c>
      <c r="BK324" s="145">
        <f>ROUND(I324*H324,2)</f>
        <v>0</v>
      </c>
      <c r="BL324" s="18" t="s">
        <v>196</v>
      </c>
      <c r="BM324" s="144" t="s">
        <v>1515</v>
      </c>
    </row>
    <row r="325" spans="2:65" s="13" customFormat="1" ht="11.25">
      <c r="B325" s="157"/>
      <c r="D325" s="151" t="s">
        <v>205</v>
      </c>
      <c r="E325" s="158" t="s">
        <v>19</v>
      </c>
      <c r="F325" s="159" t="s">
        <v>888</v>
      </c>
      <c r="H325" s="160">
        <v>1.6319999999999999</v>
      </c>
      <c r="I325" s="161"/>
      <c r="L325" s="157"/>
      <c r="M325" s="162"/>
      <c r="T325" s="163"/>
      <c r="AT325" s="158" t="s">
        <v>205</v>
      </c>
      <c r="AU325" s="158" t="s">
        <v>85</v>
      </c>
      <c r="AV325" s="13" t="s">
        <v>85</v>
      </c>
      <c r="AW325" s="13" t="s">
        <v>35</v>
      </c>
      <c r="AX325" s="13" t="s">
        <v>82</v>
      </c>
      <c r="AY325" s="158" t="s">
        <v>189</v>
      </c>
    </row>
    <row r="326" spans="2:65" s="11" customFormat="1" ht="22.9" customHeight="1">
      <c r="B326" s="121"/>
      <c r="D326" s="122" t="s">
        <v>73</v>
      </c>
      <c r="E326" s="131" t="s">
        <v>234</v>
      </c>
      <c r="F326" s="131" t="s">
        <v>918</v>
      </c>
      <c r="I326" s="124"/>
      <c r="J326" s="132">
        <f>BK326</f>
        <v>0</v>
      </c>
      <c r="L326" s="121"/>
      <c r="M326" s="126"/>
      <c r="P326" s="127">
        <f>SUM(P327:P415)</f>
        <v>0</v>
      </c>
      <c r="R326" s="127">
        <f>SUM(R327:R415)</f>
        <v>3.3147653999999998</v>
      </c>
      <c r="T326" s="128">
        <f>SUM(T327:T415)</f>
        <v>0</v>
      </c>
      <c r="AR326" s="122" t="s">
        <v>82</v>
      </c>
      <c r="AT326" s="129" t="s">
        <v>73</v>
      </c>
      <c r="AU326" s="129" t="s">
        <v>82</v>
      </c>
      <c r="AY326" s="122" t="s">
        <v>189</v>
      </c>
      <c r="BK326" s="130">
        <f>SUM(BK327:BK415)</f>
        <v>0</v>
      </c>
    </row>
    <row r="327" spans="2:65" s="1" customFormat="1" ht="37.9" customHeight="1">
      <c r="B327" s="33"/>
      <c r="C327" s="133" t="s">
        <v>524</v>
      </c>
      <c r="D327" s="133" t="s">
        <v>191</v>
      </c>
      <c r="E327" s="134" t="s">
        <v>920</v>
      </c>
      <c r="F327" s="135" t="s">
        <v>921</v>
      </c>
      <c r="G327" s="136" t="s">
        <v>202</v>
      </c>
      <c r="H327" s="137">
        <v>5</v>
      </c>
      <c r="I327" s="138"/>
      <c r="J327" s="139">
        <f>ROUND(I327*H327,2)</f>
        <v>0</v>
      </c>
      <c r="K327" s="135" t="s">
        <v>195</v>
      </c>
      <c r="L327" s="33"/>
      <c r="M327" s="140" t="s">
        <v>19</v>
      </c>
      <c r="N327" s="141" t="s">
        <v>45</v>
      </c>
      <c r="P327" s="142">
        <f>O327*H327</f>
        <v>0</v>
      </c>
      <c r="Q327" s="142">
        <v>1.67E-3</v>
      </c>
      <c r="R327" s="142">
        <f>Q327*H327</f>
        <v>8.3499999999999998E-3</v>
      </c>
      <c r="S327" s="142">
        <v>0</v>
      </c>
      <c r="T327" s="143">
        <f>S327*H327</f>
        <v>0</v>
      </c>
      <c r="AR327" s="144" t="s">
        <v>196</v>
      </c>
      <c r="AT327" s="144" t="s">
        <v>191</v>
      </c>
      <c r="AU327" s="144" t="s">
        <v>85</v>
      </c>
      <c r="AY327" s="18" t="s">
        <v>189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8" t="s">
        <v>82</v>
      </c>
      <c r="BK327" s="145">
        <f>ROUND(I327*H327,2)</f>
        <v>0</v>
      </c>
      <c r="BL327" s="18" t="s">
        <v>196</v>
      </c>
      <c r="BM327" s="144" t="s">
        <v>1516</v>
      </c>
    </row>
    <row r="328" spans="2:65" s="1" customFormat="1" ht="11.25">
      <c r="B328" s="33"/>
      <c r="D328" s="146" t="s">
        <v>198</v>
      </c>
      <c r="F328" s="147" t="s">
        <v>923</v>
      </c>
      <c r="I328" s="148"/>
      <c r="L328" s="33"/>
      <c r="M328" s="149"/>
      <c r="T328" s="54"/>
      <c r="AT328" s="18" t="s">
        <v>198</v>
      </c>
      <c r="AU328" s="18" t="s">
        <v>85</v>
      </c>
    </row>
    <row r="329" spans="2:65" s="1" customFormat="1" ht="24.2" customHeight="1">
      <c r="B329" s="33"/>
      <c r="C329" s="178" t="s">
        <v>529</v>
      </c>
      <c r="D329" s="178" t="s">
        <v>666</v>
      </c>
      <c r="E329" s="179" t="s">
        <v>925</v>
      </c>
      <c r="F329" s="180" t="s">
        <v>926</v>
      </c>
      <c r="G329" s="181" t="s">
        <v>202</v>
      </c>
      <c r="H329" s="182">
        <v>5</v>
      </c>
      <c r="I329" s="183"/>
      <c r="J329" s="184">
        <f>ROUND(I329*H329,2)</f>
        <v>0</v>
      </c>
      <c r="K329" s="180" t="s">
        <v>195</v>
      </c>
      <c r="L329" s="185"/>
      <c r="M329" s="186" t="s">
        <v>19</v>
      </c>
      <c r="N329" s="187" t="s">
        <v>45</v>
      </c>
      <c r="P329" s="142">
        <f>O329*H329</f>
        <v>0</v>
      </c>
      <c r="Q329" s="142">
        <v>9.5999999999999992E-3</v>
      </c>
      <c r="R329" s="142">
        <f>Q329*H329</f>
        <v>4.7999999999999994E-2</v>
      </c>
      <c r="S329" s="142">
        <v>0</v>
      </c>
      <c r="T329" s="143">
        <f>S329*H329</f>
        <v>0</v>
      </c>
      <c r="AR329" s="144" t="s">
        <v>234</v>
      </c>
      <c r="AT329" s="144" t="s">
        <v>666</v>
      </c>
      <c r="AU329" s="144" t="s">
        <v>85</v>
      </c>
      <c r="AY329" s="18" t="s">
        <v>189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8" t="s">
        <v>82</v>
      </c>
      <c r="BK329" s="145">
        <f>ROUND(I329*H329,2)</f>
        <v>0</v>
      </c>
      <c r="BL329" s="18" t="s">
        <v>196</v>
      </c>
      <c r="BM329" s="144" t="s">
        <v>1517</v>
      </c>
    </row>
    <row r="330" spans="2:65" s="1" customFormat="1" ht="44.25" customHeight="1">
      <c r="B330" s="33"/>
      <c r="C330" s="133" t="s">
        <v>536</v>
      </c>
      <c r="D330" s="133" t="s">
        <v>191</v>
      </c>
      <c r="E330" s="134" t="s">
        <v>929</v>
      </c>
      <c r="F330" s="135" t="s">
        <v>930</v>
      </c>
      <c r="G330" s="136" t="s">
        <v>202</v>
      </c>
      <c r="H330" s="137">
        <v>3</v>
      </c>
      <c r="I330" s="138"/>
      <c r="J330" s="139">
        <f>ROUND(I330*H330,2)</f>
        <v>0</v>
      </c>
      <c r="K330" s="135" t="s">
        <v>195</v>
      </c>
      <c r="L330" s="33"/>
      <c r="M330" s="140" t="s">
        <v>19</v>
      </c>
      <c r="N330" s="141" t="s">
        <v>45</v>
      </c>
      <c r="P330" s="142">
        <f>O330*H330</f>
        <v>0</v>
      </c>
      <c r="Q330" s="142">
        <v>1.67E-3</v>
      </c>
      <c r="R330" s="142">
        <f>Q330*H330</f>
        <v>5.0100000000000006E-3</v>
      </c>
      <c r="S330" s="142">
        <v>0</v>
      </c>
      <c r="T330" s="143">
        <f>S330*H330</f>
        <v>0</v>
      </c>
      <c r="AR330" s="144" t="s">
        <v>196</v>
      </c>
      <c r="AT330" s="144" t="s">
        <v>191</v>
      </c>
      <c r="AU330" s="144" t="s">
        <v>85</v>
      </c>
      <c r="AY330" s="18" t="s">
        <v>189</v>
      </c>
      <c r="BE330" s="145">
        <f>IF(N330="základní",J330,0)</f>
        <v>0</v>
      </c>
      <c r="BF330" s="145">
        <f>IF(N330="snížená",J330,0)</f>
        <v>0</v>
      </c>
      <c r="BG330" s="145">
        <f>IF(N330="zákl. přenesená",J330,0)</f>
        <v>0</v>
      </c>
      <c r="BH330" s="145">
        <f>IF(N330="sníž. přenesená",J330,0)</f>
        <v>0</v>
      </c>
      <c r="BI330" s="145">
        <f>IF(N330="nulová",J330,0)</f>
        <v>0</v>
      </c>
      <c r="BJ330" s="18" t="s">
        <v>82</v>
      </c>
      <c r="BK330" s="145">
        <f>ROUND(I330*H330,2)</f>
        <v>0</v>
      </c>
      <c r="BL330" s="18" t="s">
        <v>196</v>
      </c>
      <c r="BM330" s="144" t="s">
        <v>1518</v>
      </c>
    </row>
    <row r="331" spans="2:65" s="1" customFormat="1" ht="11.25">
      <c r="B331" s="33"/>
      <c r="D331" s="146" t="s">
        <v>198</v>
      </c>
      <c r="F331" s="147" t="s">
        <v>932</v>
      </c>
      <c r="I331" s="148"/>
      <c r="L331" s="33"/>
      <c r="M331" s="149"/>
      <c r="T331" s="54"/>
      <c r="AT331" s="18" t="s">
        <v>198</v>
      </c>
      <c r="AU331" s="18" t="s">
        <v>85</v>
      </c>
    </row>
    <row r="332" spans="2:65" s="1" customFormat="1" ht="24.2" customHeight="1">
      <c r="B332" s="33"/>
      <c r="C332" s="178" t="s">
        <v>541</v>
      </c>
      <c r="D332" s="178" t="s">
        <v>666</v>
      </c>
      <c r="E332" s="179" t="s">
        <v>936</v>
      </c>
      <c r="F332" s="180" t="s">
        <v>937</v>
      </c>
      <c r="G332" s="181" t="s">
        <v>202</v>
      </c>
      <c r="H332" s="182">
        <v>1</v>
      </c>
      <c r="I332" s="183"/>
      <c r="J332" s="184">
        <f>ROUND(I332*H332,2)</f>
        <v>0</v>
      </c>
      <c r="K332" s="180" t="s">
        <v>195</v>
      </c>
      <c r="L332" s="185"/>
      <c r="M332" s="186" t="s">
        <v>19</v>
      </c>
      <c r="N332" s="187" t="s">
        <v>45</v>
      </c>
      <c r="P332" s="142">
        <f>O332*H332</f>
        <v>0</v>
      </c>
      <c r="Q332" s="142">
        <v>8.9999999999999993E-3</v>
      </c>
      <c r="R332" s="142">
        <f>Q332*H332</f>
        <v>8.9999999999999993E-3</v>
      </c>
      <c r="S332" s="142">
        <v>0</v>
      </c>
      <c r="T332" s="143">
        <f>S332*H332</f>
        <v>0</v>
      </c>
      <c r="AR332" s="144" t="s">
        <v>234</v>
      </c>
      <c r="AT332" s="144" t="s">
        <v>666</v>
      </c>
      <c r="AU332" s="144" t="s">
        <v>85</v>
      </c>
      <c r="AY332" s="18" t="s">
        <v>189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8" t="s">
        <v>82</v>
      </c>
      <c r="BK332" s="145">
        <f>ROUND(I332*H332,2)</f>
        <v>0</v>
      </c>
      <c r="BL332" s="18" t="s">
        <v>196</v>
      </c>
      <c r="BM332" s="144" t="s">
        <v>1519</v>
      </c>
    </row>
    <row r="333" spans="2:65" s="1" customFormat="1" ht="24.2" customHeight="1">
      <c r="B333" s="33"/>
      <c r="C333" s="178" t="s">
        <v>546</v>
      </c>
      <c r="D333" s="178" t="s">
        <v>666</v>
      </c>
      <c r="E333" s="179" t="s">
        <v>940</v>
      </c>
      <c r="F333" s="180" t="s">
        <v>941</v>
      </c>
      <c r="G333" s="181" t="s">
        <v>202</v>
      </c>
      <c r="H333" s="182">
        <v>2</v>
      </c>
      <c r="I333" s="183"/>
      <c r="J333" s="184">
        <f>ROUND(I333*H333,2)</f>
        <v>0</v>
      </c>
      <c r="K333" s="180" t="s">
        <v>195</v>
      </c>
      <c r="L333" s="185"/>
      <c r="M333" s="186" t="s">
        <v>19</v>
      </c>
      <c r="N333" s="187" t="s">
        <v>45</v>
      </c>
      <c r="P333" s="142">
        <f>O333*H333</f>
        <v>0</v>
      </c>
      <c r="Q333" s="142">
        <v>1.6E-2</v>
      </c>
      <c r="R333" s="142">
        <f>Q333*H333</f>
        <v>3.2000000000000001E-2</v>
      </c>
      <c r="S333" s="142">
        <v>0</v>
      </c>
      <c r="T333" s="143">
        <f>S333*H333</f>
        <v>0</v>
      </c>
      <c r="AR333" s="144" t="s">
        <v>234</v>
      </c>
      <c r="AT333" s="144" t="s">
        <v>666</v>
      </c>
      <c r="AU333" s="144" t="s">
        <v>85</v>
      </c>
      <c r="AY333" s="18" t="s">
        <v>189</v>
      </c>
      <c r="BE333" s="145">
        <f>IF(N333="základní",J333,0)</f>
        <v>0</v>
      </c>
      <c r="BF333" s="145">
        <f>IF(N333="snížená",J333,0)</f>
        <v>0</v>
      </c>
      <c r="BG333" s="145">
        <f>IF(N333="zákl. přenesená",J333,0)</f>
        <v>0</v>
      </c>
      <c r="BH333" s="145">
        <f>IF(N333="sníž. přenesená",J333,0)</f>
        <v>0</v>
      </c>
      <c r="BI333" s="145">
        <f>IF(N333="nulová",J333,0)</f>
        <v>0</v>
      </c>
      <c r="BJ333" s="18" t="s">
        <v>82</v>
      </c>
      <c r="BK333" s="145">
        <f>ROUND(I333*H333,2)</f>
        <v>0</v>
      </c>
      <c r="BL333" s="18" t="s">
        <v>196</v>
      </c>
      <c r="BM333" s="144" t="s">
        <v>1520</v>
      </c>
    </row>
    <row r="334" spans="2:65" s="1" customFormat="1" ht="44.25" customHeight="1">
      <c r="B334" s="33"/>
      <c r="C334" s="133" t="s">
        <v>552</v>
      </c>
      <c r="D334" s="133" t="s">
        <v>191</v>
      </c>
      <c r="E334" s="134" t="s">
        <v>944</v>
      </c>
      <c r="F334" s="135" t="s">
        <v>945</v>
      </c>
      <c r="G334" s="136" t="s">
        <v>202</v>
      </c>
      <c r="H334" s="137">
        <v>3</v>
      </c>
      <c r="I334" s="138"/>
      <c r="J334" s="139">
        <f>ROUND(I334*H334,2)</f>
        <v>0</v>
      </c>
      <c r="K334" s="135" t="s">
        <v>195</v>
      </c>
      <c r="L334" s="33"/>
      <c r="M334" s="140" t="s">
        <v>19</v>
      </c>
      <c r="N334" s="141" t="s">
        <v>45</v>
      </c>
      <c r="P334" s="142">
        <f>O334*H334</f>
        <v>0</v>
      </c>
      <c r="Q334" s="142">
        <v>1.7099999999999999E-3</v>
      </c>
      <c r="R334" s="142">
        <f>Q334*H334</f>
        <v>5.13E-3</v>
      </c>
      <c r="S334" s="142">
        <v>0</v>
      </c>
      <c r="T334" s="143">
        <f>S334*H334</f>
        <v>0</v>
      </c>
      <c r="AR334" s="144" t="s">
        <v>196</v>
      </c>
      <c r="AT334" s="144" t="s">
        <v>191</v>
      </c>
      <c r="AU334" s="144" t="s">
        <v>85</v>
      </c>
      <c r="AY334" s="18" t="s">
        <v>189</v>
      </c>
      <c r="BE334" s="145">
        <f>IF(N334="základní",J334,0)</f>
        <v>0</v>
      </c>
      <c r="BF334" s="145">
        <f>IF(N334="snížená",J334,0)</f>
        <v>0</v>
      </c>
      <c r="BG334" s="145">
        <f>IF(N334="zákl. přenesená",J334,0)</f>
        <v>0</v>
      </c>
      <c r="BH334" s="145">
        <f>IF(N334="sníž. přenesená",J334,0)</f>
        <v>0</v>
      </c>
      <c r="BI334" s="145">
        <f>IF(N334="nulová",J334,0)</f>
        <v>0</v>
      </c>
      <c r="BJ334" s="18" t="s">
        <v>82</v>
      </c>
      <c r="BK334" s="145">
        <f>ROUND(I334*H334,2)</f>
        <v>0</v>
      </c>
      <c r="BL334" s="18" t="s">
        <v>196</v>
      </c>
      <c r="BM334" s="144" t="s">
        <v>1521</v>
      </c>
    </row>
    <row r="335" spans="2:65" s="1" customFormat="1" ht="11.25">
      <c r="B335" s="33"/>
      <c r="D335" s="146" t="s">
        <v>198</v>
      </c>
      <c r="F335" s="147" t="s">
        <v>947</v>
      </c>
      <c r="I335" s="148"/>
      <c r="L335" s="33"/>
      <c r="M335" s="149"/>
      <c r="T335" s="54"/>
      <c r="AT335" s="18" t="s">
        <v>198</v>
      </c>
      <c r="AU335" s="18" t="s">
        <v>85</v>
      </c>
    </row>
    <row r="336" spans="2:65" s="1" customFormat="1" ht="24.2" customHeight="1">
      <c r="B336" s="33"/>
      <c r="C336" s="178" t="s">
        <v>567</v>
      </c>
      <c r="D336" s="178" t="s">
        <v>666</v>
      </c>
      <c r="E336" s="179" t="s">
        <v>949</v>
      </c>
      <c r="F336" s="180" t="s">
        <v>950</v>
      </c>
      <c r="G336" s="181" t="s">
        <v>202</v>
      </c>
      <c r="H336" s="182">
        <v>1</v>
      </c>
      <c r="I336" s="183"/>
      <c r="J336" s="184">
        <f>ROUND(I336*H336,2)</f>
        <v>0</v>
      </c>
      <c r="K336" s="180" t="s">
        <v>195</v>
      </c>
      <c r="L336" s="185"/>
      <c r="M336" s="186" t="s">
        <v>19</v>
      </c>
      <c r="N336" s="187" t="s">
        <v>45</v>
      </c>
      <c r="P336" s="142">
        <f>O336*H336</f>
        <v>0</v>
      </c>
      <c r="Q336" s="142">
        <v>1.9699999999999999E-2</v>
      </c>
      <c r="R336" s="142">
        <f>Q336*H336</f>
        <v>1.9699999999999999E-2</v>
      </c>
      <c r="S336" s="142">
        <v>0</v>
      </c>
      <c r="T336" s="143">
        <f>S336*H336</f>
        <v>0</v>
      </c>
      <c r="AR336" s="144" t="s">
        <v>234</v>
      </c>
      <c r="AT336" s="144" t="s">
        <v>666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1522</v>
      </c>
    </row>
    <row r="337" spans="2:65" s="1" customFormat="1" ht="33" customHeight="1">
      <c r="B337" s="33"/>
      <c r="C337" s="178" t="s">
        <v>574</v>
      </c>
      <c r="D337" s="178" t="s">
        <v>666</v>
      </c>
      <c r="E337" s="179" t="s">
        <v>953</v>
      </c>
      <c r="F337" s="180" t="s">
        <v>954</v>
      </c>
      <c r="G337" s="181" t="s">
        <v>202</v>
      </c>
      <c r="H337" s="182">
        <v>2</v>
      </c>
      <c r="I337" s="183"/>
      <c r="J337" s="184">
        <f>ROUND(I337*H337,2)</f>
        <v>0</v>
      </c>
      <c r="K337" s="180" t="s">
        <v>195</v>
      </c>
      <c r="L337" s="185"/>
      <c r="M337" s="186" t="s">
        <v>19</v>
      </c>
      <c r="N337" s="187" t="s">
        <v>45</v>
      </c>
      <c r="P337" s="142">
        <f>O337*H337</f>
        <v>0</v>
      </c>
      <c r="Q337" s="142">
        <v>1.78E-2</v>
      </c>
      <c r="R337" s="142">
        <f>Q337*H337</f>
        <v>3.56E-2</v>
      </c>
      <c r="S337" s="142">
        <v>0</v>
      </c>
      <c r="T337" s="143">
        <f>S337*H337</f>
        <v>0</v>
      </c>
      <c r="AR337" s="144" t="s">
        <v>234</v>
      </c>
      <c r="AT337" s="144" t="s">
        <v>666</v>
      </c>
      <c r="AU337" s="144" t="s">
        <v>85</v>
      </c>
      <c r="AY337" s="18" t="s">
        <v>189</v>
      </c>
      <c r="BE337" s="145">
        <f>IF(N337="základní",J337,0)</f>
        <v>0</v>
      </c>
      <c r="BF337" s="145">
        <f>IF(N337="snížená",J337,0)</f>
        <v>0</v>
      </c>
      <c r="BG337" s="145">
        <f>IF(N337="zákl. přenesená",J337,0)</f>
        <v>0</v>
      </c>
      <c r="BH337" s="145">
        <f>IF(N337="sníž. přenesená",J337,0)</f>
        <v>0</v>
      </c>
      <c r="BI337" s="145">
        <f>IF(N337="nulová",J337,0)</f>
        <v>0</v>
      </c>
      <c r="BJ337" s="18" t="s">
        <v>82</v>
      </c>
      <c r="BK337" s="145">
        <f>ROUND(I337*H337,2)</f>
        <v>0</v>
      </c>
      <c r="BL337" s="18" t="s">
        <v>196</v>
      </c>
      <c r="BM337" s="144" t="s">
        <v>1523</v>
      </c>
    </row>
    <row r="338" spans="2:65" s="1" customFormat="1" ht="44.25" customHeight="1">
      <c r="B338" s="33"/>
      <c r="C338" s="133" t="s">
        <v>581</v>
      </c>
      <c r="D338" s="133" t="s">
        <v>191</v>
      </c>
      <c r="E338" s="134" t="s">
        <v>957</v>
      </c>
      <c r="F338" s="135" t="s">
        <v>958</v>
      </c>
      <c r="G338" s="136" t="s">
        <v>339</v>
      </c>
      <c r="H338" s="137">
        <v>152</v>
      </c>
      <c r="I338" s="138"/>
      <c r="J338" s="139">
        <f>ROUND(I338*H338,2)</f>
        <v>0</v>
      </c>
      <c r="K338" s="135" t="s">
        <v>195</v>
      </c>
      <c r="L338" s="33"/>
      <c r="M338" s="140" t="s">
        <v>19</v>
      </c>
      <c r="N338" s="141" t="s">
        <v>45</v>
      </c>
      <c r="P338" s="142">
        <f>O338*H338</f>
        <v>0</v>
      </c>
      <c r="Q338" s="142">
        <v>0</v>
      </c>
      <c r="R338" s="142">
        <f>Q338*H338</f>
        <v>0</v>
      </c>
      <c r="S338" s="142">
        <v>0</v>
      </c>
      <c r="T338" s="143">
        <f>S338*H338</f>
        <v>0</v>
      </c>
      <c r="AR338" s="144" t="s">
        <v>196</v>
      </c>
      <c r="AT338" s="144" t="s">
        <v>191</v>
      </c>
      <c r="AU338" s="144" t="s">
        <v>85</v>
      </c>
      <c r="AY338" s="18" t="s">
        <v>189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8" t="s">
        <v>82</v>
      </c>
      <c r="BK338" s="145">
        <f>ROUND(I338*H338,2)</f>
        <v>0</v>
      </c>
      <c r="BL338" s="18" t="s">
        <v>196</v>
      </c>
      <c r="BM338" s="144" t="s">
        <v>1524</v>
      </c>
    </row>
    <row r="339" spans="2:65" s="1" customFormat="1" ht="11.25">
      <c r="B339" s="33"/>
      <c r="D339" s="146" t="s">
        <v>198</v>
      </c>
      <c r="F339" s="147" t="s">
        <v>960</v>
      </c>
      <c r="I339" s="148"/>
      <c r="L339" s="33"/>
      <c r="M339" s="149"/>
      <c r="T339" s="54"/>
      <c r="AT339" s="18" t="s">
        <v>198</v>
      </c>
      <c r="AU339" s="18" t="s">
        <v>85</v>
      </c>
    </row>
    <row r="340" spans="2:65" s="1" customFormat="1" ht="21.75" customHeight="1">
      <c r="B340" s="33"/>
      <c r="C340" s="178" t="s">
        <v>587</v>
      </c>
      <c r="D340" s="178" t="s">
        <v>666</v>
      </c>
      <c r="E340" s="179" t="s">
        <v>962</v>
      </c>
      <c r="F340" s="180" t="s">
        <v>963</v>
      </c>
      <c r="G340" s="181" t="s">
        <v>339</v>
      </c>
      <c r="H340" s="182">
        <v>154.28</v>
      </c>
      <c r="I340" s="183"/>
      <c r="J340" s="184">
        <f>ROUND(I340*H340,2)</f>
        <v>0</v>
      </c>
      <c r="K340" s="180" t="s">
        <v>195</v>
      </c>
      <c r="L340" s="185"/>
      <c r="M340" s="186" t="s">
        <v>19</v>
      </c>
      <c r="N340" s="187" t="s">
        <v>45</v>
      </c>
      <c r="P340" s="142">
        <f>O340*H340</f>
        <v>0</v>
      </c>
      <c r="Q340" s="142">
        <v>3.1800000000000001E-3</v>
      </c>
      <c r="R340" s="142">
        <f>Q340*H340</f>
        <v>0.4906104</v>
      </c>
      <c r="S340" s="142">
        <v>0</v>
      </c>
      <c r="T340" s="143">
        <f>S340*H340</f>
        <v>0</v>
      </c>
      <c r="AR340" s="144" t="s">
        <v>234</v>
      </c>
      <c r="AT340" s="144" t="s">
        <v>666</v>
      </c>
      <c r="AU340" s="144" t="s">
        <v>85</v>
      </c>
      <c r="AY340" s="18" t="s">
        <v>189</v>
      </c>
      <c r="BE340" s="145">
        <f>IF(N340="základní",J340,0)</f>
        <v>0</v>
      </c>
      <c r="BF340" s="145">
        <f>IF(N340="snížená",J340,0)</f>
        <v>0</v>
      </c>
      <c r="BG340" s="145">
        <f>IF(N340="zákl. přenesená",J340,0)</f>
        <v>0</v>
      </c>
      <c r="BH340" s="145">
        <f>IF(N340="sníž. přenesená",J340,0)</f>
        <v>0</v>
      </c>
      <c r="BI340" s="145">
        <f>IF(N340="nulová",J340,0)</f>
        <v>0</v>
      </c>
      <c r="BJ340" s="18" t="s">
        <v>82</v>
      </c>
      <c r="BK340" s="145">
        <f>ROUND(I340*H340,2)</f>
        <v>0</v>
      </c>
      <c r="BL340" s="18" t="s">
        <v>196</v>
      </c>
      <c r="BM340" s="144" t="s">
        <v>1525</v>
      </c>
    </row>
    <row r="341" spans="2:65" s="12" customFormat="1" ht="11.25">
      <c r="B341" s="150"/>
      <c r="D341" s="151" t="s">
        <v>205</v>
      </c>
      <c r="E341" s="152" t="s">
        <v>19</v>
      </c>
      <c r="F341" s="153" t="s">
        <v>217</v>
      </c>
      <c r="H341" s="152" t="s">
        <v>19</v>
      </c>
      <c r="I341" s="154"/>
      <c r="L341" s="150"/>
      <c r="M341" s="155"/>
      <c r="T341" s="156"/>
      <c r="AT341" s="152" t="s">
        <v>205</v>
      </c>
      <c r="AU341" s="152" t="s">
        <v>85</v>
      </c>
      <c r="AV341" s="12" t="s">
        <v>82</v>
      </c>
      <c r="AW341" s="12" t="s">
        <v>35</v>
      </c>
      <c r="AX341" s="12" t="s">
        <v>74</v>
      </c>
      <c r="AY341" s="152" t="s">
        <v>189</v>
      </c>
    </row>
    <row r="342" spans="2:65" s="12" customFormat="1" ht="11.25">
      <c r="B342" s="150"/>
      <c r="D342" s="151" t="s">
        <v>205</v>
      </c>
      <c r="E342" s="152" t="s">
        <v>19</v>
      </c>
      <c r="F342" s="153" t="s">
        <v>965</v>
      </c>
      <c r="H342" s="152" t="s">
        <v>19</v>
      </c>
      <c r="I342" s="154"/>
      <c r="L342" s="150"/>
      <c r="M342" s="155"/>
      <c r="T342" s="156"/>
      <c r="AT342" s="152" t="s">
        <v>205</v>
      </c>
      <c r="AU342" s="152" t="s">
        <v>85</v>
      </c>
      <c r="AV342" s="12" t="s">
        <v>82</v>
      </c>
      <c r="AW342" s="12" t="s">
        <v>35</v>
      </c>
      <c r="AX342" s="12" t="s">
        <v>74</v>
      </c>
      <c r="AY342" s="152" t="s">
        <v>189</v>
      </c>
    </row>
    <row r="343" spans="2:65" s="13" customFormat="1" ht="11.25">
      <c r="B343" s="157"/>
      <c r="D343" s="151" t="s">
        <v>205</v>
      </c>
      <c r="E343" s="158" t="s">
        <v>19</v>
      </c>
      <c r="F343" s="159" t="s">
        <v>1526</v>
      </c>
      <c r="H343" s="160">
        <v>152</v>
      </c>
      <c r="I343" s="161"/>
      <c r="L343" s="157"/>
      <c r="M343" s="162"/>
      <c r="T343" s="163"/>
      <c r="AT343" s="158" t="s">
        <v>205</v>
      </c>
      <c r="AU343" s="158" t="s">
        <v>85</v>
      </c>
      <c r="AV343" s="13" t="s">
        <v>85</v>
      </c>
      <c r="AW343" s="13" t="s">
        <v>35</v>
      </c>
      <c r="AX343" s="13" t="s">
        <v>82</v>
      </c>
      <c r="AY343" s="158" t="s">
        <v>189</v>
      </c>
    </row>
    <row r="344" spans="2:65" s="13" customFormat="1" ht="11.25">
      <c r="B344" s="157"/>
      <c r="D344" s="151" t="s">
        <v>205</v>
      </c>
      <c r="F344" s="159" t="s">
        <v>1527</v>
      </c>
      <c r="H344" s="160">
        <v>154.28</v>
      </c>
      <c r="I344" s="161"/>
      <c r="L344" s="157"/>
      <c r="M344" s="162"/>
      <c r="T344" s="163"/>
      <c r="AT344" s="158" t="s">
        <v>205</v>
      </c>
      <c r="AU344" s="158" t="s">
        <v>85</v>
      </c>
      <c r="AV344" s="13" t="s">
        <v>85</v>
      </c>
      <c r="AW344" s="13" t="s">
        <v>4</v>
      </c>
      <c r="AX344" s="13" t="s">
        <v>82</v>
      </c>
      <c r="AY344" s="158" t="s">
        <v>189</v>
      </c>
    </row>
    <row r="345" spans="2:65" s="1" customFormat="1" ht="16.5" customHeight="1">
      <c r="B345" s="33"/>
      <c r="C345" s="178" t="s">
        <v>596</v>
      </c>
      <c r="D345" s="178" t="s">
        <v>666</v>
      </c>
      <c r="E345" s="179" t="s">
        <v>969</v>
      </c>
      <c r="F345" s="180" t="s">
        <v>970</v>
      </c>
      <c r="G345" s="181" t="s">
        <v>202</v>
      </c>
      <c r="H345" s="182">
        <v>1</v>
      </c>
      <c r="I345" s="183"/>
      <c r="J345" s="184">
        <f>ROUND(I345*H345,2)</f>
        <v>0</v>
      </c>
      <c r="K345" s="180" t="s">
        <v>19</v>
      </c>
      <c r="L345" s="185"/>
      <c r="M345" s="186" t="s">
        <v>19</v>
      </c>
      <c r="N345" s="187" t="s">
        <v>45</v>
      </c>
      <c r="P345" s="142">
        <f>O345*H345</f>
        <v>0</v>
      </c>
      <c r="Q345" s="142">
        <v>1.8E-3</v>
      </c>
      <c r="R345" s="142">
        <f>Q345*H345</f>
        <v>1.8E-3</v>
      </c>
      <c r="S345" s="142">
        <v>0</v>
      </c>
      <c r="T345" s="143">
        <f>S345*H345</f>
        <v>0</v>
      </c>
      <c r="AR345" s="144" t="s">
        <v>234</v>
      </c>
      <c r="AT345" s="144" t="s">
        <v>666</v>
      </c>
      <c r="AU345" s="144" t="s">
        <v>85</v>
      </c>
      <c r="AY345" s="18" t="s">
        <v>189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8" t="s">
        <v>82</v>
      </c>
      <c r="BK345" s="145">
        <f>ROUND(I345*H345,2)</f>
        <v>0</v>
      </c>
      <c r="BL345" s="18" t="s">
        <v>196</v>
      </c>
      <c r="BM345" s="144" t="s">
        <v>1528</v>
      </c>
    </row>
    <row r="346" spans="2:65" s="1" customFormat="1" ht="16.5" customHeight="1">
      <c r="B346" s="33"/>
      <c r="C346" s="178" t="s">
        <v>602</v>
      </c>
      <c r="D346" s="178" t="s">
        <v>666</v>
      </c>
      <c r="E346" s="179" t="s">
        <v>977</v>
      </c>
      <c r="F346" s="180" t="s">
        <v>978</v>
      </c>
      <c r="G346" s="181" t="s">
        <v>202</v>
      </c>
      <c r="H346" s="182">
        <v>1</v>
      </c>
      <c r="I346" s="183"/>
      <c r="J346" s="184">
        <f>ROUND(I346*H346,2)</f>
        <v>0</v>
      </c>
      <c r="K346" s="180" t="s">
        <v>19</v>
      </c>
      <c r="L346" s="185"/>
      <c r="M346" s="186" t="s">
        <v>19</v>
      </c>
      <c r="N346" s="187" t="s">
        <v>45</v>
      </c>
      <c r="P346" s="142">
        <f>O346*H346</f>
        <v>0</v>
      </c>
      <c r="Q346" s="142">
        <v>1.4E-3</v>
      </c>
      <c r="R346" s="142">
        <f>Q346*H346</f>
        <v>1.4E-3</v>
      </c>
      <c r="S346" s="142">
        <v>0</v>
      </c>
      <c r="T346" s="143">
        <f>S346*H346</f>
        <v>0</v>
      </c>
      <c r="AR346" s="144" t="s">
        <v>234</v>
      </c>
      <c r="AT346" s="144" t="s">
        <v>666</v>
      </c>
      <c r="AU346" s="144" t="s">
        <v>85</v>
      </c>
      <c r="AY346" s="18" t="s">
        <v>189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8" t="s">
        <v>82</v>
      </c>
      <c r="BK346" s="145">
        <f>ROUND(I346*H346,2)</f>
        <v>0</v>
      </c>
      <c r="BL346" s="18" t="s">
        <v>196</v>
      </c>
      <c r="BM346" s="144" t="s">
        <v>1529</v>
      </c>
    </row>
    <row r="347" spans="2:65" s="1" customFormat="1" ht="16.5" customHeight="1">
      <c r="B347" s="33"/>
      <c r="C347" s="178" t="s">
        <v>609</v>
      </c>
      <c r="D347" s="178" t="s">
        <v>666</v>
      </c>
      <c r="E347" s="179" t="s">
        <v>981</v>
      </c>
      <c r="F347" s="180" t="s">
        <v>982</v>
      </c>
      <c r="G347" s="181" t="s">
        <v>202</v>
      </c>
      <c r="H347" s="182">
        <v>1</v>
      </c>
      <c r="I347" s="183"/>
      <c r="J347" s="184">
        <f>ROUND(I347*H347,2)</f>
        <v>0</v>
      </c>
      <c r="K347" s="180" t="s">
        <v>19</v>
      </c>
      <c r="L347" s="185"/>
      <c r="M347" s="186" t="s">
        <v>19</v>
      </c>
      <c r="N347" s="187" t="s">
        <v>45</v>
      </c>
      <c r="P347" s="142">
        <f>O347*H347</f>
        <v>0</v>
      </c>
      <c r="Q347" s="142">
        <v>7.9000000000000001E-4</v>
      </c>
      <c r="R347" s="142">
        <f>Q347*H347</f>
        <v>7.9000000000000001E-4</v>
      </c>
      <c r="S347" s="142">
        <v>0</v>
      </c>
      <c r="T347" s="143">
        <f>S347*H347</f>
        <v>0</v>
      </c>
      <c r="AR347" s="144" t="s">
        <v>234</v>
      </c>
      <c r="AT347" s="144" t="s">
        <v>666</v>
      </c>
      <c r="AU347" s="144" t="s">
        <v>85</v>
      </c>
      <c r="AY347" s="18" t="s">
        <v>189</v>
      </c>
      <c r="BE347" s="145">
        <f>IF(N347="základní",J347,0)</f>
        <v>0</v>
      </c>
      <c r="BF347" s="145">
        <f>IF(N347="snížená",J347,0)</f>
        <v>0</v>
      </c>
      <c r="BG347" s="145">
        <f>IF(N347="zákl. přenesená",J347,0)</f>
        <v>0</v>
      </c>
      <c r="BH347" s="145">
        <f>IF(N347="sníž. přenesená",J347,0)</f>
        <v>0</v>
      </c>
      <c r="BI347" s="145">
        <f>IF(N347="nulová",J347,0)</f>
        <v>0</v>
      </c>
      <c r="BJ347" s="18" t="s">
        <v>82</v>
      </c>
      <c r="BK347" s="145">
        <f>ROUND(I347*H347,2)</f>
        <v>0</v>
      </c>
      <c r="BL347" s="18" t="s">
        <v>196</v>
      </c>
      <c r="BM347" s="144" t="s">
        <v>1530</v>
      </c>
    </row>
    <row r="348" spans="2:65" s="1" customFormat="1" ht="44.25" customHeight="1">
      <c r="B348" s="33"/>
      <c r="C348" s="133" t="s">
        <v>615</v>
      </c>
      <c r="D348" s="133" t="s">
        <v>191</v>
      </c>
      <c r="E348" s="134" t="s">
        <v>1531</v>
      </c>
      <c r="F348" s="135" t="s">
        <v>1532</v>
      </c>
      <c r="G348" s="136" t="s">
        <v>202</v>
      </c>
      <c r="H348" s="137">
        <v>1</v>
      </c>
      <c r="I348" s="138"/>
      <c r="J348" s="139">
        <f>ROUND(I348*H348,2)</f>
        <v>0</v>
      </c>
      <c r="K348" s="135" t="s">
        <v>195</v>
      </c>
      <c r="L348" s="33"/>
      <c r="M348" s="140" t="s">
        <v>19</v>
      </c>
      <c r="N348" s="141" t="s">
        <v>45</v>
      </c>
      <c r="P348" s="142">
        <f>O348*H348</f>
        <v>0</v>
      </c>
      <c r="Q348" s="142">
        <v>0</v>
      </c>
      <c r="R348" s="142">
        <f>Q348*H348</f>
        <v>0</v>
      </c>
      <c r="S348" s="142">
        <v>0</v>
      </c>
      <c r="T348" s="143">
        <f>S348*H348</f>
        <v>0</v>
      </c>
      <c r="AR348" s="144" t="s">
        <v>196</v>
      </c>
      <c r="AT348" s="144" t="s">
        <v>191</v>
      </c>
      <c r="AU348" s="144" t="s">
        <v>85</v>
      </c>
      <c r="AY348" s="18" t="s">
        <v>189</v>
      </c>
      <c r="BE348" s="145">
        <f>IF(N348="základní",J348,0)</f>
        <v>0</v>
      </c>
      <c r="BF348" s="145">
        <f>IF(N348="snížená",J348,0)</f>
        <v>0</v>
      </c>
      <c r="BG348" s="145">
        <f>IF(N348="zákl. přenesená",J348,0)</f>
        <v>0</v>
      </c>
      <c r="BH348" s="145">
        <f>IF(N348="sníž. přenesená",J348,0)</f>
        <v>0</v>
      </c>
      <c r="BI348" s="145">
        <f>IF(N348="nulová",J348,0)</f>
        <v>0</v>
      </c>
      <c r="BJ348" s="18" t="s">
        <v>82</v>
      </c>
      <c r="BK348" s="145">
        <f>ROUND(I348*H348,2)</f>
        <v>0</v>
      </c>
      <c r="BL348" s="18" t="s">
        <v>196</v>
      </c>
      <c r="BM348" s="144" t="s">
        <v>1533</v>
      </c>
    </row>
    <row r="349" spans="2:65" s="1" customFormat="1" ht="11.25">
      <c r="B349" s="33"/>
      <c r="D349" s="146" t="s">
        <v>198</v>
      </c>
      <c r="F349" s="147" t="s">
        <v>1534</v>
      </c>
      <c r="I349" s="148"/>
      <c r="L349" s="33"/>
      <c r="M349" s="149"/>
      <c r="T349" s="54"/>
      <c r="AT349" s="18" t="s">
        <v>198</v>
      </c>
      <c r="AU349" s="18" t="s">
        <v>85</v>
      </c>
    </row>
    <row r="350" spans="2:65" s="1" customFormat="1" ht="16.5" customHeight="1">
      <c r="B350" s="33"/>
      <c r="C350" s="178" t="s">
        <v>623</v>
      </c>
      <c r="D350" s="178" t="s">
        <v>666</v>
      </c>
      <c r="E350" s="179" t="s">
        <v>1535</v>
      </c>
      <c r="F350" s="180" t="s">
        <v>1536</v>
      </c>
      <c r="G350" s="181" t="s">
        <v>202</v>
      </c>
      <c r="H350" s="182">
        <v>1</v>
      </c>
      <c r="I350" s="183"/>
      <c r="J350" s="184">
        <f>ROUND(I350*H350,2)</f>
        <v>0</v>
      </c>
      <c r="K350" s="180" t="s">
        <v>195</v>
      </c>
      <c r="L350" s="185"/>
      <c r="M350" s="186" t="s">
        <v>19</v>
      </c>
      <c r="N350" s="187" t="s">
        <v>45</v>
      </c>
      <c r="P350" s="142">
        <f>O350*H350</f>
        <v>0</v>
      </c>
      <c r="Q350" s="142">
        <v>3.8999999999999999E-4</v>
      </c>
      <c r="R350" s="142">
        <f>Q350*H350</f>
        <v>3.8999999999999999E-4</v>
      </c>
      <c r="S350" s="142">
        <v>0</v>
      </c>
      <c r="T350" s="143">
        <f>S350*H350</f>
        <v>0</v>
      </c>
      <c r="AR350" s="144" t="s">
        <v>234</v>
      </c>
      <c r="AT350" s="144" t="s">
        <v>666</v>
      </c>
      <c r="AU350" s="144" t="s">
        <v>85</v>
      </c>
      <c r="AY350" s="18" t="s">
        <v>189</v>
      </c>
      <c r="BE350" s="145">
        <f>IF(N350="základní",J350,0)</f>
        <v>0</v>
      </c>
      <c r="BF350" s="145">
        <f>IF(N350="snížená",J350,0)</f>
        <v>0</v>
      </c>
      <c r="BG350" s="145">
        <f>IF(N350="zákl. přenesená",J350,0)</f>
        <v>0</v>
      </c>
      <c r="BH350" s="145">
        <f>IF(N350="sníž. přenesená",J350,0)</f>
        <v>0</v>
      </c>
      <c r="BI350" s="145">
        <f>IF(N350="nulová",J350,0)</f>
        <v>0</v>
      </c>
      <c r="BJ350" s="18" t="s">
        <v>82</v>
      </c>
      <c r="BK350" s="145">
        <f>ROUND(I350*H350,2)</f>
        <v>0</v>
      </c>
      <c r="BL350" s="18" t="s">
        <v>196</v>
      </c>
      <c r="BM350" s="144" t="s">
        <v>1537</v>
      </c>
    </row>
    <row r="351" spans="2:65" s="1" customFormat="1" ht="44.25" customHeight="1">
      <c r="B351" s="33"/>
      <c r="C351" s="133" t="s">
        <v>630</v>
      </c>
      <c r="D351" s="133" t="s">
        <v>191</v>
      </c>
      <c r="E351" s="134" t="s">
        <v>985</v>
      </c>
      <c r="F351" s="135" t="s">
        <v>986</v>
      </c>
      <c r="G351" s="136" t="s">
        <v>202</v>
      </c>
      <c r="H351" s="137">
        <v>22</v>
      </c>
      <c r="I351" s="138"/>
      <c r="J351" s="139">
        <f>ROUND(I351*H351,2)</f>
        <v>0</v>
      </c>
      <c r="K351" s="135" t="s">
        <v>195</v>
      </c>
      <c r="L351" s="33"/>
      <c r="M351" s="140" t="s">
        <v>19</v>
      </c>
      <c r="N351" s="141" t="s">
        <v>45</v>
      </c>
      <c r="P351" s="142">
        <f>O351*H351</f>
        <v>0</v>
      </c>
      <c r="Q351" s="142">
        <v>0</v>
      </c>
      <c r="R351" s="142">
        <f>Q351*H351</f>
        <v>0</v>
      </c>
      <c r="S351" s="142">
        <v>0</v>
      </c>
      <c r="T351" s="143">
        <f>S351*H351</f>
        <v>0</v>
      </c>
      <c r="AR351" s="144" t="s">
        <v>196</v>
      </c>
      <c r="AT351" s="144" t="s">
        <v>191</v>
      </c>
      <c r="AU351" s="144" t="s">
        <v>85</v>
      </c>
      <c r="AY351" s="18" t="s">
        <v>189</v>
      </c>
      <c r="BE351" s="145">
        <f>IF(N351="základní",J351,0)</f>
        <v>0</v>
      </c>
      <c r="BF351" s="145">
        <f>IF(N351="snížená",J351,0)</f>
        <v>0</v>
      </c>
      <c r="BG351" s="145">
        <f>IF(N351="zákl. přenesená",J351,0)</f>
        <v>0</v>
      </c>
      <c r="BH351" s="145">
        <f>IF(N351="sníž. přenesená",J351,0)</f>
        <v>0</v>
      </c>
      <c r="BI351" s="145">
        <f>IF(N351="nulová",J351,0)</f>
        <v>0</v>
      </c>
      <c r="BJ351" s="18" t="s">
        <v>82</v>
      </c>
      <c r="BK351" s="145">
        <f>ROUND(I351*H351,2)</f>
        <v>0</v>
      </c>
      <c r="BL351" s="18" t="s">
        <v>196</v>
      </c>
      <c r="BM351" s="144" t="s">
        <v>1538</v>
      </c>
    </row>
    <row r="352" spans="2:65" s="1" customFormat="1" ht="11.25">
      <c r="B352" s="33"/>
      <c r="D352" s="146" t="s">
        <v>198</v>
      </c>
      <c r="F352" s="147" t="s">
        <v>988</v>
      </c>
      <c r="I352" s="148"/>
      <c r="L352" s="33"/>
      <c r="M352" s="149"/>
      <c r="T352" s="54"/>
      <c r="AT352" s="18" t="s">
        <v>198</v>
      </c>
      <c r="AU352" s="18" t="s">
        <v>85</v>
      </c>
    </row>
    <row r="353" spans="2:65" s="12" customFormat="1" ht="11.25">
      <c r="B353" s="150"/>
      <c r="D353" s="151" t="s">
        <v>205</v>
      </c>
      <c r="E353" s="152" t="s">
        <v>19</v>
      </c>
      <c r="F353" s="153" t="s">
        <v>989</v>
      </c>
      <c r="H353" s="152" t="s">
        <v>19</v>
      </c>
      <c r="I353" s="154"/>
      <c r="L353" s="150"/>
      <c r="M353" s="155"/>
      <c r="T353" s="156"/>
      <c r="AT353" s="152" t="s">
        <v>205</v>
      </c>
      <c r="AU353" s="152" t="s">
        <v>85</v>
      </c>
      <c r="AV353" s="12" t="s">
        <v>82</v>
      </c>
      <c r="AW353" s="12" t="s">
        <v>35</v>
      </c>
      <c r="AX353" s="12" t="s">
        <v>74</v>
      </c>
      <c r="AY353" s="152" t="s">
        <v>189</v>
      </c>
    </row>
    <row r="354" spans="2:65" s="12" customFormat="1" ht="11.25">
      <c r="B354" s="150"/>
      <c r="D354" s="151" t="s">
        <v>205</v>
      </c>
      <c r="E354" s="152" t="s">
        <v>19</v>
      </c>
      <c r="F354" s="153" t="s">
        <v>990</v>
      </c>
      <c r="H354" s="152" t="s">
        <v>19</v>
      </c>
      <c r="I354" s="154"/>
      <c r="L354" s="150"/>
      <c r="M354" s="155"/>
      <c r="T354" s="156"/>
      <c r="AT354" s="152" t="s">
        <v>205</v>
      </c>
      <c r="AU354" s="152" t="s">
        <v>85</v>
      </c>
      <c r="AV354" s="12" t="s">
        <v>82</v>
      </c>
      <c r="AW354" s="12" t="s">
        <v>35</v>
      </c>
      <c r="AX354" s="12" t="s">
        <v>74</v>
      </c>
      <c r="AY354" s="152" t="s">
        <v>189</v>
      </c>
    </row>
    <row r="355" spans="2:65" s="13" customFormat="1" ht="11.25">
      <c r="B355" s="157"/>
      <c r="D355" s="151" t="s">
        <v>205</v>
      </c>
      <c r="E355" s="158" t="s">
        <v>19</v>
      </c>
      <c r="F355" s="159" t="s">
        <v>239</v>
      </c>
      <c r="H355" s="160">
        <v>9</v>
      </c>
      <c r="I355" s="161"/>
      <c r="L355" s="157"/>
      <c r="M355" s="162"/>
      <c r="T355" s="163"/>
      <c r="AT355" s="158" t="s">
        <v>205</v>
      </c>
      <c r="AU355" s="158" t="s">
        <v>85</v>
      </c>
      <c r="AV355" s="13" t="s">
        <v>85</v>
      </c>
      <c r="AW355" s="13" t="s">
        <v>35</v>
      </c>
      <c r="AX355" s="13" t="s">
        <v>74</v>
      </c>
      <c r="AY355" s="158" t="s">
        <v>189</v>
      </c>
    </row>
    <row r="356" spans="2:65" s="12" customFormat="1" ht="11.25">
      <c r="B356" s="150"/>
      <c r="D356" s="151" t="s">
        <v>205</v>
      </c>
      <c r="E356" s="152" t="s">
        <v>19</v>
      </c>
      <c r="F356" s="153" t="s">
        <v>992</v>
      </c>
      <c r="H356" s="152" t="s">
        <v>19</v>
      </c>
      <c r="I356" s="154"/>
      <c r="L356" s="150"/>
      <c r="M356" s="155"/>
      <c r="T356" s="156"/>
      <c r="AT356" s="152" t="s">
        <v>205</v>
      </c>
      <c r="AU356" s="152" t="s">
        <v>85</v>
      </c>
      <c r="AV356" s="12" t="s">
        <v>82</v>
      </c>
      <c r="AW356" s="12" t="s">
        <v>35</v>
      </c>
      <c r="AX356" s="12" t="s">
        <v>74</v>
      </c>
      <c r="AY356" s="152" t="s">
        <v>189</v>
      </c>
    </row>
    <row r="357" spans="2:65" s="13" customFormat="1" ht="11.25">
      <c r="B357" s="157"/>
      <c r="D357" s="151" t="s">
        <v>205</v>
      </c>
      <c r="E357" s="158" t="s">
        <v>19</v>
      </c>
      <c r="F357" s="159" t="s">
        <v>1539</v>
      </c>
      <c r="H357" s="160">
        <v>13</v>
      </c>
      <c r="I357" s="161"/>
      <c r="L357" s="157"/>
      <c r="M357" s="162"/>
      <c r="T357" s="163"/>
      <c r="AT357" s="158" t="s">
        <v>205</v>
      </c>
      <c r="AU357" s="158" t="s">
        <v>85</v>
      </c>
      <c r="AV357" s="13" t="s">
        <v>85</v>
      </c>
      <c r="AW357" s="13" t="s">
        <v>35</v>
      </c>
      <c r="AX357" s="13" t="s">
        <v>74</v>
      </c>
      <c r="AY357" s="158" t="s">
        <v>189</v>
      </c>
    </row>
    <row r="358" spans="2:65" s="14" customFormat="1" ht="11.25">
      <c r="B358" s="164"/>
      <c r="D358" s="151" t="s">
        <v>205</v>
      </c>
      <c r="E358" s="165" t="s">
        <v>19</v>
      </c>
      <c r="F358" s="166" t="s">
        <v>303</v>
      </c>
      <c r="H358" s="167">
        <v>22</v>
      </c>
      <c r="I358" s="168"/>
      <c r="L358" s="164"/>
      <c r="M358" s="169"/>
      <c r="T358" s="170"/>
      <c r="AT358" s="165" t="s">
        <v>205</v>
      </c>
      <c r="AU358" s="165" t="s">
        <v>85</v>
      </c>
      <c r="AV358" s="14" t="s">
        <v>196</v>
      </c>
      <c r="AW358" s="14" t="s">
        <v>35</v>
      </c>
      <c r="AX358" s="14" t="s">
        <v>82</v>
      </c>
      <c r="AY358" s="165" t="s">
        <v>189</v>
      </c>
    </row>
    <row r="359" spans="2:65" s="1" customFormat="1" ht="16.5" customHeight="1">
      <c r="B359" s="33"/>
      <c r="C359" s="178" t="s">
        <v>641</v>
      </c>
      <c r="D359" s="178" t="s">
        <v>666</v>
      </c>
      <c r="E359" s="179" t="s">
        <v>996</v>
      </c>
      <c r="F359" s="180" t="s">
        <v>997</v>
      </c>
      <c r="G359" s="181" t="s">
        <v>202</v>
      </c>
      <c r="H359" s="182">
        <v>22</v>
      </c>
      <c r="I359" s="183"/>
      <c r="J359" s="184">
        <f>ROUND(I359*H359,2)</f>
        <v>0</v>
      </c>
      <c r="K359" s="180" t="s">
        <v>195</v>
      </c>
      <c r="L359" s="185"/>
      <c r="M359" s="186" t="s">
        <v>19</v>
      </c>
      <c r="N359" s="187" t="s">
        <v>45</v>
      </c>
      <c r="P359" s="142">
        <f>O359*H359</f>
        <v>0</v>
      </c>
      <c r="Q359" s="142">
        <v>7.2000000000000005E-4</v>
      </c>
      <c r="R359" s="142">
        <f>Q359*H359</f>
        <v>1.584E-2</v>
      </c>
      <c r="S359" s="142">
        <v>0</v>
      </c>
      <c r="T359" s="143">
        <f>S359*H359</f>
        <v>0</v>
      </c>
      <c r="AR359" s="144" t="s">
        <v>234</v>
      </c>
      <c r="AT359" s="144" t="s">
        <v>666</v>
      </c>
      <c r="AU359" s="144" t="s">
        <v>85</v>
      </c>
      <c r="AY359" s="18" t="s">
        <v>189</v>
      </c>
      <c r="BE359" s="145">
        <f>IF(N359="základní",J359,0)</f>
        <v>0</v>
      </c>
      <c r="BF359" s="145">
        <f>IF(N359="snížená",J359,0)</f>
        <v>0</v>
      </c>
      <c r="BG359" s="145">
        <f>IF(N359="zákl. přenesená",J359,0)</f>
        <v>0</v>
      </c>
      <c r="BH359" s="145">
        <f>IF(N359="sníž. přenesená",J359,0)</f>
        <v>0</v>
      </c>
      <c r="BI359" s="145">
        <f>IF(N359="nulová",J359,0)</f>
        <v>0</v>
      </c>
      <c r="BJ359" s="18" t="s">
        <v>82</v>
      </c>
      <c r="BK359" s="145">
        <f>ROUND(I359*H359,2)</f>
        <v>0</v>
      </c>
      <c r="BL359" s="18" t="s">
        <v>196</v>
      </c>
      <c r="BM359" s="144" t="s">
        <v>1540</v>
      </c>
    </row>
    <row r="360" spans="2:65" s="1" customFormat="1" ht="37.9" customHeight="1">
      <c r="B360" s="33"/>
      <c r="C360" s="133" t="s">
        <v>648</v>
      </c>
      <c r="D360" s="133" t="s">
        <v>191</v>
      </c>
      <c r="E360" s="134" t="s">
        <v>1000</v>
      </c>
      <c r="F360" s="135" t="s">
        <v>1001</v>
      </c>
      <c r="G360" s="136" t="s">
        <v>202</v>
      </c>
      <c r="H360" s="137">
        <v>4</v>
      </c>
      <c r="I360" s="138"/>
      <c r="J360" s="139">
        <f>ROUND(I360*H360,2)</f>
        <v>0</v>
      </c>
      <c r="K360" s="135" t="s">
        <v>195</v>
      </c>
      <c r="L360" s="33"/>
      <c r="M360" s="140" t="s">
        <v>19</v>
      </c>
      <c r="N360" s="141" t="s">
        <v>45</v>
      </c>
      <c r="P360" s="142">
        <f>O360*H360</f>
        <v>0</v>
      </c>
      <c r="Q360" s="142">
        <v>0</v>
      </c>
      <c r="R360" s="142">
        <f>Q360*H360</f>
        <v>0</v>
      </c>
      <c r="S360" s="142">
        <v>0</v>
      </c>
      <c r="T360" s="143">
        <f>S360*H360</f>
        <v>0</v>
      </c>
      <c r="AR360" s="144" t="s">
        <v>196</v>
      </c>
      <c r="AT360" s="144" t="s">
        <v>191</v>
      </c>
      <c r="AU360" s="144" t="s">
        <v>85</v>
      </c>
      <c r="AY360" s="18" t="s">
        <v>189</v>
      </c>
      <c r="BE360" s="145">
        <f>IF(N360="základní",J360,0)</f>
        <v>0</v>
      </c>
      <c r="BF360" s="145">
        <f>IF(N360="snížená",J360,0)</f>
        <v>0</v>
      </c>
      <c r="BG360" s="145">
        <f>IF(N360="zákl. přenesená",J360,0)</f>
        <v>0</v>
      </c>
      <c r="BH360" s="145">
        <f>IF(N360="sníž. přenesená",J360,0)</f>
        <v>0</v>
      </c>
      <c r="BI360" s="145">
        <f>IF(N360="nulová",J360,0)</f>
        <v>0</v>
      </c>
      <c r="BJ360" s="18" t="s">
        <v>82</v>
      </c>
      <c r="BK360" s="145">
        <f>ROUND(I360*H360,2)</f>
        <v>0</v>
      </c>
      <c r="BL360" s="18" t="s">
        <v>196</v>
      </c>
      <c r="BM360" s="144" t="s">
        <v>1541</v>
      </c>
    </row>
    <row r="361" spans="2:65" s="1" customFormat="1" ht="11.25">
      <c r="B361" s="33"/>
      <c r="D361" s="146" t="s">
        <v>198</v>
      </c>
      <c r="F361" s="147" t="s">
        <v>1003</v>
      </c>
      <c r="I361" s="148"/>
      <c r="L361" s="33"/>
      <c r="M361" s="149"/>
      <c r="T361" s="54"/>
      <c r="AT361" s="18" t="s">
        <v>198</v>
      </c>
      <c r="AU361" s="18" t="s">
        <v>85</v>
      </c>
    </row>
    <row r="362" spans="2:65" s="1" customFormat="1" ht="16.5" customHeight="1">
      <c r="B362" s="33"/>
      <c r="C362" s="178" t="s">
        <v>665</v>
      </c>
      <c r="D362" s="178" t="s">
        <v>666</v>
      </c>
      <c r="E362" s="179" t="s">
        <v>1005</v>
      </c>
      <c r="F362" s="180" t="s">
        <v>1006</v>
      </c>
      <c r="G362" s="181" t="s">
        <v>202</v>
      </c>
      <c r="H362" s="182">
        <v>4</v>
      </c>
      <c r="I362" s="183"/>
      <c r="J362" s="184">
        <f>ROUND(I362*H362,2)</f>
        <v>0</v>
      </c>
      <c r="K362" s="180" t="s">
        <v>195</v>
      </c>
      <c r="L362" s="185"/>
      <c r="M362" s="186" t="s">
        <v>19</v>
      </c>
      <c r="N362" s="187" t="s">
        <v>45</v>
      </c>
      <c r="P362" s="142">
        <f>O362*H362</f>
        <v>0</v>
      </c>
      <c r="Q362" s="142">
        <v>1.2099999999999999E-3</v>
      </c>
      <c r="R362" s="142">
        <f>Q362*H362</f>
        <v>4.8399999999999997E-3</v>
      </c>
      <c r="S362" s="142">
        <v>0</v>
      </c>
      <c r="T362" s="143">
        <f>S362*H362</f>
        <v>0</v>
      </c>
      <c r="AR362" s="144" t="s">
        <v>234</v>
      </c>
      <c r="AT362" s="144" t="s">
        <v>666</v>
      </c>
      <c r="AU362" s="144" t="s">
        <v>85</v>
      </c>
      <c r="AY362" s="18" t="s">
        <v>189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8" t="s">
        <v>82</v>
      </c>
      <c r="BK362" s="145">
        <f>ROUND(I362*H362,2)</f>
        <v>0</v>
      </c>
      <c r="BL362" s="18" t="s">
        <v>196</v>
      </c>
      <c r="BM362" s="144" t="s">
        <v>1542</v>
      </c>
    </row>
    <row r="363" spans="2:65" s="1" customFormat="1" ht="37.9" customHeight="1">
      <c r="B363" s="33"/>
      <c r="C363" s="133" t="s">
        <v>674</v>
      </c>
      <c r="D363" s="133" t="s">
        <v>191</v>
      </c>
      <c r="E363" s="134" t="s">
        <v>1009</v>
      </c>
      <c r="F363" s="135" t="s">
        <v>1010</v>
      </c>
      <c r="G363" s="136" t="s">
        <v>202</v>
      </c>
      <c r="H363" s="137">
        <v>1</v>
      </c>
      <c r="I363" s="138"/>
      <c r="J363" s="139">
        <f>ROUND(I363*H363,2)</f>
        <v>0</v>
      </c>
      <c r="K363" s="135" t="s">
        <v>195</v>
      </c>
      <c r="L363" s="33"/>
      <c r="M363" s="140" t="s">
        <v>19</v>
      </c>
      <c r="N363" s="141" t="s">
        <v>45</v>
      </c>
      <c r="P363" s="142">
        <f>O363*H363</f>
        <v>0</v>
      </c>
      <c r="Q363" s="142">
        <v>0</v>
      </c>
      <c r="R363" s="142">
        <f>Q363*H363</f>
        <v>0</v>
      </c>
      <c r="S363" s="142">
        <v>0</v>
      </c>
      <c r="T363" s="143">
        <f>S363*H363</f>
        <v>0</v>
      </c>
      <c r="AR363" s="144" t="s">
        <v>196</v>
      </c>
      <c r="AT363" s="144" t="s">
        <v>191</v>
      </c>
      <c r="AU363" s="144" t="s">
        <v>85</v>
      </c>
      <c r="AY363" s="18" t="s">
        <v>189</v>
      </c>
      <c r="BE363" s="145">
        <f>IF(N363="základní",J363,0)</f>
        <v>0</v>
      </c>
      <c r="BF363" s="145">
        <f>IF(N363="snížená",J363,0)</f>
        <v>0</v>
      </c>
      <c r="BG363" s="145">
        <f>IF(N363="zákl. přenesená",J363,0)</f>
        <v>0</v>
      </c>
      <c r="BH363" s="145">
        <f>IF(N363="sníž. přenesená",J363,0)</f>
        <v>0</v>
      </c>
      <c r="BI363" s="145">
        <f>IF(N363="nulová",J363,0)</f>
        <v>0</v>
      </c>
      <c r="BJ363" s="18" t="s">
        <v>82</v>
      </c>
      <c r="BK363" s="145">
        <f>ROUND(I363*H363,2)</f>
        <v>0</v>
      </c>
      <c r="BL363" s="18" t="s">
        <v>196</v>
      </c>
      <c r="BM363" s="144" t="s">
        <v>1543</v>
      </c>
    </row>
    <row r="364" spans="2:65" s="1" customFormat="1" ht="11.25">
      <c r="B364" s="33"/>
      <c r="D364" s="146" t="s">
        <v>198</v>
      </c>
      <c r="F364" s="147" t="s">
        <v>1012</v>
      </c>
      <c r="I364" s="148"/>
      <c r="L364" s="33"/>
      <c r="M364" s="149"/>
      <c r="T364" s="54"/>
      <c r="AT364" s="18" t="s">
        <v>198</v>
      </c>
      <c r="AU364" s="18" t="s">
        <v>85</v>
      </c>
    </row>
    <row r="365" spans="2:65" s="12" customFormat="1" ht="11.25">
      <c r="B365" s="150"/>
      <c r="D365" s="151" t="s">
        <v>205</v>
      </c>
      <c r="E365" s="152" t="s">
        <v>19</v>
      </c>
      <c r="F365" s="153" t="s">
        <v>1013</v>
      </c>
      <c r="H365" s="152" t="s">
        <v>19</v>
      </c>
      <c r="I365" s="154"/>
      <c r="L365" s="150"/>
      <c r="M365" s="155"/>
      <c r="T365" s="156"/>
      <c r="AT365" s="152" t="s">
        <v>205</v>
      </c>
      <c r="AU365" s="152" t="s">
        <v>85</v>
      </c>
      <c r="AV365" s="12" t="s">
        <v>82</v>
      </c>
      <c r="AW365" s="12" t="s">
        <v>35</v>
      </c>
      <c r="AX365" s="12" t="s">
        <v>74</v>
      </c>
      <c r="AY365" s="152" t="s">
        <v>189</v>
      </c>
    </row>
    <row r="366" spans="2:65" s="13" customFormat="1" ht="11.25">
      <c r="B366" s="157"/>
      <c r="D366" s="151" t="s">
        <v>205</v>
      </c>
      <c r="E366" s="158" t="s">
        <v>19</v>
      </c>
      <c r="F366" s="159" t="s">
        <v>82</v>
      </c>
      <c r="H366" s="160">
        <v>1</v>
      </c>
      <c r="I366" s="161"/>
      <c r="L366" s="157"/>
      <c r="M366" s="162"/>
      <c r="T366" s="163"/>
      <c r="AT366" s="158" t="s">
        <v>205</v>
      </c>
      <c r="AU366" s="158" t="s">
        <v>85</v>
      </c>
      <c r="AV366" s="13" t="s">
        <v>85</v>
      </c>
      <c r="AW366" s="13" t="s">
        <v>35</v>
      </c>
      <c r="AX366" s="13" t="s">
        <v>82</v>
      </c>
      <c r="AY366" s="158" t="s">
        <v>189</v>
      </c>
    </row>
    <row r="367" spans="2:65" s="1" customFormat="1" ht="16.5" customHeight="1">
      <c r="B367" s="33"/>
      <c r="C367" s="178" t="s">
        <v>685</v>
      </c>
      <c r="D367" s="178" t="s">
        <v>666</v>
      </c>
      <c r="E367" s="179" t="s">
        <v>1015</v>
      </c>
      <c r="F367" s="180" t="s">
        <v>1016</v>
      </c>
      <c r="G367" s="181" t="s">
        <v>202</v>
      </c>
      <c r="H367" s="182">
        <v>1</v>
      </c>
      <c r="I367" s="183"/>
      <c r="J367" s="184">
        <f>ROUND(I367*H367,2)</f>
        <v>0</v>
      </c>
      <c r="K367" s="180" t="s">
        <v>195</v>
      </c>
      <c r="L367" s="185"/>
      <c r="M367" s="186" t="s">
        <v>19</v>
      </c>
      <c r="N367" s="187" t="s">
        <v>45</v>
      </c>
      <c r="P367" s="142">
        <f>O367*H367</f>
        <v>0</v>
      </c>
      <c r="Q367" s="142">
        <v>7.2000000000000005E-4</v>
      </c>
      <c r="R367" s="142">
        <f>Q367*H367</f>
        <v>7.2000000000000005E-4</v>
      </c>
      <c r="S367" s="142">
        <v>0</v>
      </c>
      <c r="T367" s="143">
        <f>S367*H367</f>
        <v>0</v>
      </c>
      <c r="AR367" s="144" t="s">
        <v>234</v>
      </c>
      <c r="AT367" s="144" t="s">
        <v>666</v>
      </c>
      <c r="AU367" s="144" t="s">
        <v>85</v>
      </c>
      <c r="AY367" s="18" t="s">
        <v>189</v>
      </c>
      <c r="BE367" s="145">
        <f>IF(N367="základní",J367,0)</f>
        <v>0</v>
      </c>
      <c r="BF367" s="145">
        <f>IF(N367="snížená",J367,0)</f>
        <v>0</v>
      </c>
      <c r="BG367" s="145">
        <f>IF(N367="zákl. přenesená",J367,0)</f>
        <v>0</v>
      </c>
      <c r="BH367" s="145">
        <f>IF(N367="sníž. přenesená",J367,0)</f>
        <v>0</v>
      </c>
      <c r="BI367" s="145">
        <f>IF(N367="nulová",J367,0)</f>
        <v>0</v>
      </c>
      <c r="BJ367" s="18" t="s">
        <v>82</v>
      </c>
      <c r="BK367" s="145">
        <f>ROUND(I367*H367,2)</f>
        <v>0</v>
      </c>
      <c r="BL367" s="18" t="s">
        <v>196</v>
      </c>
      <c r="BM367" s="144" t="s">
        <v>1544</v>
      </c>
    </row>
    <row r="368" spans="2:65" s="1" customFormat="1" ht="24.2" customHeight="1">
      <c r="B368" s="33"/>
      <c r="C368" s="178" t="s">
        <v>690</v>
      </c>
      <c r="D368" s="178" t="s">
        <v>666</v>
      </c>
      <c r="E368" s="179" t="s">
        <v>1019</v>
      </c>
      <c r="F368" s="180" t="s">
        <v>1020</v>
      </c>
      <c r="G368" s="181" t="s">
        <v>202</v>
      </c>
      <c r="H368" s="182">
        <v>1</v>
      </c>
      <c r="I368" s="183"/>
      <c r="J368" s="184">
        <f>ROUND(I368*H368,2)</f>
        <v>0</v>
      </c>
      <c r="K368" s="180" t="s">
        <v>19</v>
      </c>
      <c r="L368" s="185"/>
      <c r="M368" s="186" t="s">
        <v>19</v>
      </c>
      <c r="N368" s="187" t="s">
        <v>45</v>
      </c>
      <c r="P368" s="142">
        <f>O368*H368</f>
        <v>0</v>
      </c>
      <c r="Q368" s="142">
        <v>4.0000000000000001E-3</v>
      </c>
      <c r="R368" s="142">
        <f>Q368*H368</f>
        <v>4.0000000000000001E-3</v>
      </c>
      <c r="S368" s="142">
        <v>0</v>
      </c>
      <c r="T368" s="143">
        <f>S368*H368</f>
        <v>0</v>
      </c>
      <c r="AR368" s="144" t="s">
        <v>234</v>
      </c>
      <c r="AT368" s="144" t="s">
        <v>666</v>
      </c>
      <c r="AU368" s="144" t="s">
        <v>85</v>
      </c>
      <c r="AY368" s="18" t="s">
        <v>189</v>
      </c>
      <c r="BE368" s="145">
        <f>IF(N368="základní",J368,0)</f>
        <v>0</v>
      </c>
      <c r="BF368" s="145">
        <f>IF(N368="snížená",J368,0)</f>
        <v>0</v>
      </c>
      <c r="BG368" s="145">
        <f>IF(N368="zákl. přenesená",J368,0)</f>
        <v>0</v>
      </c>
      <c r="BH368" s="145">
        <f>IF(N368="sníž. přenesená",J368,0)</f>
        <v>0</v>
      </c>
      <c r="BI368" s="145">
        <f>IF(N368="nulová",J368,0)</f>
        <v>0</v>
      </c>
      <c r="BJ368" s="18" t="s">
        <v>82</v>
      </c>
      <c r="BK368" s="145">
        <f>ROUND(I368*H368,2)</f>
        <v>0</v>
      </c>
      <c r="BL368" s="18" t="s">
        <v>196</v>
      </c>
      <c r="BM368" s="144" t="s">
        <v>1545</v>
      </c>
    </row>
    <row r="369" spans="2:65" s="1" customFormat="1" ht="49.15" customHeight="1">
      <c r="B369" s="33"/>
      <c r="C369" s="133" t="s">
        <v>697</v>
      </c>
      <c r="D369" s="133" t="s">
        <v>191</v>
      </c>
      <c r="E369" s="134" t="s">
        <v>1023</v>
      </c>
      <c r="F369" s="135" t="s">
        <v>1024</v>
      </c>
      <c r="G369" s="136" t="s">
        <v>202</v>
      </c>
      <c r="H369" s="137">
        <v>2</v>
      </c>
      <c r="I369" s="138"/>
      <c r="J369" s="139">
        <f>ROUND(I369*H369,2)</f>
        <v>0</v>
      </c>
      <c r="K369" s="135" t="s">
        <v>195</v>
      </c>
      <c r="L369" s="33"/>
      <c r="M369" s="140" t="s">
        <v>19</v>
      </c>
      <c r="N369" s="141" t="s">
        <v>45</v>
      </c>
      <c r="P369" s="142">
        <f>O369*H369</f>
        <v>0</v>
      </c>
      <c r="Q369" s="142">
        <v>1.6199999999999999E-3</v>
      </c>
      <c r="R369" s="142">
        <f>Q369*H369</f>
        <v>3.2399999999999998E-3</v>
      </c>
      <c r="S369" s="142">
        <v>0</v>
      </c>
      <c r="T369" s="143">
        <f>S369*H369</f>
        <v>0</v>
      </c>
      <c r="AR369" s="144" t="s">
        <v>196</v>
      </c>
      <c r="AT369" s="144" t="s">
        <v>191</v>
      </c>
      <c r="AU369" s="144" t="s">
        <v>85</v>
      </c>
      <c r="AY369" s="18" t="s">
        <v>189</v>
      </c>
      <c r="BE369" s="145">
        <f>IF(N369="základní",J369,0)</f>
        <v>0</v>
      </c>
      <c r="BF369" s="145">
        <f>IF(N369="snížená",J369,0)</f>
        <v>0</v>
      </c>
      <c r="BG369" s="145">
        <f>IF(N369="zákl. přenesená",J369,0)</f>
        <v>0</v>
      </c>
      <c r="BH369" s="145">
        <f>IF(N369="sníž. přenesená",J369,0)</f>
        <v>0</v>
      </c>
      <c r="BI369" s="145">
        <f>IF(N369="nulová",J369,0)</f>
        <v>0</v>
      </c>
      <c r="BJ369" s="18" t="s">
        <v>82</v>
      </c>
      <c r="BK369" s="145">
        <f>ROUND(I369*H369,2)</f>
        <v>0</v>
      </c>
      <c r="BL369" s="18" t="s">
        <v>196</v>
      </c>
      <c r="BM369" s="144" t="s">
        <v>1546</v>
      </c>
    </row>
    <row r="370" spans="2:65" s="1" customFormat="1" ht="11.25">
      <c r="B370" s="33"/>
      <c r="D370" s="146" t="s">
        <v>198</v>
      </c>
      <c r="F370" s="147" t="s">
        <v>1026</v>
      </c>
      <c r="I370" s="148"/>
      <c r="L370" s="33"/>
      <c r="M370" s="149"/>
      <c r="T370" s="54"/>
      <c r="AT370" s="18" t="s">
        <v>198</v>
      </c>
      <c r="AU370" s="18" t="s">
        <v>85</v>
      </c>
    </row>
    <row r="371" spans="2:65" s="1" customFormat="1" ht="16.5" customHeight="1">
      <c r="B371" s="33"/>
      <c r="C371" s="178" t="s">
        <v>702</v>
      </c>
      <c r="D371" s="178" t="s">
        <v>666</v>
      </c>
      <c r="E371" s="179" t="s">
        <v>1028</v>
      </c>
      <c r="F371" s="180" t="s">
        <v>1029</v>
      </c>
      <c r="G371" s="181" t="s">
        <v>202</v>
      </c>
      <c r="H371" s="182">
        <v>2</v>
      </c>
      <c r="I371" s="183"/>
      <c r="J371" s="184">
        <f>ROUND(I371*H371,2)</f>
        <v>0</v>
      </c>
      <c r="K371" s="180" t="s">
        <v>195</v>
      </c>
      <c r="L371" s="185"/>
      <c r="M371" s="186" t="s">
        <v>19</v>
      </c>
      <c r="N371" s="187" t="s">
        <v>45</v>
      </c>
      <c r="P371" s="142">
        <f>O371*H371</f>
        <v>0</v>
      </c>
      <c r="Q371" s="142">
        <v>1.847E-2</v>
      </c>
      <c r="R371" s="142">
        <f>Q371*H371</f>
        <v>3.6940000000000001E-2</v>
      </c>
      <c r="S371" s="142">
        <v>0</v>
      </c>
      <c r="T371" s="143">
        <f>S371*H371</f>
        <v>0</v>
      </c>
      <c r="AR371" s="144" t="s">
        <v>234</v>
      </c>
      <c r="AT371" s="144" t="s">
        <v>666</v>
      </c>
      <c r="AU371" s="144" t="s">
        <v>85</v>
      </c>
      <c r="AY371" s="18" t="s">
        <v>189</v>
      </c>
      <c r="BE371" s="145">
        <f>IF(N371="základní",J371,0)</f>
        <v>0</v>
      </c>
      <c r="BF371" s="145">
        <f>IF(N371="snížená",J371,0)</f>
        <v>0</v>
      </c>
      <c r="BG371" s="145">
        <f>IF(N371="zákl. přenesená",J371,0)</f>
        <v>0</v>
      </c>
      <c r="BH371" s="145">
        <f>IF(N371="sníž. přenesená",J371,0)</f>
        <v>0</v>
      </c>
      <c r="BI371" s="145">
        <f>IF(N371="nulová",J371,0)</f>
        <v>0</v>
      </c>
      <c r="BJ371" s="18" t="s">
        <v>82</v>
      </c>
      <c r="BK371" s="145">
        <f>ROUND(I371*H371,2)</f>
        <v>0</v>
      </c>
      <c r="BL371" s="18" t="s">
        <v>196</v>
      </c>
      <c r="BM371" s="144" t="s">
        <v>1547</v>
      </c>
    </row>
    <row r="372" spans="2:65" s="1" customFormat="1" ht="24.2" customHeight="1">
      <c r="B372" s="33"/>
      <c r="C372" s="178" t="s">
        <v>708</v>
      </c>
      <c r="D372" s="178" t="s">
        <v>666</v>
      </c>
      <c r="E372" s="179" t="s">
        <v>1032</v>
      </c>
      <c r="F372" s="180" t="s">
        <v>1033</v>
      </c>
      <c r="G372" s="181" t="s">
        <v>202</v>
      </c>
      <c r="H372" s="182">
        <v>2</v>
      </c>
      <c r="I372" s="183"/>
      <c r="J372" s="184">
        <f>ROUND(I372*H372,2)</f>
        <v>0</v>
      </c>
      <c r="K372" s="180" t="s">
        <v>195</v>
      </c>
      <c r="L372" s="185"/>
      <c r="M372" s="186" t="s">
        <v>19</v>
      </c>
      <c r="N372" s="187" t="s">
        <v>45</v>
      </c>
      <c r="P372" s="142">
        <f>O372*H372</f>
        <v>0</v>
      </c>
      <c r="Q372" s="142">
        <v>7.3000000000000001E-3</v>
      </c>
      <c r="R372" s="142">
        <f>Q372*H372</f>
        <v>1.46E-2</v>
      </c>
      <c r="S372" s="142">
        <v>0</v>
      </c>
      <c r="T372" s="143">
        <f>S372*H372</f>
        <v>0</v>
      </c>
      <c r="AR372" s="144" t="s">
        <v>234</v>
      </c>
      <c r="AT372" s="144" t="s">
        <v>666</v>
      </c>
      <c r="AU372" s="144" t="s">
        <v>85</v>
      </c>
      <c r="AY372" s="18" t="s">
        <v>189</v>
      </c>
      <c r="BE372" s="145">
        <f>IF(N372="základní",J372,0)</f>
        <v>0</v>
      </c>
      <c r="BF372" s="145">
        <f>IF(N372="snížená",J372,0)</f>
        <v>0</v>
      </c>
      <c r="BG372" s="145">
        <f>IF(N372="zákl. přenesená",J372,0)</f>
        <v>0</v>
      </c>
      <c r="BH372" s="145">
        <f>IF(N372="sníž. přenesená",J372,0)</f>
        <v>0</v>
      </c>
      <c r="BI372" s="145">
        <f>IF(N372="nulová",J372,0)</f>
        <v>0</v>
      </c>
      <c r="BJ372" s="18" t="s">
        <v>82</v>
      </c>
      <c r="BK372" s="145">
        <f>ROUND(I372*H372,2)</f>
        <v>0</v>
      </c>
      <c r="BL372" s="18" t="s">
        <v>196</v>
      </c>
      <c r="BM372" s="144" t="s">
        <v>1548</v>
      </c>
    </row>
    <row r="373" spans="2:65" s="1" customFormat="1" ht="24.2" customHeight="1">
      <c r="B373" s="33"/>
      <c r="C373" s="133" t="s">
        <v>713</v>
      </c>
      <c r="D373" s="133" t="s">
        <v>191</v>
      </c>
      <c r="E373" s="134" t="s">
        <v>1036</v>
      </c>
      <c r="F373" s="135" t="s">
        <v>1037</v>
      </c>
      <c r="G373" s="136" t="s">
        <v>202</v>
      </c>
      <c r="H373" s="137">
        <v>2</v>
      </c>
      <c r="I373" s="138"/>
      <c r="J373" s="139">
        <f>ROUND(I373*H373,2)</f>
        <v>0</v>
      </c>
      <c r="K373" s="135" t="s">
        <v>195</v>
      </c>
      <c r="L373" s="33"/>
      <c r="M373" s="140" t="s">
        <v>19</v>
      </c>
      <c r="N373" s="141" t="s">
        <v>45</v>
      </c>
      <c r="P373" s="142">
        <f>O373*H373</f>
        <v>0</v>
      </c>
      <c r="Q373" s="142">
        <v>1.3600000000000001E-3</v>
      </c>
      <c r="R373" s="142">
        <f>Q373*H373</f>
        <v>2.7200000000000002E-3</v>
      </c>
      <c r="S373" s="142">
        <v>0</v>
      </c>
      <c r="T373" s="143">
        <f>S373*H373</f>
        <v>0</v>
      </c>
      <c r="AR373" s="144" t="s">
        <v>196</v>
      </c>
      <c r="AT373" s="144" t="s">
        <v>191</v>
      </c>
      <c r="AU373" s="144" t="s">
        <v>85</v>
      </c>
      <c r="AY373" s="18" t="s">
        <v>189</v>
      </c>
      <c r="BE373" s="145">
        <f>IF(N373="základní",J373,0)</f>
        <v>0</v>
      </c>
      <c r="BF373" s="145">
        <f>IF(N373="snížená",J373,0)</f>
        <v>0</v>
      </c>
      <c r="BG373" s="145">
        <f>IF(N373="zákl. přenesená",J373,0)</f>
        <v>0</v>
      </c>
      <c r="BH373" s="145">
        <f>IF(N373="sníž. přenesená",J373,0)</f>
        <v>0</v>
      </c>
      <c r="BI373" s="145">
        <f>IF(N373="nulová",J373,0)</f>
        <v>0</v>
      </c>
      <c r="BJ373" s="18" t="s">
        <v>82</v>
      </c>
      <c r="BK373" s="145">
        <f>ROUND(I373*H373,2)</f>
        <v>0</v>
      </c>
      <c r="BL373" s="18" t="s">
        <v>196</v>
      </c>
      <c r="BM373" s="144" t="s">
        <v>1549</v>
      </c>
    </row>
    <row r="374" spans="2:65" s="1" customFormat="1" ht="11.25">
      <c r="B374" s="33"/>
      <c r="D374" s="146" t="s">
        <v>198</v>
      </c>
      <c r="F374" s="147" t="s">
        <v>1039</v>
      </c>
      <c r="I374" s="148"/>
      <c r="L374" s="33"/>
      <c r="M374" s="149"/>
      <c r="T374" s="54"/>
      <c r="AT374" s="18" t="s">
        <v>198</v>
      </c>
      <c r="AU374" s="18" t="s">
        <v>85</v>
      </c>
    </row>
    <row r="375" spans="2:65" s="1" customFormat="1" ht="24.2" customHeight="1">
      <c r="B375" s="33"/>
      <c r="C375" s="178" t="s">
        <v>723</v>
      </c>
      <c r="D375" s="178" t="s">
        <v>666</v>
      </c>
      <c r="E375" s="179" t="s">
        <v>1041</v>
      </c>
      <c r="F375" s="180" t="s">
        <v>1042</v>
      </c>
      <c r="G375" s="181" t="s">
        <v>202</v>
      </c>
      <c r="H375" s="182">
        <v>2</v>
      </c>
      <c r="I375" s="183"/>
      <c r="J375" s="184">
        <f>ROUND(I375*H375,2)</f>
        <v>0</v>
      </c>
      <c r="K375" s="180" t="s">
        <v>195</v>
      </c>
      <c r="L375" s="185"/>
      <c r="M375" s="186" t="s">
        <v>19</v>
      </c>
      <c r="N375" s="187" t="s">
        <v>45</v>
      </c>
      <c r="P375" s="142">
        <f>O375*H375</f>
        <v>0</v>
      </c>
      <c r="Q375" s="142">
        <v>3.95E-2</v>
      </c>
      <c r="R375" s="142">
        <f>Q375*H375</f>
        <v>7.9000000000000001E-2</v>
      </c>
      <c r="S375" s="142">
        <v>0</v>
      </c>
      <c r="T375" s="143">
        <f>S375*H375</f>
        <v>0</v>
      </c>
      <c r="AR375" s="144" t="s">
        <v>234</v>
      </c>
      <c r="AT375" s="144" t="s">
        <v>666</v>
      </c>
      <c r="AU375" s="144" t="s">
        <v>85</v>
      </c>
      <c r="AY375" s="18" t="s">
        <v>189</v>
      </c>
      <c r="BE375" s="145">
        <f>IF(N375="základní",J375,0)</f>
        <v>0</v>
      </c>
      <c r="BF375" s="145">
        <f>IF(N375="snížená",J375,0)</f>
        <v>0</v>
      </c>
      <c r="BG375" s="145">
        <f>IF(N375="zákl. přenesená",J375,0)</f>
        <v>0</v>
      </c>
      <c r="BH375" s="145">
        <f>IF(N375="sníž. přenesená",J375,0)</f>
        <v>0</v>
      </c>
      <c r="BI375" s="145">
        <f>IF(N375="nulová",J375,0)</f>
        <v>0</v>
      </c>
      <c r="BJ375" s="18" t="s">
        <v>82</v>
      </c>
      <c r="BK375" s="145">
        <f>ROUND(I375*H375,2)</f>
        <v>0</v>
      </c>
      <c r="BL375" s="18" t="s">
        <v>196</v>
      </c>
      <c r="BM375" s="144" t="s">
        <v>1550</v>
      </c>
    </row>
    <row r="376" spans="2:65" s="1" customFormat="1" ht="16.5" customHeight="1">
      <c r="B376" s="33"/>
      <c r="C376" s="178" t="s">
        <v>731</v>
      </c>
      <c r="D376" s="178" t="s">
        <v>666</v>
      </c>
      <c r="E376" s="179" t="s">
        <v>1045</v>
      </c>
      <c r="F376" s="180" t="s">
        <v>1046</v>
      </c>
      <c r="G376" s="181" t="s">
        <v>202</v>
      </c>
      <c r="H376" s="182">
        <v>2</v>
      </c>
      <c r="I376" s="183"/>
      <c r="J376" s="184">
        <f>ROUND(I376*H376,2)</f>
        <v>0</v>
      </c>
      <c r="K376" s="180" t="s">
        <v>195</v>
      </c>
      <c r="L376" s="185"/>
      <c r="M376" s="186" t="s">
        <v>19</v>
      </c>
      <c r="N376" s="187" t="s">
        <v>45</v>
      </c>
      <c r="P376" s="142">
        <f>O376*H376</f>
        <v>0</v>
      </c>
      <c r="Q376" s="142">
        <v>1.5E-3</v>
      </c>
      <c r="R376" s="142">
        <f>Q376*H376</f>
        <v>3.0000000000000001E-3</v>
      </c>
      <c r="S376" s="142">
        <v>0</v>
      </c>
      <c r="T376" s="143">
        <f>S376*H376</f>
        <v>0</v>
      </c>
      <c r="AR376" s="144" t="s">
        <v>234</v>
      </c>
      <c r="AT376" s="144" t="s">
        <v>666</v>
      </c>
      <c r="AU376" s="144" t="s">
        <v>85</v>
      </c>
      <c r="AY376" s="18" t="s">
        <v>189</v>
      </c>
      <c r="BE376" s="145">
        <f>IF(N376="základní",J376,0)</f>
        <v>0</v>
      </c>
      <c r="BF376" s="145">
        <f>IF(N376="snížená",J376,0)</f>
        <v>0</v>
      </c>
      <c r="BG376" s="145">
        <f>IF(N376="zákl. přenesená",J376,0)</f>
        <v>0</v>
      </c>
      <c r="BH376" s="145">
        <f>IF(N376="sníž. přenesená",J376,0)</f>
        <v>0</v>
      </c>
      <c r="BI376" s="145">
        <f>IF(N376="nulová",J376,0)</f>
        <v>0</v>
      </c>
      <c r="BJ376" s="18" t="s">
        <v>82</v>
      </c>
      <c r="BK376" s="145">
        <f>ROUND(I376*H376,2)</f>
        <v>0</v>
      </c>
      <c r="BL376" s="18" t="s">
        <v>196</v>
      </c>
      <c r="BM376" s="144" t="s">
        <v>1551</v>
      </c>
    </row>
    <row r="377" spans="2:65" s="1" customFormat="1" ht="49.15" customHeight="1">
      <c r="B377" s="33"/>
      <c r="C377" s="133" t="s">
        <v>737</v>
      </c>
      <c r="D377" s="133" t="s">
        <v>191</v>
      </c>
      <c r="E377" s="134" t="s">
        <v>1049</v>
      </c>
      <c r="F377" s="135" t="s">
        <v>1050</v>
      </c>
      <c r="G377" s="136" t="s">
        <v>202</v>
      </c>
      <c r="H377" s="137">
        <v>3</v>
      </c>
      <c r="I377" s="138"/>
      <c r="J377" s="139">
        <f>ROUND(I377*H377,2)</f>
        <v>0</v>
      </c>
      <c r="K377" s="135" t="s">
        <v>195</v>
      </c>
      <c r="L377" s="33"/>
      <c r="M377" s="140" t="s">
        <v>19</v>
      </c>
      <c r="N377" s="141" t="s">
        <v>45</v>
      </c>
      <c r="P377" s="142">
        <f>O377*H377</f>
        <v>0</v>
      </c>
      <c r="Q377" s="142">
        <v>1.65E-3</v>
      </c>
      <c r="R377" s="142">
        <f>Q377*H377</f>
        <v>4.9499999999999995E-3</v>
      </c>
      <c r="S377" s="142">
        <v>0</v>
      </c>
      <c r="T377" s="143">
        <f>S377*H377</f>
        <v>0</v>
      </c>
      <c r="AR377" s="144" t="s">
        <v>196</v>
      </c>
      <c r="AT377" s="144" t="s">
        <v>191</v>
      </c>
      <c r="AU377" s="144" t="s">
        <v>85</v>
      </c>
      <c r="AY377" s="18" t="s">
        <v>189</v>
      </c>
      <c r="BE377" s="145">
        <f>IF(N377="základní",J377,0)</f>
        <v>0</v>
      </c>
      <c r="BF377" s="145">
        <f>IF(N377="snížená",J377,0)</f>
        <v>0</v>
      </c>
      <c r="BG377" s="145">
        <f>IF(N377="zákl. přenesená",J377,0)</f>
        <v>0</v>
      </c>
      <c r="BH377" s="145">
        <f>IF(N377="sníž. přenesená",J377,0)</f>
        <v>0</v>
      </c>
      <c r="BI377" s="145">
        <f>IF(N377="nulová",J377,0)</f>
        <v>0</v>
      </c>
      <c r="BJ377" s="18" t="s">
        <v>82</v>
      </c>
      <c r="BK377" s="145">
        <f>ROUND(I377*H377,2)</f>
        <v>0</v>
      </c>
      <c r="BL377" s="18" t="s">
        <v>196</v>
      </c>
      <c r="BM377" s="144" t="s">
        <v>1552</v>
      </c>
    </row>
    <row r="378" spans="2:65" s="1" customFormat="1" ht="11.25">
      <c r="B378" s="33"/>
      <c r="D378" s="146" t="s">
        <v>198</v>
      </c>
      <c r="F378" s="147" t="s">
        <v>1052</v>
      </c>
      <c r="I378" s="148"/>
      <c r="L378" s="33"/>
      <c r="M378" s="149"/>
      <c r="T378" s="54"/>
      <c r="AT378" s="18" t="s">
        <v>198</v>
      </c>
      <c r="AU378" s="18" t="s">
        <v>85</v>
      </c>
    </row>
    <row r="379" spans="2:65" s="1" customFormat="1" ht="16.5" customHeight="1">
      <c r="B379" s="33"/>
      <c r="C379" s="178" t="s">
        <v>745</v>
      </c>
      <c r="D379" s="178" t="s">
        <v>666</v>
      </c>
      <c r="E379" s="179" t="s">
        <v>1054</v>
      </c>
      <c r="F379" s="180" t="s">
        <v>1055</v>
      </c>
      <c r="G379" s="181" t="s">
        <v>202</v>
      </c>
      <c r="H379" s="182">
        <v>3</v>
      </c>
      <c r="I379" s="183"/>
      <c r="J379" s="184">
        <f>ROUND(I379*H379,2)</f>
        <v>0</v>
      </c>
      <c r="K379" s="180" t="s">
        <v>195</v>
      </c>
      <c r="L379" s="185"/>
      <c r="M379" s="186" t="s">
        <v>19</v>
      </c>
      <c r="N379" s="187" t="s">
        <v>45</v>
      </c>
      <c r="P379" s="142">
        <f>O379*H379</f>
        <v>0</v>
      </c>
      <c r="Q379" s="142">
        <v>2.4500000000000001E-2</v>
      </c>
      <c r="R379" s="142">
        <f>Q379*H379</f>
        <v>7.350000000000001E-2</v>
      </c>
      <c r="S379" s="142">
        <v>0</v>
      </c>
      <c r="T379" s="143">
        <f>S379*H379</f>
        <v>0</v>
      </c>
      <c r="AR379" s="144" t="s">
        <v>234</v>
      </c>
      <c r="AT379" s="144" t="s">
        <v>666</v>
      </c>
      <c r="AU379" s="144" t="s">
        <v>85</v>
      </c>
      <c r="AY379" s="18" t="s">
        <v>189</v>
      </c>
      <c r="BE379" s="145">
        <f>IF(N379="základní",J379,0)</f>
        <v>0</v>
      </c>
      <c r="BF379" s="145">
        <f>IF(N379="snížená",J379,0)</f>
        <v>0</v>
      </c>
      <c r="BG379" s="145">
        <f>IF(N379="zákl. přenesená",J379,0)</f>
        <v>0</v>
      </c>
      <c r="BH379" s="145">
        <f>IF(N379="sníž. přenesená",J379,0)</f>
        <v>0</v>
      </c>
      <c r="BI379" s="145">
        <f>IF(N379="nulová",J379,0)</f>
        <v>0</v>
      </c>
      <c r="BJ379" s="18" t="s">
        <v>82</v>
      </c>
      <c r="BK379" s="145">
        <f>ROUND(I379*H379,2)</f>
        <v>0</v>
      </c>
      <c r="BL379" s="18" t="s">
        <v>196</v>
      </c>
      <c r="BM379" s="144" t="s">
        <v>1553</v>
      </c>
    </row>
    <row r="380" spans="2:65" s="1" customFormat="1" ht="24.2" customHeight="1">
      <c r="B380" s="33"/>
      <c r="C380" s="178" t="s">
        <v>754</v>
      </c>
      <c r="D380" s="178" t="s">
        <v>666</v>
      </c>
      <c r="E380" s="179" t="s">
        <v>1032</v>
      </c>
      <c r="F380" s="180" t="s">
        <v>1033</v>
      </c>
      <c r="G380" s="181" t="s">
        <v>202</v>
      </c>
      <c r="H380" s="182">
        <v>3</v>
      </c>
      <c r="I380" s="183"/>
      <c r="J380" s="184">
        <f>ROUND(I380*H380,2)</f>
        <v>0</v>
      </c>
      <c r="K380" s="180" t="s">
        <v>195</v>
      </c>
      <c r="L380" s="185"/>
      <c r="M380" s="186" t="s">
        <v>19</v>
      </c>
      <c r="N380" s="187" t="s">
        <v>45</v>
      </c>
      <c r="P380" s="142">
        <f>O380*H380</f>
        <v>0</v>
      </c>
      <c r="Q380" s="142">
        <v>7.3000000000000001E-3</v>
      </c>
      <c r="R380" s="142">
        <f>Q380*H380</f>
        <v>2.1899999999999999E-2</v>
      </c>
      <c r="S380" s="142">
        <v>0</v>
      </c>
      <c r="T380" s="143">
        <f>S380*H380</f>
        <v>0</v>
      </c>
      <c r="AR380" s="144" t="s">
        <v>234</v>
      </c>
      <c r="AT380" s="144" t="s">
        <v>666</v>
      </c>
      <c r="AU380" s="144" t="s">
        <v>85</v>
      </c>
      <c r="AY380" s="18" t="s">
        <v>189</v>
      </c>
      <c r="BE380" s="145">
        <f>IF(N380="základní",J380,0)</f>
        <v>0</v>
      </c>
      <c r="BF380" s="145">
        <f>IF(N380="snížená",J380,0)</f>
        <v>0</v>
      </c>
      <c r="BG380" s="145">
        <f>IF(N380="zákl. přenesená",J380,0)</f>
        <v>0</v>
      </c>
      <c r="BH380" s="145">
        <f>IF(N380="sníž. přenesená",J380,0)</f>
        <v>0</v>
      </c>
      <c r="BI380" s="145">
        <f>IF(N380="nulová",J380,0)</f>
        <v>0</v>
      </c>
      <c r="BJ380" s="18" t="s">
        <v>82</v>
      </c>
      <c r="BK380" s="145">
        <f>ROUND(I380*H380,2)</f>
        <v>0</v>
      </c>
      <c r="BL380" s="18" t="s">
        <v>196</v>
      </c>
      <c r="BM380" s="144" t="s">
        <v>1554</v>
      </c>
    </row>
    <row r="381" spans="2:65" s="1" customFormat="1" ht="37.9" customHeight="1">
      <c r="B381" s="33"/>
      <c r="C381" s="133" t="s">
        <v>763</v>
      </c>
      <c r="D381" s="133" t="s">
        <v>191</v>
      </c>
      <c r="E381" s="134" t="s">
        <v>1062</v>
      </c>
      <c r="F381" s="135" t="s">
        <v>1063</v>
      </c>
      <c r="G381" s="136" t="s">
        <v>202</v>
      </c>
      <c r="H381" s="137">
        <v>2</v>
      </c>
      <c r="I381" s="138"/>
      <c r="J381" s="139">
        <f>ROUND(I381*H381,2)</f>
        <v>0</v>
      </c>
      <c r="K381" s="135" t="s">
        <v>195</v>
      </c>
      <c r="L381" s="33"/>
      <c r="M381" s="140" t="s">
        <v>19</v>
      </c>
      <c r="N381" s="141" t="s">
        <v>45</v>
      </c>
      <c r="P381" s="142">
        <f>O381*H381</f>
        <v>0</v>
      </c>
      <c r="Q381" s="142">
        <v>1.7600000000000001E-3</v>
      </c>
      <c r="R381" s="142">
        <f>Q381*H381</f>
        <v>3.5200000000000001E-3</v>
      </c>
      <c r="S381" s="142">
        <v>0</v>
      </c>
      <c r="T381" s="143">
        <f>S381*H381</f>
        <v>0</v>
      </c>
      <c r="AR381" s="144" t="s">
        <v>196</v>
      </c>
      <c r="AT381" s="144" t="s">
        <v>191</v>
      </c>
      <c r="AU381" s="144" t="s">
        <v>85</v>
      </c>
      <c r="AY381" s="18" t="s">
        <v>189</v>
      </c>
      <c r="BE381" s="145">
        <f>IF(N381="základní",J381,0)</f>
        <v>0</v>
      </c>
      <c r="BF381" s="145">
        <f>IF(N381="snížená",J381,0)</f>
        <v>0</v>
      </c>
      <c r="BG381" s="145">
        <f>IF(N381="zákl. přenesená",J381,0)</f>
        <v>0</v>
      </c>
      <c r="BH381" s="145">
        <f>IF(N381="sníž. přenesená",J381,0)</f>
        <v>0</v>
      </c>
      <c r="BI381" s="145">
        <f>IF(N381="nulová",J381,0)</f>
        <v>0</v>
      </c>
      <c r="BJ381" s="18" t="s">
        <v>82</v>
      </c>
      <c r="BK381" s="145">
        <f>ROUND(I381*H381,2)</f>
        <v>0</v>
      </c>
      <c r="BL381" s="18" t="s">
        <v>196</v>
      </c>
      <c r="BM381" s="144" t="s">
        <v>1555</v>
      </c>
    </row>
    <row r="382" spans="2:65" s="1" customFormat="1" ht="11.25">
      <c r="B382" s="33"/>
      <c r="D382" s="146" t="s">
        <v>198</v>
      </c>
      <c r="F382" s="147" t="s">
        <v>1065</v>
      </c>
      <c r="I382" s="148"/>
      <c r="L382" s="33"/>
      <c r="M382" s="149"/>
      <c r="T382" s="54"/>
      <c r="AT382" s="18" t="s">
        <v>198</v>
      </c>
      <c r="AU382" s="18" t="s">
        <v>85</v>
      </c>
    </row>
    <row r="383" spans="2:65" s="1" customFormat="1" ht="24.2" customHeight="1">
      <c r="B383" s="33"/>
      <c r="C383" s="178" t="s">
        <v>769</v>
      </c>
      <c r="D383" s="178" t="s">
        <v>666</v>
      </c>
      <c r="E383" s="179" t="s">
        <v>1067</v>
      </c>
      <c r="F383" s="180" t="s">
        <v>1068</v>
      </c>
      <c r="G383" s="181" t="s">
        <v>202</v>
      </c>
      <c r="H383" s="182">
        <v>2</v>
      </c>
      <c r="I383" s="183"/>
      <c r="J383" s="184">
        <f>ROUND(I383*H383,2)</f>
        <v>0</v>
      </c>
      <c r="K383" s="180" t="s">
        <v>195</v>
      </c>
      <c r="L383" s="185"/>
      <c r="M383" s="186" t="s">
        <v>19</v>
      </c>
      <c r="N383" s="187" t="s">
        <v>45</v>
      </c>
      <c r="P383" s="142">
        <f>O383*H383</f>
        <v>0</v>
      </c>
      <c r="Q383" s="142">
        <v>0.01</v>
      </c>
      <c r="R383" s="142">
        <f>Q383*H383</f>
        <v>0.02</v>
      </c>
      <c r="S383" s="142">
        <v>0</v>
      </c>
      <c r="T383" s="143">
        <f>S383*H383</f>
        <v>0</v>
      </c>
      <c r="AR383" s="144" t="s">
        <v>234</v>
      </c>
      <c r="AT383" s="144" t="s">
        <v>666</v>
      </c>
      <c r="AU383" s="144" t="s">
        <v>85</v>
      </c>
      <c r="AY383" s="18" t="s">
        <v>189</v>
      </c>
      <c r="BE383" s="145">
        <f>IF(N383="základní",J383,0)</f>
        <v>0</v>
      </c>
      <c r="BF383" s="145">
        <f>IF(N383="snížená",J383,0)</f>
        <v>0</v>
      </c>
      <c r="BG383" s="145">
        <f>IF(N383="zákl. přenesená",J383,0)</f>
        <v>0</v>
      </c>
      <c r="BH383" s="145">
        <f>IF(N383="sníž. přenesená",J383,0)</f>
        <v>0</v>
      </c>
      <c r="BI383" s="145">
        <f>IF(N383="nulová",J383,0)</f>
        <v>0</v>
      </c>
      <c r="BJ383" s="18" t="s">
        <v>82</v>
      </c>
      <c r="BK383" s="145">
        <f>ROUND(I383*H383,2)</f>
        <v>0</v>
      </c>
      <c r="BL383" s="18" t="s">
        <v>196</v>
      </c>
      <c r="BM383" s="144" t="s">
        <v>1556</v>
      </c>
    </row>
    <row r="384" spans="2:65" s="1" customFormat="1" ht="21.75" customHeight="1">
      <c r="B384" s="33"/>
      <c r="C384" s="133" t="s">
        <v>777</v>
      </c>
      <c r="D384" s="133" t="s">
        <v>191</v>
      </c>
      <c r="E384" s="134" t="s">
        <v>1071</v>
      </c>
      <c r="F384" s="135" t="s">
        <v>1072</v>
      </c>
      <c r="G384" s="136" t="s">
        <v>339</v>
      </c>
      <c r="H384" s="137">
        <v>152</v>
      </c>
      <c r="I384" s="138"/>
      <c r="J384" s="139">
        <f>ROUND(I384*H384,2)</f>
        <v>0</v>
      </c>
      <c r="K384" s="135" t="s">
        <v>195</v>
      </c>
      <c r="L384" s="33"/>
      <c r="M384" s="140" t="s">
        <v>19</v>
      </c>
      <c r="N384" s="141" t="s">
        <v>45</v>
      </c>
      <c r="P384" s="142">
        <f>O384*H384</f>
        <v>0</v>
      </c>
      <c r="Q384" s="142">
        <v>0</v>
      </c>
      <c r="R384" s="142">
        <f>Q384*H384</f>
        <v>0</v>
      </c>
      <c r="S384" s="142">
        <v>0</v>
      </c>
      <c r="T384" s="143">
        <f>S384*H384</f>
        <v>0</v>
      </c>
      <c r="AR384" s="144" t="s">
        <v>196</v>
      </c>
      <c r="AT384" s="144" t="s">
        <v>191</v>
      </c>
      <c r="AU384" s="144" t="s">
        <v>85</v>
      </c>
      <c r="AY384" s="18" t="s">
        <v>189</v>
      </c>
      <c r="BE384" s="145">
        <f>IF(N384="základní",J384,0)</f>
        <v>0</v>
      </c>
      <c r="BF384" s="145">
        <f>IF(N384="snížená",J384,0)</f>
        <v>0</v>
      </c>
      <c r="BG384" s="145">
        <f>IF(N384="zákl. přenesená",J384,0)</f>
        <v>0</v>
      </c>
      <c r="BH384" s="145">
        <f>IF(N384="sníž. přenesená",J384,0)</f>
        <v>0</v>
      </c>
      <c r="BI384" s="145">
        <f>IF(N384="nulová",J384,0)</f>
        <v>0</v>
      </c>
      <c r="BJ384" s="18" t="s">
        <v>82</v>
      </c>
      <c r="BK384" s="145">
        <f>ROUND(I384*H384,2)</f>
        <v>0</v>
      </c>
      <c r="BL384" s="18" t="s">
        <v>196</v>
      </c>
      <c r="BM384" s="144" t="s">
        <v>1557</v>
      </c>
    </row>
    <row r="385" spans="2:65" s="1" customFormat="1" ht="11.25">
      <c r="B385" s="33"/>
      <c r="D385" s="146" t="s">
        <v>198</v>
      </c>
      <c r="F385" s="147" t="s">
        <v>1074</v>
      </c>
      <c r="I385" s="148"/>
      <c r="L385" s="33"/>
      <c r="M385" s="149"/>
      <c r="T385" s="54"/>
      <c r="AT385" s="18" t="s">
        <v>198</v>
      </c>
      <c r="AU385" s="18" t="s">
        <v>85</v>
      </c>
    </row>
    <row r="386" spans="2:65" s="12" customFormat="1" ht="11.25">
      <c r="B386" s="150"/>
      <c r="D386" s="151" t="s">
        <v>205</v>
      </c>
      <c r="E386" s="152" t="s">
        <v>19</v>
      </c>
      <c r="F386" s="153" t="s">
        <v>217</v>
      </c>
      <c r="H386" s="152" t="s">
        <v>19</v>
      </c>
      <c r="I386" s="154"/>
      <c r="L386" s="150"/>
      <c r="M386" s="155"/>
      <c r="T386" s="156"/>
      <c r="AT386" s="152" t="s">
        <v>205</v>
      </c>
      <c r="AU386" s="152" t="s">
        <v>85</v>
      </c>
      <c r="AV386" s="12" t="s">
        <v>82</v>
      </c>
      <c r="AW386" s="12" t="s">
        <v>35</v>
      </c>
      <c r="AX386" s="12" t="s">
        <v>74</v>
      </c>
      <c r="AY386" s="152" t="s">
        <v>189</v>
      </c>
    </row>
    <row r="387" spans="2:65" s="13" customFormat="1" ht="11.25">
      <c r="B387" s="157"/>
      <c r="D387" s="151" t="s">
        <v>205</v>
      </c>
      <c r="E387" s="158" t="s">
        <v>19</v>
      </c>
      <c r="F387" s="159" t="s">
        <v>1526</v>
      </c>
      <c r="H387" s="160">
        <v>152</v>
      </c>
      <c r="I387" s="161"/>
      <c r="L387" s="157"/>
      <c r="M387" s="162"/>
      <c r="T387" s="163"/>
      <c r="AT387" s="158" t="s">
        <v>205</v>
      </c>
      <c r="AU387" s="158" t="s">
        <v>85</v>
      </c>
      <c r="AV387" s="13" t="s">
        <v>85</v>
      </c>
      <c r="AW387" s="13" t="s">
        <v>35</v>
      </c>
      <c r="AX387" s="13" t="s">
        <v>82</v>
      </c>
      <c r="AY387" s="158" t="s">
        <v>189</v>
      </c>
    </row>
    <row r="388" spans="2:65" s="1" customFormat="1" ht="24.2" customHeight="1">
      <c r="B388" s="33"/>
      <c r="C388" s="133" t="s">
        <v>786</v>
      </c>
      <c r="D388" s="133" t="s">
        <v>191</v>
      </c>
      <c r="E388" s="134" t="s">
        <v>1076</v>
      </c>
      <c r="F388" s="135" t="s">
        <v>1077</v>
      </c>
      <c r="G388" s="136" t="s">
        <v>339</v>
      </c>
      <c r="H388" s="137">
        <v>152</v>
      </c>
      <c r="I388" s="138"/>
      <c r="J388" s="139">
        <f>ROUND(I388*H388,2)</f>
        <v>0</v>
      </c>
      <c r="K388" s="135" t="s">
        <v>195</v>
      </c>
      <c r="L388" s="33"/>
      <c r="M388" s="140" t="s">
        <v>19</v>
      </c>
      <c r="N388" s="141" t="s">
        <v>45</v>
      </c>
      <c r="P388" s="142">
        <f>O388*H388</f>
        <v>0</v>
      </c>
      <c r="Q388" s="142">
        <v>0</v>
      </c>
      <c r="R388" s="142">
        <f>Q388*H388</f>
        <v>0</v>
      </c>
      <c r="S388" s="142">
        <v>0</v>
      </c>
      <c r="T388" s="143">
        <f>S388*H388</f>
        <v>0</v>
      </c>
      <c r="AR388" s="144" t="s">
        <v>196</v>
      </c>
      <c r="AT388" s="144" t="s">
        <v>191</v>
      </c>
      <c r="AU388" s="144" t="s">
        <v>85</v>
      </c>
      <c r="AY388" s="18" t="s">
        <v>189</v>
      </c>
      <c r="BE388" s="145">
        <f>IF(N388="základní",J388,0)</f>
        <v>0</v>
      </c>
      <c r="BF388" s="145">
        <f>IF(N388="snížená",J388,0)</f>
        <v>0</v>
      </c>
      <c r="BG388" s="145">
        <f>IF(N388="zákl. přenesená",J388,0)</f>
        <v>0</v>
      </c>
      <c r="BH388" s="145">
        <f>IF(N388="sníž. přenesená",J388,0)</f>
        <v>0</v>
      </c>
      <c r="BI388" s="145">
        <f>IF(N388="nulová",J388,0)</f>
        <v>0</v>
      </c>
      <c r="BJ388" s="18" t="s">
        <v>82</v>
      </c>
      <c r="BK388" s="145">
        <f>ROUND(I388*H388,2)</f>
        <v>0</v>
      </c>
      <c r="BL388" s="18" t="s">
        <v>196</v>
      </c>
      <c r="BM388" s="144" t="s">
        <v>1558</v>
      </c>
    </row>
    <row r="389" spans="2:65" s="1" customFormat="1" ht="11.25">
      <c r="B389" s="33"/>
      <c r="D389" s="146" t="s">
        <v>198</v>
      </c>
      <c r="F389" s="147" t="s">
        <v>1079</v>
      </c>
      <c r="I389" s="148"/>
      <c r="L389" s="33"/>
      <c r="M389" s="149"/>
      <c r="T389" s="54"/>
      <c r="AT389" s="18" t="s">
        <v>198</v>
      </c>
      <c r="AU389" s="18" t="s">
        <v>85</v>
      </c>
    </row>
    <row r="390" spans="2:65" s="12" customFormat="1" ht="11.25">
      <c r="B390" s="150"/>
      <c r="D390" s="151" t="s">
        <v>205</v>
      </c>
      <c r="E390" s="152" t="s">
        <v>19</v>
      </c>
      <c r="F390" s="153" t="s">
        <v>217</v>
      </c>
      <c r="H390" s="152" t="s">
        <v>19</v>
      </c>
      <c r="I390" s="154"/>
      <c r="L390" s="150"/>
      <c r="M390" s="155"/>
      <c r="T390" s="156"/>
      <c r="AT390" s="152" t="s">
        <v>205</v>
      </c>
      <c r="AU390" s="152" t="s">
        <v>85</v>
      </c>
      <c r="AV390" s="12" t="s">
        <v>82</v>
      </c>
      <c r="AW390" s="12" t="s">
        <v>35</v>
      </c>
      <c r="AX390" s="12" t="s">
        <v>74</v>
      </c>
      <c r="AY390" s="152" t="s">
        <v>189</v>
      </c>
    </row>
    <row r="391" spans="2:65" s="13" customFormat="1" ht="11.25">
      <c r="B391" s="157"/>
      <c r="D391" s="151" t="s">
        <v>205</v>
      </c>
      <c r="E391" s="158" t="s">
        <v>19</v>
      </c>
      <c r="F391" s="159" t="s">
        <v>1526</v>
      </c>
      <c r="H391" s="160">
        <v>152</v>
      </c>
      <c r="I391" s="161"/>
      <c r="L391" s="157"/>
      <c r="M391" s="162"/>
      <c r="T391" s="163"/>
      <c r="AT391" s="158" t="s">
        <v>205</v>
      </c>
      <c r="AU391" s="158" t="s">
        <v>85</v>
      </c>
      <c r="AV391" s="13" t="s">
        <v>85</v>
      </c>
      <c r="AW391" s="13" t="s">
        <v>35</v>
      </c>
      <c r="AX391" s="13" t="s">
        <v>82</v>
      </c>
      <c r="AY391" s="158" t="s">
        <v>189</v>
      </c>
    </row>
    <row r="392" spans="2:65" s="1" customFormat="1" ht="24.2" customHeight="1">
      <c r="B392" s="33"/>
      <c r="C392" s="133" t="s">
        <v>792</v>
      </c>
      <c r="D392" s="133" t="s">
        <v>191</v>
      </c>
      <c r="E392" s="134" t="s">
        <v>1081</v>
      </c>
      <c r="F392" s="135" t="s">
        <v>1082</v>
      </c>
      <c r="G392" s="136" t="s">
        <v>202</v>
      </c>
      <c r="H392" s="137">
        <v>2</v>
      </c>
      <c r="I392" s="138"/>
      <c r="J392" s="139">
        <f>ROUND(I392*H392,2)</f>
        <v>0</v>
      </c>
      <c r="K392" s="135" t="s">
        <v>195</v>
      </c>
      <c r="L392" s="33"/>
      <c r="M392" s="140" t="s">
        <v>19</v>
      </c>
      <c r="N392" s="141" t="s">
        <v>45</v>
      </c>
      <c r="P392" s="142">
        <f>O392*H392</f>
        <v>0</v>
      </c>
      <c r="Q392" s="142">
        <v>0.45937</v>
      </c>
      <c r="R392" s="142">
        <f>Q392*H392</f>
        <v>0.91874</v>
      </c>
      <c r="S392" s="142">
        <v>0</v>
      </c>
      <c r="T392" s="143">
        <f>S392*H392</f>
        <v>0</v>
      </c>
      <c r="AR392" s="144" t="s">
        <v>196</v>
      </c>
      <c r="AT392" s="144" t="s">
        <v>191</v>
      </c>
      <c r="AU392" s="144" t="s">
        <v>85</v>
      </c>
      <c r="AY392" s="18" t="s">
        <v>189</v>
      </c>
      <c r="BE392" s="145">
        <f>IF(N392="základní",J392,0)</f>
        <v>0</v>
      </c>
      <c r="BF392" s="145">
        <f>IF(N392="snížená",J392,0)</f>
        <v>0</v>
      </c>
      <c r="BG392" s="145">
        <f>IF(N392="zákl. přenesená",J392,0)</f>
        <v>0</v>
      </c>
      <c r="BH392" s="145">
        <f>IF(N392="sníž. přenesená",J392,0)</f>
        <v>0</v>
      </c>
      <c r="BI392" s="145">
        <f>IF(N392="nulová",J392,0)</f>
        <v>0</v>
      </c>
      <c r="BJ392" s="18" t="s">
        <v>82</v>
      </c>
      <c r="BK392" s="145">
        <f>ROUND(I392*H392,2)</f>
        <v>0</v>
      </c>
      <c r="BL392" s="18" t="s">
        <v>196</v>
      </c>
      <c r="BM392" s="144" t="s">
        <v>1559</v>
      </c>
    </row>
    <row r="393" spans="2:65" s="1" customFormat="1" ht="11.25">
      <c r="B393" s="33"/>
      <c r="D393" s="146" t="s">
        <v>198</v>
      </c>
      <c r="F393" s="147" t="s">
        <v>1084</v>
      </c>
      <c r="I393" s="148"/>
      <c r="L393" s="33"/>
      <c r="M393" s="149"/>
      <c r="T393" s="54"/>
      <c r="AT393" s="18" t="s">
        <v>198</v>
      </c>
      <c r="AU393" s="18" t="s">
        <v>85</v>
      </c>
    </row>
    <row r="394" spans="2:65" s="1" customFormat="1" ht="16.5" customHeight="1">
      <c r="B394" s="33"/>
      <c r="C394" s="133" t="s">
        <v>798</v>
      </c>
      <c r="D394" s="133" t="s">
        <v>191</v>
      </c>
      <c r="E394" s="134" t="s">
        <v>1095</v>
      </c>
      <c r="F394" s="135" t="s">
        <v>1096</v>
      </c>
      <c r="G394" s="136" t="s">
        <v>202</v>
      </c>
      <c r="H394" s="137">
        <v>5</v>
      </c>
      <c r="I394" s="138"/>
      <c r="J394" s="139">
        <f>ROUND(I394*H394,2)</f>
        <v>0</v>
      </c>
      <c r="K394" s="135" t="s">
        <v>195</v>
      </c>
      <c r="L394" s="33"/>
      <c r="M394" s="140" t="s">
        <v>19</v>
      </c>
      <c r="N394" s="141" t="s">
        <v>45</v>
      </c>
      <c r="P394" s="142">
        <f>O394*H394</f>
        <v>0</v>
      </c>
      <c r="Q394" s="142">
        <v>0.12303</v>
      </c>
      <c r="R394" s="142">
        <f>Q394*H394</f>
        <v>0.61514999999999997</v>
      </c>
      <c r="S394" s="142">
        <v>0</v>
      </c>
      <c r="T394" s="143">
        <f>S394*H394</f>
        <v>0</v>
      </c>
      <c r="AR394" s="144" t="s">
        <v>196</v>
      </c>
      <c r="AT394" s="144" t="s">
        <v>191</v>
      </c>
      <c r="AU394" s="144" t="s">
        <v>85</v>
      </c>
      <c r="AY394" s="18" t="s">
        <v>189</v>
      </c>
      <c r="BE394" s="145">
        <f>IF(N394="základní",J394,0)</f>
        <v>0</v>
      </c>
      <c r="BF394" s="145">
        <f>IF(N394="snížená",J394,0)</f>
        <v>0</v>
      </c>
      <c r="BG394" s="145">
        <f>IF(N394="zákl. přenesená",J394,0)</f>
        <v>0</v>
      </c>
      <c r="BH394" s="145">
        <f>IF(N394="sníž. přenesená",J394,0)</f>
        <v>0</v>
      </c>
      <c r="BI394" s="145">
        <f>IF(N394="nulová",J394,0)</f>
        <v>0</v>
      </c>
      <c r="BJ394" s="18" t="s">
        <v>82</v>
      </c>
      <c r="BK394" s="145">
        <f>ROUND(I394*H394,2)</f>
        <v>0</v>
      </c>
      <c r="BL394" s="18" t="s">
        <v>196</v>
      </c>
      <c r="BM394" s="144" t="s">
        <v>1560</v>
      </c>
    </row>
    <row r="395" spans="2:65" s="1" customFormat="1" ht="11.25">
      <c r="B395" s="33"/>
      <c r="D395" s="146" t="s">
        <v>198</v>
      </c>
      <c r="F395" s="147" t="s">
        <v>1098</v>
      </c>
      <c r="I395" s="148"/>
      <c r="L395" s="33"/>
      <c r="M395" s="149"/>
      <c r="T395" s="54"/>
      <c r="AT395" s="18" t="s">
        <v>198</v>
      </c>
      <c r="AU395" s="18" t="s">
        <v>85</v>
      </c>
    </row>
    <row r="396" spans="2:65" s="1" customFormat="1" ht="24.2" customHeight="1">
      <c r="B396" s="33"/>
      <c r="C396" s="178" t="s">
        <v>805</v>
      </c>
      <c r="D396" s="178" t="s">
        <v>666</v>
      </c>
      <c r="E396" s="179" t="s">
        <v>1099</v>
      </c>
      <c r="F396" s="180" t="s">
        <v>1100</v>
      </c>
      <c r="G396" s="181" t="s">
        <v>202</v>
      </c>
      <c r="H396" s="182">
        <v>5</v>
      </c>
      <c r="I396" s="183"/>
      <c r="J396" s="184">
        <f>ROUND(I396*H396,2)</f>
        <v>0</v>
      </c>
      <c r="K396" s="180" t="s">
        <v>195</v>
      </c>
      <c r="L396" s="185"/>
      <c r="M396" s="186" t="s">
        <v>19</v>
      </c>
      <c r="N396" s="187" t="s">
        <v>45</v>
      </c>
      <c r="P396" s="142">
        <f>O396*H396</f>
        <v>0</v>
      </c>
      <c r="Q396" s="142">
        <v>1.3299999999999999E-2</v>
      </c>
      <c r="R396" s="142">
        <f>Q396*H396</f>
        <v>6.6500000000000004E-2</v>
      </c>
      <c r="S396" s="142">
        <v>0</v>
      </c>
      <c r="T396" s="143">
        <f>S396*H396</f>
        <v>0</v>
      </c>
      <c r="AR396" s="144" t="s">
        <v>234</v>
      </c>
      <c r="AT396" s="144" t="s">
        <v>666</v>
      </c>
      <c r="AU396" s="144" t="s">
        <v>85</v>
      </c>
      <c r="AY396" s="18" t="s">
        <v>189</v>
      </c>
      <c r="BE396" s="145">
        <f>IF(N396="základní",J396,0)</f>
        <v>0</v>
      </c>
      <c r="BF396" s="145">
        <f>IF(N396="snížená",J396,0)</f>
        <v>0</v>
      </c>
      <c r="BG396" s="145">
        <f>IF(N396="zákl. přenesená",J396,0)</f>
        <v>0</v>
      </c>
      <c r="BH396" s="145">
        <f>IF(N396="sníž. přenesená",J396,0)</f>
        <v>0</v>
      </c>
      <c r="BI396" s="145">
        <f>IF(N396="nulová",J396,0)</f>
        <v>0</v>
      </c>
      <c r="BJ396" s="18" t="s">
        <v>82</v>
      </c>
      <c r="BK396" s="145">
        <f>ROUND(I396*H396,2)</f>
        <v>0</v>
      </c>
      <c r="BL396" s="18" t="s">
        <v>196</v>
      </c>
      <c r="BM396" s="144" t="s">
        <v>1561</v>
      </c>
    </row>
    <row r="397" spans="2:65" s="1" customFormat="1" ht="24.2" customHeight="1">
      <c r="B397" s="33"/>
      <c r="C397" s="178" t="s">
        <v>810</v>
      </c>
      <c r="D397" s="178" t="s">
        <v>666</v>
      </c>
      <c r="E397" s="179" t="s">
        <v>1103</v>
      </c>
      <c r="F397" s="180" t="s">
        <v>1104</v>
      </c>
      <c r="G397" s="181" t="s">
        <v>202</v>
      </c>
      <c r="H397" s="182">
        <v>5</v>
      </c>
      <c r="I397" s="183"/>
      <c r="J397" s="184">
        <f>ROUND(I397*H397,2)</f>
        <v>0</v>
      </c>
      <c r="K397" s="180" t="s">
        <v>195</v>
      </c>
      <c r="L397" s="185"/>
      <c r="M397" s="186" t="s">
        <v>19</v>
      </c>
      <c r="N397" s="187" t="s">
        <v>45</v>
      </c>
      <c r="P397" s="142">
        <f>O397*H397</f>
        <v>0</v>
      </c>
      <c r="Q397" s="142">
        <v>2.9999999999999997E-4</v>
      </c>
      <c r="R397" s="142">
        <f>Q397*H397</f>
        <v>1.4999999999999998E-3</v>
      </c>
      <c r="S397" s="142">
        <v>0</v>
      </c>
      <c r="T397" s="143">
        <f>S397*H397</f>
        <v>0</v>
      </c>
      <c r="AR397" s="144" t="s">
        <v>234</v>
      </c>
      <c r="AT397" s="144" t="s">
        <v>666</v>
      </c>
      <c r="AU397" s="144" t="s">
        <v>85</v>
      </c>
      <c r="AY397" s="18" t="s">
        <v>189</v>
      </c>
      <c r="BE397" s="145">
        <f>IF(N397="základní",J397,0)</f>
        <v>0</v>
      </c>
      <c r="BF397" s="145">
        <f>IF(N397="snížená",J397,0)</f>
        <v>0</v>
      </c>
      <c r="BG397" s="145">
        <f>IF(N397="zákl. přenesená",J397,0)</f>
        <v>0</v>
      </c>
      <c r="BH397" s="145">
        <f>IF(N397="sníž. přenesená",J397,0)</f>
        <v>0</v>
      </c>
      <c r="BI397" s="145">
        <f>IF(N397="nulová",J397,0)</f>
        <v>0</v>
      </c>
      <c r="BJ397" s="18" t="s">
        <v>82</v>
      </c>
      <c r="BK397" s="145">
        <f>ROUND(I397*H397,2)</f>
        <v>0</v>
      </c>
      <c r="BL397" s="18" t="s">
        <v>196</v>
      </c>
      <c r="BM397" s="144" t="s">
        <v>1562</v>
      </c>
    </row>
    <row r="398" spans="2:65" s="1" customFormat="1" ht="16.5" customHeight="1">
      <c r="B398" s="33"/>
      <c r="C398" s="133" t="s">
        <v>817</v>
      </c>
      <c r="D398" s="133" t="s">
        <v>191</v>
      </c>
      <c r="E398" s="134" t="s">
        <v>1107</v>
      </c>
      <c r="F398" s="135" t="s">
        <v>1108</v>
      </c>
      <c r="G398" s="136" t="s">
        <v>202</v>
      </c>
      <c r="H398" s="137">
        <v>2</v>
      </c>
      <c r="I398" s="138"/>
      <c r="J398" s="139">
        <f>ROUND(I398*H398,2)</f>
        <v>0</v>
      </c>
      <c r="K398" s="135" t="s">
        <v>195</v>
      </c>
      <c r="L398" s="33"/>
      <c r="M398" s="140" t="s">
        <v>19</v>
      </c>
      <c r="N398" s="141" t="s">
        <v>45</v>
      </c>
      <c r="P398" s="142">
        <f>O398*H398</f>
        <v>0</v>
      </c>
      <c r="Q398" s="142">
        <v>0.32906000000000002</v>
      </c>
      <c r="R398" s="142">
        <f>Q398*H398</f>
        <v>0.65812000000000004</v>
      </c>
      <c r="S398" s="142">
        <v>0</v>
      </c>
      <c r="T398" s="143">
        <f>S398*H398</f>
        <v>0</v>
      </c>
      <c r="AR398" s="144" t="s">
        <v>196</v>
      </c>
      <c r="AT398" s="144" t="s">
        <v>191</v>
      </c>
      <c r="AU398" s="144" t="s">
        <v>85</v>
      </c>
      <c r="AY398" s="18" t="s">
        <v>189</v>
      </c>
      <c r="BE398" s="145">
        <f>IF(N398="základní",J398,0)</f>
        <v>0</v>
      </c>
      <c r="BF398" s="145">
        <f>IF(N398="snížená",J398,0)</f>
        <v>0</v>
      </c>
      <c r="BG398" s="145">
        <f>IF(N398="zákl. přenesená",J398,0)</f>
        <v>0</v>
      </c>
      <c r="BH398" s="145">
        <f>IF(N398="sníž. přenesená",J398,0)</f>
        <v>0</v>
      </c>
      <c r="BI398" s="145">
        <f>IF(N398="nulová",J398,0)</f>
        <v>0</v>
      </c>
      <c r="BJ398" s="18" t="s">
        <v>82</v>
      </c>
      <c r="BK398" s="145">
        <f>ROUND(I398*H398,2)</f>
        <v>0</v>
      </c>
      <c r="BL398" s="18" t="s">
        <v>196</v>
      </c>
      <c r="BM398" s="144" t="s">
        <v>1563</v>
      </c>
    </row>
    <row r="399" spans="2:65" s="1" customFormat="1" ht="11.25">
      <c r="B399" s="33"/>
      <c r="D399" s="146" t="s">
        <v>198</v>
      </c>
      <c r="F399" s="147" t="s">
        <v>1110</v>
      </c>
      <c r="I399" s="148"/>
      <c r="L399" s="33"/>
      <c r="M399" s="149"/>
      <c r="T399" s="54"/>
      <c r="AT399" s="18" t="s">
        <v>198</v>
      </c>
      <c r="AU399" s="18" t="s">
        <v>85</v>
      </c>
    </row>
    <row r="400" spans="2:65" s="1" customFormat="1" ht="16.5" customHeight="1">
      <c r="B400" s="33"/>
      <c r="C400" s="178" t="s">
        <v>825</v>
      </c>
      <c r="D400" s="178" t="s">
        <v>666</v>
      </c>
      <c r="E400" s="179" t="s">
        <v>1112</v>
      </c>
      <c r="F400" s="180" t="s">
        <v>1113</v>
      </c>
      <c r="G400" s="181" t="s">
        <v>202</v>
      </c>
      <c r="H400" s="182">
        <v>2</v>
      </c>
      <c r="I400" s="183"/>
      <c r="J400" s="184">
        <f>ROUND(I400*H400,2)</f>
        <v>0</v>
      </c>
      <c r="K400" s="180" t="s">
        <v>195</v>
      </c>
      <c r="L400" s="185"/>
      <c r="M400" s="186" t="s">
        <v>19</v>
      </c>
      <c r="N400" s="187" t="s">
        <v>45</v>
      </c>
      <c r="P400" s="142">
        <f>O400*H400</f>
        <v>0</v>
      </c>
      <c r="Q400" s="142">
        <v>2.9499999999999998E-2</v>
      </c>
      <c r="R400" s="142">
        <f>Q400*H400</f>
        <v>5.8999999999999997E-2</v>
      </c>
      <c r="S400" s="142">
        <v>0</v>
      </c>
      <c r="T400" s="143">
        <f>S400*H400</f>
        <v>0</v>
      </c>
      <c r="AR400" s="144" t="s">
        <v>234</v>
      </c>
      <c r="AT400" s="144" t="s">
        <v>666</v>
      </c>
      <c r="AU400" s="144" t="s">
        <v>85</v>
      </c>
      <c r="AY400" s="18" t="s">
        <v>189</v>
      </c>
      <c r="BE400" s="145">
        <f>IF(N400="základní",J400,0)</f>
        <v>0</v>
      </c>
      <c r="BF400" s="145">
        <f>IF(N400="snížená",J400,0)</f>
        <v>0</v>
      </c>
      <c r="BG400" s="145">
        <f>IF(N400="zákl. přenesená",J400,0)</f>
        <v>0</v>
      </c>
      <c r="BH400" s="145">
        <f>IF(N400="sníž. přenesená",J400,0)</f>
        <v>0</v>
      </c>
      <c r="BI400" s="145">
        <f>IF(N400="nulová",J400,0)</f>
        <v>0</v>
      </c>
      <c r="BJ400" s="18" t="s">
        <v>82</v>
      </c>
      <c r="BK400" s="145">
        <f>ROUND(I400*H400,2)</f>
        <v>0</v>
      </c>
      <c r="BL400" s="18" t="s">
        <v>196</v>
      </c>
      <c r="BM400" s="144" t="s">
        <v>1564</v>
      </c>
    </row>
    <row r="401" spans="2:65" s="1" customFormat="1" ht="24.2" customHeight="1">
      <c r="B401" s="33"/>
      <c r="C401" s="178" t="s">
        <v>831</v>
      </c>
      <c r="D401" s="178" t="s">
        <v>666</v>
      </c>
      <c r="E401" s="179" t="s">
        <v>1116</v>
      </c>
      <c r="F401" s="180" t="s">
        <v>1117</v>
      </c>
      <c r="G401" s="181" t="s">
        <v>202</v>
      </c>
      <c r="H401" s="182">
        <v>2</v>
      </c>
      <c r="I401" s="183"/>
      <c r="J401" s="184">
        <f>ROUND(I401*H401,2)</f>
        <v>0</v>
      </c>
      <c r="K401" s="180" t="s">
        <v>195</v>
      </c>
      <c r="L401" s="185"/>
      <c r="M401" s="186" t="s">
        <v>19</v>
      </c>
      <c r="N401" s="187" t="s">
        <v>45</v>
      </c>
      <c r="P401" s="142">
        <f>O401*H401</f>
        <v>0</v>
      </c>
      <c r="Q401" s="142">
        <v>2.5000000000000001E-3</v>
      </c>
      <c r="R401" s="142">
        <f>Q401*H401</f>
        <v>5.0000000000000001E-3</v>
      </c>
      <c r="S401" s="142">
        <v>0</v>
      </c>
      <c r="T401" s="143">
        <f>S401*H401</f>
        <v>0</v>
      </c>
      <c r="AR401" s="144" t="s">
        <v>234</v>
      </c>
      <c r="AT401" s="144" t="s">
        <v>666</v>
      </c>
      <c r="AU401" s="144" t="s">
        <v>85</v>
      </c>
      <c r="AY401" s="18" t="s">
        <v>189</v>
      </c>
      <c r="BE401" s="145">
        <f>IF(N401="základní",J401,0)</f>
        <v>0</v>
      </c>
      <c r="BF401" s="145">
        <f>IF(N401="snížená",J401,0)</f>
        <v>0</v>
      </c>
      <c r="BG401" s="145">
        <f>IF(N401="zákl. přenesená",J401,0)</f>
        <v>0</v>
      </c>
      <c r="BH401" s="145">
        <f>IF(N401="sníž. přenesená",J401,0)</f>
        <v>0</v>
      </c>
      <c r="BI401" s="145">
        <f>IF(N401="nulová",J401,0)</f>
        <v>0</v>
      </c>
      <c r="BJ401" s="18" t="s">
        <v>82</v>
      </c>
      <c r="BK401" s="145">
        <f>ROUND(I401*H401,2)</f>
        <v>0</v>
      </c>
      <c r="BL401" s="18" t="s">
        <v>196</v>
      </c>
      <c r="BM401" s="144" t="s">
        <v>1565</v>
      </c>
    </row>
    <row r="402" spans="2:65" s="1" customFormat="1" ht="24.2" customHeight="1">
      <c r="B402" s="33"/>
      <c r="C402" s="133" t="s">
        <v>841</v>
      </c>
      <c r="D402" s="133" t="s">
        <v>191</v>
      </c>
      <c r="E402" s="134" t="s">
        <v>1566</v>
      </c>
      <c r="F402" s="135" t="s">
        <v>1567</v>
      </c>
      <c r="G402" s="136" t="s">
        <v>202</v>
      </c>
      <c r="H402" s="137">
        <v>2</v>
      </c>
      <c r="I402" s="138"/>
      <c r="J402" s="139">
        <f>ROUND(I402*H402,2)</f>
        <v>0</v>
      </c>
      <c r="K402" s="135" t="s">
        <v>195</v>
      </c>
      <c r="L402" s="33"/>
      <c r="M402" s="140" t="s">
        <v>19</v>
      </c>
      <c r="N402" s="141" t="s">
        <v>45</v>
      </c>
      <c r="P402" s="142">
        <f>O402*H402</f>
        <v>0</v>
      </c>
      <c r="Q402" s="142">
        <v>1.1E-4</v>
      </c>
      <c r="R402" s="142">
        <f>Q402*H402</f>
        <v>2.2000000000000001E-4</v>
      </c>
      <c r="S402" s="142">
        <v>0</v>
      </c>
      <c r="T402" s="143">
        <f>S402*H402</f>
        <v>0</v>
      </c>
      <c r="AR402" s="144" t="s">
        <v>196</v>
      </c>
      <c r="AT402" s="144" t="s">
        <v>191</v>
      </c>
      <c r="AU402" s="144" t="s">
        <v>85</v>
      </c>
      <c r="AY402" s="18" t="s">
        <v>189</v>
      </c>
      <c r="BE402" s="145">
        <f>IF(N402="základní",J402,0)</f>
        <v>0</v>
      </c>
      <c r="BF402" s="145">
        <f>IF(N402="snížená",J402,0)</f>
        <v>0</v>
      </c>
      <c r="BG402" s="145">
        <f>IF(N402="zákl. přenesená",J402,0)</f>
        <v>0</v>
      </c>
      <c r="BH402" s="145">
        <f>IF(N402="sníž. přenesená",J402,0)</f>
        <v>0</v>
      </c>
      <c r="BI402" s="145">
        <f>IF(N402="nulová",J402,0)</f>
        <v>0</v>
      </c>
      <c r="BJ402" s="18" t="s">
        <v>82</v>
      </c>
      <c r="BK402" s="145">
        <f>ROUND(I402*H402,2)</f>
        <v>0</v>
      </c>
      <c r="BL402" s="18" t="s">
        <v>196</v>
      </c>
      <c r="BM402" s="144" t="s">
        <v>1568</v>
      </c>
    </row>
    <row r="403" spans="2:65" s="1" customFormat="1" ht="11.25">
      <c r="B403" s="33"/>
      <c r="D403" s="146" t="s">
        <v>198</v>
      </c>
      <c r="F403" s="147" t="s">
        <v>1569</v>
      </c>
      <c r="I403" s="148"/>
      <c r="L403" s="33"/>
      <c r="M403" s="149"/>
      <c r="T403" s="54"/>
      <c r="AT403" s="18" t="s">
        <v>198</v>
      </c>
      <c r="AU403" s="18" t="s">
        <v>85</v>
      </c>
    </row>
    <row r="404" spans="2:65" s="12" customFormat="1" ht="11.25">
      <c r="B404" s="150"/>
      <c r="D404" s="151" t="s">
        <v>205</v>
      </c>
      <c r="E404" s="152" t="s">
        <v>19</v>
      </c>
      <c r="F404" s="153" t="s">
        <v>1570</v>
      </c>
      <c r="H404" s="152" t="s">
        <v>19</v>
      </c>
      <c r="I404" s="154"/>
      <c r="L404" s="150"/>
      <c r="M404" s="155"/>
      <c r="T404" s="156"/>
      <c r="AT404" s="152" t="s">
        <v>205</v>
      </c>
      <c r="AU404" s="152" t="s">
        <v>85</v>
      </c>
      <c r="AV404" s="12" t="s">
        <v>82</v>
      </c>
      <c r="AW404" s="12" t="s">
        <v>35</v>
      </c>
      <c r="AX404" s="12" t="s">
        <v>74</v>
      </c>
      <c r="AY404" s="152" t="s">
        <v>189</v>
      </c>
    </row>
    <row r="405" spans="2:65" s="13" customFormat="1" ht="11.25">
      <c r="B405" s="157"/>
      <c r="D405" s="151" t="s">
        <v>205</v>
      </c>
      <c r="E405" s="158" t="s">
        <v>19</v>
      </c>
      <c r="F405" s="159" t="s">
        <v>85</v>
      </c>
      <c r="H405" s="160">
        <v>2</v>
      </c>
      <c r="I405" s="161"/>
      <c r="L405" s="157"/>
      <c r="M405" s="162"/>
      <c r="T405" s="163"/>
      <c r="AT405" s="158" t="s">
        <v>205</v>
      </c>
      <c r="AU405" s="158" t="s">
        <v>85</v>
      </c>
      <c r="AV405" s="13" t="s">
        <v>85</v>
      </c>
      <c r="AW405" s="13" t="s">
        <v>35</v>
      </c>
      <c r="AX405" s="13" t="s">
        <v>82</v>
      </c>
      <c r="AY405" s="158" t="s">
        <v>189</v>
      </c>
    </row>
    <row r="406" spans="2:65" s="1" customFormat="1" ht="16.5" customHeight="1">
      <c r="B406" s="33"/>
      <c r="C406" s="133" t="s">
        <v>847</v>
      </c>
      <c r="D406" s="133" t="s">
        <v>191</v>
      </c>
      <c r="E406" s="134" t="s">
        <v>1129</v>
      </c>
      <c r="F406" s="135" t="s">
        <v>1130</v>
      </c>
      <c r="G406" s="136" t="s">
        <v>339</v>
      </c>
      <c r="H406" s="137">
        <v>159.5</v>
      </c>
      <c r="I406" s="138"/>
      <c r="J406" s="139">
        <f>ROUND(I406*H406,2)</f>
        <v>0</v>
      </c>
      <c r="K406" s="135" t="s">
        <v>195</v>
      </c>
      <c r="L406" s="33"/>
      <c r="M406" s="140" t="s">
        <v>19</v>
      </c>
      <c r="N406" s="141" t="s">
        <v>45</v>
      </c>
      <c r="P406" s="142">
        <f>O406*H406</f>
        <v>0</v>
      </c>
      <c r="Q406" s="142">
        <v>1.9000000000000001E-4</v>
      </c>
      <c r="R406" s="142">
        <f>Q406*H406</f>
        <v>3.0305000000000002E-2</v>
      </c>
      <c r="S406" s="142">
        <v>0</v>
      </c>
      <c r="T406" s="143">
        <f>S406*H406</f>
        <v>0</v>
      </c>
      <c r="AR406" s="144" t="s">
        <v>196</v>
      </c>
      <c r="AT406" s="144" t="s">
        <v>191</v>
      </c>
      <c r="AU406" s="144" t="s">
        <v>85</v>
      </c>
      <c r="AY406" s="18" t="s">
        <v>189</v>
      </c>
      <c r="BE406" s="145">
        <f>IF(N406="základní",J406,0)</f>
        <v>0</v>
      </c>
      <c r="BF406" s="145">
        <f>IF(N406="snížená",J406,0)</f>
        <v>0</v>
      </c>
      <c r="BG406" s="145">
        <f>IF(N406="zákl. přenesená",J406,0)</f>
        <v>0</v>
      </c>
      <c r="BH406" s="145">
        <f>IF(N406="sníž. přenesená",J406,0)</f>
        <v>0</v>
      </c>
      <c r="BI406" s="145">
        <f>IF(N406="nulová",J406,0)</f>
        <v>0</v>
      </c>
      <c r="BJ406" s="18" t="s">
        <v>82</v>
      </c>
      <c r="BK406" s="145">
        <f>ROUND(I406*H406,2)</f>
        <v>0</v>
      </c>
      <c r="BL406" s="18" t="s">
        <v>196</v>
      </c>
      <c r="BM406" s="144" t="s">
        <v>1571</v>
      </c>
    </row>
    <row r="407" spans="2:65" s="1" customFormat="1" ht="11.25">
      <c r="B407" s="33"/>
      <c r="D407" s="146" t="s">
        <v>198</v>
      </c>
      <c r="F407" s="147" t="s">
        <v>1132</v>
      </c>
      <c r="I407" s="148"/>
      <c r="L407" s="33"/>
      <c r="M407" s="149"/>
      <c r="T407" s="54"/>
      <c r="AT407" s="18" t="s">
        <v>198</v>
      </c>
      <c r="AU407" s="18" t="s">
        <v>85</v>
      </c>
    </row>
    <row r="408" spans="2:65" s="12" customFormat="1" ht="11.25">
      <c r="B408" s="150"/>
      <c r="D408" s="151" t="s">
        <v>205</v>
      </c>
      <c r="E408" s="152" t="s">
        <v>19</v>
      </c>
      <c r="F408" s="153" t="s">
        <v>217</v>
      </c>
      <c r="H408" s="152" t="s">
        <v>19</v>
      </c>
      <c r="I408" s="154"/>
      <c r="L408" s="150"/>
      <c r="M408" s="155"/>
      <c r="T408" s="156"/>
      <c r="AT408" s="152" t="s">
        <v>205</v>
      </c>
      <c r="AU408" s="152" t="s">
        <v>85</v>
      </c>
      <c r="AV408" s="12" t="s">
        <v>82</v>
      </c>
      <c r="AW408" s="12" t="s">
        <v>35</v>
      </c>
      <c r="AX408" s="12" t="s">
        <v>74</v>
      </c>
      <c r="AY408" s="152" t="s">
        <v>189</v>
      </c>
    </row>
    <row r="409" spans="2:65" s="13" customFormat="1" ht="11.25">
      <c r="B409" s="157"/>
      <c r="D409" s="151" t="s">
        <v>205</v>
      </c>
      <c r="E409" s="158" t="s">
        <v>19</v>
      </c>
      <c r="F409" s="159" t="s">
        <v>1572</v>
      </c>
      <c r="H409" s="160">
        <v>152</v>
      </c>
      <c r="I409" s="161"/>
      <c r="L409" s="157"/>
      <c r="M409" s="162"/>
      <c r="T409" s="163"/>
      <c r="AT409" s="158" t="s">
        <v>205</v>
      </c>
      <c r="AU409" s="158" t="s">
        <v>85</v>
      </c>
      <c r="AV409" s="13" t="s">
        <v>85</v>
      </c>
      <c r="AW409" s="13" t="s">
        <v>35</v>
      </c>
      <c r="AX409" s="13" t="s">
        <v>74</v>
      </c>
      <c r="AY409" s="158" t="s">
        <v>189</v>
      </c>
    </row>
    <row r="410" spans="2:65" s="13" customFormat="1" ht="11.25">
      <c r="B410" s="157"/>
      <c r="D410" s="151" t="s">
        <v>205</v>
      </c>
      <c r="E410" s="158" t="s">
        <v>19</v>
      </c>
      <c r="F410" s="159" t="s">
        <v>1573</v>
      </c>
      <c r="H410" s="160">
        <v>7.5</v>
      </c>
      <c r="I410" s="161"/>
      <c r="L410" s="157"/>
      <c r="M410" s="162"/>
      <c r="T410" s="163"/>
      <c r="AT410" s="158" t="s">
        <v>205</v>
      </c>
      <c r="AU410" s="158" t="s">
        <v>85</v>
      </c>
      <c r="AV410" s="13" t="s">
        <v>85</v>
      </c>
      <c r="AW410" s="13" t="s">
        <v>35</v>
      </c>
      <c r="AX410" s="13" t="s">
        <v>74</v>
      </c>
      <c r="AY410" s="158" t="s">
        <v>189</v>
      </c>
    </row>
    <row r="411" spans="2:65" s="14" customFormat="1" ht="11.25">
      <c r="B411" s="164"/>
      <c r="D411" s="151" t="s">
        <v>205</v>
      </c>
      <c r="E411" s="165" t="s">
        <v>19</v>
      </c>
      <c r="F411" s="166" t="s">
        <v>303</v>
      </c>
      <c r="H411" s="167">
        <v>159.5</v>
      </c>
      <c r="I411" s="168"/>
      <c r="L411" s="164"/>
      <c r="M411" s="169"/>
      <c r="T411" s="170"/>
      <c r="AT411" s="165" t="s">
        <v>205</v>
      </c>
      <c r="AU411" s="165" t="s">
        <v>85</v>
      </c>
      <c r="AV411" s="14" t="s">
        <v>196</v>
      </c>
      <c r="AW411" s="14" t="s">
        <v>35</v>
      </c>
      <c r="AX411" s="14" t="s">
        <v>82</v>
      </c>
      <c r="AY411" s="165" t="s">
        <v>189</v>
      </c>
    </row>
    <row r="412" spans="2:65" s="1" customFormat="1" ht="24.2" customHeight="1">
      <c r="B412" s="33"/>
      <c r="C412" s="133" t="s">
        <v>852</v>
      </c>
      <c r="D412" s="133" t="s">
        <v>191</v>
      </c>
      <c r="E412" s="134" t="s">
        <v>1136</v>
      </c>
      <c r="F412" s="135" t="s">
        <v>1137</v>
      </c>
      <c r="G412" s="136" t="s">
        <v>339</v>
      </c>
      <c r="H412" s="137">
        <v>152</v>
      </c>
      <c r="I412" s="138"/>
      <c r="J412" s="139">
        <f>ROUND(I412*H412,2)</f>
        <v>0</v>
      </c>
      <c r="K412" s="135" t="s">
        <v>195</v>
      </c>
      <c r="L412" s="33"/>
      <c r="M412" s="140" t="s">
        <v>19</v>
      </c>
      <c r="N412" s="141" t="s">
        <v>45</v>
      </c>
      <c r="P412" s="142">
        <f>O412*H412</f>
        <v>0</v>
      </c>
      <c r="Q412" s="142">
        <v>9.0000000000000006E-5</v>
      </c>
      <c r="R412" s="142">
        <f>Q412*H412</f>
        <v>1.3680000000000001E-2</v>
      </c>
      <c r="S412" s="142">
        <v>0</v>
      </c>
      <c r="T412" s="143">
        <f>S412*H412</f>
        <v>0</v>
      </c>
      <c r="AR412" s="144" t="s">
        <v>196</v>
      </c>
      <c r="AT412" s="144" t="s">
        <v>191</v>
      </c>
      <c r="AU412" s="144" t="s">
        <v>85</v>
      </c>
      <c r="AY412" s="18" t="s">
        <v>189</v>
      </c>
      <c r="BE412" s="145">
        <f>IF(N412="základní",J412,0)</f>
        <v>0</v>
      </c>
      <c r="BF412" s="145">
        <f>IF(N412="snížená",J412,0)</f>
        <v>0</v>
      </c>
      <c r="BG412" s="145">
        <f>IF(N412="zákl. přenesená",J412,0)</f>
        <v>0</v>
      </c>
      <c r="BH412" s="145">
        <f>IF(N412="sníž. přenesená",J412,0)</f>
        <v>0</v>
      </c>
      <c r="BI412" s="145">
        <f>IF(N412="nulová",J412,0)</f>
        <v>0</v>
      </c>
      <c r="BJ412" s="18" t="s">
        <v>82</v>
      </c>
      <c r="BK412" s="145">
        <f>ROUND(I412*H412,2)</f>
        <v>0</v>
      </c>
      <c r="BL412" s="18" t="s">
        <v>196</v>
      </c>
      <c r="BM412" s="144" t="s">
        <v>1574</v>
      </c>
    </row>
    <row r="413" spans="2:65" s="1" customFormat="1" ht="11.25">
      <c r="B413" s="33"/>
      <c r="D413" s="146" t="s">
        <v>198</v>
      </c>
      <c r="F413" s="147" t="s">
        <v>1139</v>
      </c>
      <c r="I413" s="148"/>
      <c r="L413" s="33"/>
      <c r="M413" s="149"/>
      <c r="T413" s="54"/>
      <c r="AT413" s="18" t="s">
        <v>198</v>
      </c>
      <c r="AU413" s="18" t="s">
        <v>85</v>
      </c>
    </row>
    <row r="414" spans="2:65" s="12" customFormat="1" ht="11.25">
      <c r="B414" s="150"/>
      <c r="D414" s="151" t="s">
        <v>205</v>
      </c>
      <c r="E414" s="152" t="s">
        <v>19</v>
      </c>
      <c r="F414" s="153" t="s">
        <v>217</v>
      </c>
      <c r="H414" s="152" t="s">
        <v>19</v>
      </c>
      <c r="I414" s="154"/>
      <c r="L414" s="150"/>
      <c r="M414" s="155"/>
      <c r="T414" s="156"/>
      <c r="AT414" s="152" t="s">
        <v>205</v>
      </c>
      <c r="AU414" s="152" t="s">
        <v>85</v>
      </c>
      <c r="AV414" s="12" t="s">
        <v>82</v>
      </c>
      <c r="AW414" s="12" t="s">
        <v>35</v>
      </c>
      <c r="AX414" s="12" t="s">
        <v>74</v>
      </c>
      <c r="AY414" s="152" t="s">
        <v>189</v>
      </c>
    </row>
    <row r="415" spans="2:65" s="13" customFormat="1" ht="11.25">
      <c r="B415" s="157"/>
      <c r="D415" s="151" t="s">
        <v>205</v>
      </c>
      <c r="E415" s="158" t="s">
        <v>19</v>
      </c>
      <c r="F415" s="159" t="s">
        <v>1526</v>
      </c>
      <c r="H415" s="160">
        <v>152</v>
      </c>
      <c r="I415" s="161"/>
      <c r="L415" s="157"/>
      <c r="M415" s="162"/>
      <c r="T415" s="163"/>
      <c r="AT415" s="158" t="s">
        <v>205</v>
      </c>
      <c r="AU415" s="158" t="s">
        <v>85</v>
      </c>
      <c r="AV415" s="13" t="s">
        <v>85</v>
      </c>
      <c r="AW415" s="13" t="s">
        <v>35</v>
      </c>
      <c r="AX415" s="13" t="s">
        <v>82</v>
      </c>
      <c r="AY415" s="158" t="s">
        <v>189</v>
      </c>
    </row>
    <row r="416" spans="2:65" s="11" customFormat="1" ht="22.9" customHeight="1">
      <c r="B416" s="121"/>
      <c r="D416" s="122" t="s">
        <v>73</v>
      </c>
      <c r="E416" s="131" t="s">
        <v>1226</v>
      </c>
      <c r="F416" s="131" t="s">
        <v>1227</v>
      </c>
      <c r="I416" s="124"/>
      <c r="J416" s="132">
        <f>BK416</f>
        <v>0</v>
      </c>
      <c r="L416" s="121"/>
      <c r="M416" s="126"/>
      <c r="P416" s="127">
        <f>SUM(P417:P423)</f>
        <v>0</v>
      </c>
      <c r="R416" s="127">
        <f>SUM(R417:R423)</f>
        <v>0</v>
      </c>
      <c r="T416" s="128">
        <f>SUM(T417:T423)</f>
        <v>0</v>
      </c>
      <c r="AR416" s="122" t="s">
        <v>82</v>
      </c>
      <c r="AT416" s="129" t="s">
        <v>73</v>
      </c>
      <c r="AU416" s="129" t="s">
        <v>82</v>
      </c>
      <c r="AY416" s="122" t="s">
        <v>189</v>
      </c>
      <c r="BK416" s="130">
        <f>SUM(BK417:BK423)</f>
        <v>0</v>
      </c>
    </row>
    <row r="417" spans="2:65" s="1" customFormat="1" ht="37.9" customHeight="1">
      <c r="B417" s="33"/>
      <c r="C417" s="133" t="s">
        <v>859</v>
      </c>
      <c r="D417" s="133" t="s">
        <v>191</v>
      </c>
      <c r="E417" s="134" t="s">
        <v>1247</v>
      </c>
      <c r="F417" s="135" t="s">
        <v>1248</v>
      </c>
      <c r="G417" s="136" t="s">
        <v>633</v>
      </c>
      <c r="H417" s="137">
        <v>251.43</v>
      </c>
      <c r="I417" s="138"/>
      <c r="J417" s="139">
        <f>ROUND(I417*H417,2)</f>
        <v>0</v>
      </c>
      <c r="K417" s="135" t="s">
        <v>195</v>
      </c>
      <c r="L417" s="33"/>
      <c r="M417" s="140" t="s">
        <v>19</v>
      </c>
      <c r="N417" s="141" t="s">
        <v>45</v>
      </c>
      <c r="P417" s="142">
        <f>O417*H417</f>
        <v>0</v>
      </c>
      <c r="Q417" s="142">
        <v>0</v>
      </c>
      <c r="R417" s="142">
        <f>Q417*H417</f>
        <v>0</v>
      </c>
      <c r="S417" s="142">
        <v>0</v>
      </c>
      <c r="T417" s="143">
        <f>S417*H417</f>
        <v>0</v>
      </c>
      <c r="AR417" s="144" t="s">
        <v>196</v>
      </c>
      <c r="AT417" s="144" t="s">
        <v>191</v>
      </c>
      <c r="AU417" s="144" t="s">
        <v>85</v>
      </c>
      <c r="AY417" s="18" t="s">
        <v>189</v>
      </c>
      <c r="BE417" s="145">
        <f>IF(N417="základní",J417,0)</f>
        <v>0</v>
      </c>
      <c r="BF417" s="145">
        <f>IF(N417="snížená",J417,0)</f>
        <v>0</v>
      </c>
      <c r="BG417" s="145">
        <f>IF(N417="zákl. přenesená",J417,0)</f>
        <v>0</v>
      </c>
      <c r="BH417" s="145">
        <f>IF(N417="sníž. přenesená",J417,0)</f>
        <v>0</v>
      </c>
      <c r="BI417" s="145">
        <f>IF(N417="nulová",J417,0)</f>
        <v>0</v>
      </c>
      <c r="BJ417" s="18" t="s">
        <v>82</v>
      </c>
      <c r="BK417" s="145">
        <f>ROUND(I417*H417,2)</f>
        <v>0</v>
      </c>
      <c r="BL417" s="18" t="s">
        <v>196</v>
      </c>
      <c r="BM417" s="144" t="s">
        <v>1575</v>
      </c>
    </row>
    <row r="418" spans="2:65" s="1" customFormat="1" ht="11.25">
      <c r="B418" s="33"/>
      <c r="D418" s="146" t="s">
        <v>198</v>
      </c>
      <c r="F418" s="147" t="s">
        <v>1250</v>
      </c>
      <c r="I418" s="148"/>
      <c r="L418" s="33"/>
      <c r="M418" s="149"/>
      <c r="T418" s="54"/>
      <c r="AT418" s="18" t="s">
        <v>198</v>
      </c>
      <c r="AU418" s="18" t="s">
        <v>85</v>
      </c>
    </row>
    <row r="419" spans="2:65" s="1" customFormat="1" ht="37.9" customHeight="1">
      <c r="B419" s="33"/>
      <c r="C419" s="133" t="s">
        <v>864</v>
      </c>
      <c r="D419" s="133" t="s">
        <v>191</v>
      </c>
      <c r="E419" s="134" t="s">
        <v>1257</v>
      </c>
      <c r="F419" s="135" t="s">
        <v>1258</v>
      </c>
      <c r="G419" s="136" t="s">
        <v>633</v>
      </c>
      <c r="H419" s="137">
        <v>4777.17</v>
      </c>
      <c r="I419" s="138"/>
      <c r="J419" s="139">
        <f>ROUND(I419*H419,2)</f>
        <v>0</v>
      </c>
      <c r="K419" s="135" t="s">
        <v>195</v>
      </c>
      <c r="L419" s="33"/>
      <c r="M419" s="140" t="s">
        <v>19</v>
      </c>
      <c r="N419" s="141" t="s">
        <v>45</v>
      </c>
      <c r="P419" s="142">
        <f>O419*H419</f>
        <v>0</v>
      </c>
      <c r="Q419" s="142">
        <v>0</v>
      </c>
      <c r="R419" s="142">
        <f>Q419*H419</f>
        <v>0</v>
      </c>
      <c r="S419" s="142">
        <v>0</v>
      </c>
      <c r="T419" s="143">
        <f>S419*H419</f>
        <v>0</v>
      </c>
      <c r="AR419" s="144" t="s">
        <v>196</v>
      </c>
      <c r="AT419" s="144" t="s">
        <v>191</v>
      </c>
      <c r="AU419" s="144" t="s">
        <v>85</v>
      </c>
      <c r="AY419" s="18" t="s">
        <v>189</v>
      </c>
      <c r="BE419" s="145">
        <f>IF(N419="základní",J419,0)</f>
        <v>0</v>
      </c>
      <c r="BF419" s="145">
        <f>IF(N419="snížená",J419,0)</f>
        <v>0</v>
      </c>
      <c r="BG419" s="145">
        <f>IF(N419="zákl. přenesená",J419,0)</f>
        <v>0</v>
      </c>
      <c r="BH419" s="145">
        <f>IF(N419="sníž. přenesená",J419,0)</f>
        <v>0</v>
      </c>
      <c r="BI419" s="145">
        <f>IF(N419="nulová",J419,0)</f>
        <v>0</v>
      </c>
      <c r="BJ419" s="18" t="s">
        <v>82</v>
      </c>
      <c r="BK419" s="145">
        <f>ROUND(I419*H419,2)</f>
        <v>0</v>
      </c>
      <c r="BL419" s="18" t="s">
        <v>196</v>
      </c>
      <c r="BM419" s="144" t="s">
        <v>1576</v>
      </c>
    </row>
    <row r="420" spans="2:65" s="1" customFormat="1" ht="11.25">
      <c r="B420" s="33"/>
      <c r="D420" s="146" t="s">
        <v>198</v>
      </c>
      <c r="F420" s="147" t="s">
        <v>1260</v>
      </c>
      <c r="I420" s="148"/>
      <c r="L420" s="33"/>
      <c r="M420" s="149"/>
      <c r="T420" s="54"/>
      <c r="AT420" s="18" t="s">
        <v>198</v>
      </c>
      <c r="AU420" s="18" t="s">
        <v>85</v>
      </c>
    </row>
    <row r="421" spans="2:65" s="13" customFormat="1" ht="11.25">
      <c r="B421" s="157"/>
      <c r="D421" s="151" t="s">
        <v>205</v>
      </c>
      <c r="E421" s="158" t="s">
        <v>19</v>
      </c>
      <c r="F421" s="159" t="s">
        <v>1577</v>
      </c>
      <c r="H421" s="160">
        <v>4777.17</v>
      </c>
      <c r="I421" s="161"/>
      <c r="L421" s="157"/>
      <c r="M421" s="162"/>
      <c r="T421" s="163"/>
      <c r="AT421" s="158" t="s">
        <v>205</v>
      </c>
      <c r="AU421" s="158" t="s">
        <v>85</v>
      </c>
      <c r="AV421" s="13" t="s">
        <v>85</v>
      </c>
      <c r="AW421" s="13" t="s">
        <v>35</v>
      </c>
      <c r="AX421" s="13" t="s">
        <v>82</v>
      </c>
      <c r="AY421" s="158" t="s">
        <v>189</v>
      </c>
    </row>
    <row r="422" spans="2:65" s="1" customFormat="1" ht="44.25" customHeight="1">
      <c r="B422" s="33"/>
      <c r="C422" s="133" t="s">
        <v>870</v>
      </c>
      <c r="D422" s="133" t="s">
        <v>191</v>
      </c>
      <c r="E422" s="134" t="s">
        <v>1316</v>
      </c>
      <c r="F422" s="135" t="s">
        <v>632</v>
      </c>
      <c r="G422" s="136" t="s">
        <v>633</v>
      </c>
      <c r="H422" s="137">
        <v>251.43</v>
      </c>
      <c r="I422" s="138"/>
      <c r="J422" s="139">
        <f>ROUND(I422*H422,2)</f>
        <v>0</v>
      </c>
      <c r="K422" s="135" t="s">
        <v>195</v>
      </c>
      <c r="L422" s="33"/>
      <c r="M422" s="140" t="s">
        <v>19</v>
      </c>
      <c r="N422" s="141" t="s">
        <v>45</v>
      </c>
      <c r="P422" s="142">
        <f>O422*H422</f>
        <v>0</v>
      </c>
      <c r="Q422" s="142">
        <v>0</v>
      </c>
      <c r="R422" s="142">
        <f>Q422*H422</f>
        <v>0</v>
      </c>
      <c r="S422" s="142">
        <v>0</v>
      </c>
      <c r="T422" s="143">
        <f>S422*H422</f>
        <v>0</v>
      </c>
      <c r="AR422" s="144" t="s">
        <v>196</v>
      </c>
      <c r="AT422" s="144" t="s">
        <v>191</v>
      </c>
      <c r="AU422" s="144" t="s">
        <v>85</v>
      </c>
      <c r="AY422" s="18" t="s">
        <v>189</v>
      </c>
      <c r="BE422" s="145">
        <f>IF(N422="základní",J422,0)</f>
        <v>0</v>
      </c>
      <c r="BF422" s="145">
        <f>IF(N422="snížená",J422,0)</f>
        <v>0</v>
      </c>
      <c r="BG422" s="145">
        <f>IF(N422="zákl. přenesená",J422,0)</f>
        <v>0</v>
      </c>
      <c r="BH422" s="145">
        <f>IF(N422="sníž. přenesená",J422,0)</f>
        <v>0</v>
      </c>
      <c r="BI422" s="145">
        <f>IF(N422="nulová",J422,0)</f>
        <v>0</v>
      </c>
      <c r="BJ422" s="18" t="s">
        <v>82</v>
      </c>
      <c r="BK422" s="145">
        <f>ROUND(I422*H422,2)</f>
        <v>0</v>
      </c>
      <c r="BL422" s="18" t="s">
        <v>196</v>
      </c>
      <c r="BM422" s="144" t="s">
        <v>1578</v>
      </c>
    </row>
    <row r="423" spans="2:65" s="1" customFormat="1" ht="11.25">
      <c r="B423" s="33"/>
      <c r="D423" s="146" t="s">
        <v>198</v>
      </c>
      <c r="F423" s="147" t="s">
        <v>1318</v>
      </c>
      <c r="I423" s="148"/>
      <c r="L423" s="33"/>
      <c r="M423" s="149"/>
      <c r="T423" s="54"/>
      <c r="AT423" s="18" t="s">
        <v>198</v>
      </c>
      <c r="AU423" s="18" t="s">
        <v>85</v>
      </c>
    </row>
    <row r="424" spans="2:65" s="11" customFormat="1" ht="22.9" customHeight="1">
      <c r="B424" s="121"/>
      <c r="D424" s="122" t="s">
        <v>73</v>
      </c>
      <c r="E424" s="131" t="s">
        <v>1324</v>
      </c>
      <c r="F424" s="131" t="s">
        <v>1325</v>
      </c>
      <c r="I424" s="124"/>
      <c r="J424" s="132">
        <f>BK424</f>
        <v>0</v>
      </c>
      <c r="L424" s="121"/>
      <c r="M424" s="126"/>
      <c r="P424" s="127">
        <f>SUM(P425:P426)</f>
        <v>0</v>
      </c>
      <c r="R424" s="127">
        <f>SUM(R425:R426)</f>
        <v>0</v>
      </c>
      <c r="T424" s="128">
        <f>SUM(T425:T426)</f>
        <v>0</v>
      </c>
      <c r="AR424" s="122" t="s">
        <v>82</v>
      </c>
      <c r="AT424" s="129" t="s">
        <v>73</v>
      </c>
      <c r="AU424" s="129" t="s">
        <v>82</v>
      </c>
      <c r="AY424" s="122" t="s">
        <v>189</v>
      </c>
      <c r="BK424" s="130">
        <f>SUM(BK425:BK426)</f>
        <v>0</v>
      </c>
    </row>
    <row r="425" spans="2:65" s="1" customFormat="1" ht="49.15" customHeight="1">
      <c r="B425" s="33"/>
      <c r="C425" s="133" t="s">
        <v>876</v>
      </c>
      <c r="D425" s="133" t="s">
        <v>191</v>
      </c>
      <c r="E425" s="134" t="s">
        <v>1332</v>
      </c>
      <c r="F425" s="135" t="s">
        <v>1333</v>
      </c>
      <c r="G425" s="136" t="s">
        <v>633</v>
      </c>
      <c r="H425" s="137">
        <v>5.3460000000000001</v>
      </c>
      <c r="I425" s="138"/>
      <c r="J425" s="139">
        <f>ROUND(I425*H425,2)</f>
        <v>0</v>
      </c>
      <c r="K425" s="135" t="s">
        <v>195</v>
      </c>
      <c r="L425" s="33"/>
      <c r="M425" s="140" t="s">
        <v>19</v>
      </c>
      <c r="N425" s="141" t="s">
        <v>45</v>
      </c>
      <c r="P425" s="142">
        <f>O425*H425</f>
        <v>0</v>
      </c>
      <c r="Q425" s="142">
        <v>0</v>
      </c>
      <c r="R425" s="142">
        <f>Q425*H425</f>
        <v>0</v>
      </c>
      <c r="S425" s="142">
        <v>0</v>
      </c>
      <c r="T425" s="143">
        <f>S425*H425</f>
        <v>0</v>
      </c>
      <c r="AR425" s="144" t="s">
        <v>196</v>
      </c>
      <c r="AT425" s="144" t="s">
        <v>191</v>
      </c>
      <c r="AU425" s="144" t="s">
        <v>85</v>
      </c>
      <c r="AY425" s="18" t="s">
        <v>189</v>
      </c>
      <c r="BE425" s="145">
        <f>IF(N425="základní",J425,0)</f>
        <v>0</v>
      </c>
      <c r="BF425" s="145">
        <f>IF(N425="snížená",J425,0)</f>
        <v>0</v>
      </c>
      <c r="BG425" s="145">
        <f>IF(N425="zákl. přenesená",J425,0)</f>
        <v>0</v>
      </c>
      <c r="BH425" s="145">
        <f>IF(N425="sníž. přenesená",J425,0)</f>
        <v>0</v>
      </c>
      <c r="BI425" s="145">
        <f>IF(N425="nulová",J425,0)</f>
        <v>0</v>
      </c>
      <c r="BJ425" s="18" t="s">
        <v>82</v>
      </c>
      <c r="BK425" s="145">
        <f>ROUND(I425*H425,2)</f>
        <v>0</v>
      </c>
      <c r="BL425" s="18" t="s">
        <v>196</v>
      </c>
      <c r="BM425" s="144" t="s">
        <v>1579</v>
      </c>
    </row>
    <row r="426" spans="2:65" s="1" customFormat="1" ht="11.25">
      <c r="B426" s="33"/>
      <c r="D426" s="146" t="s">
        <v>198</v>
      </c>
      <c r="F426" s="147" t="s">
        <v>1335</v>
      </c>
      <c r="I426" s="148"/>
      <c r="L426" s="33"/>
      <c r="M426" s="191"/>
      <c r="N426" s="192"/>
      <c r="O426" s="192"/>
      <c r="P426" s="192"/>
      <c r="Q426" s="192"/>
      <c r="R426" s="192"/>
      <c r="S426" s="192"/>
      <c r="T426" s="193"/>
      <c r="AT426" s="18" t="s">
        <v>198</v>
      </c>
      <c r="AU426" s="18" t="s">
        <v>85</v>
      </c>
    </row>
    <row r="427" spans="2:65" s="1" customFormat="1" ht="6.95" customHeight="1">
      <c r="B427" s="42"/>
      <c r="C427" s="43"/>
      <c r="D427" s="43"/>
      <c r="E427" s="43"/>
      <c r="F427" s="43"/>
      <c r="G427" s="43"/>
      <c r="H427" s="43"/>
      <c r="I427" s="43"/>
      <c r="J427" s="43"/>
      <c r="K427" s="43"/>
      <c r="L427" s="33"/>
    </row>
  </sheetData>
  <sheetProtection algorithmName="SHA-512" hashValue="oNPZfnSmx7lwOPlOnDoQAUbJh7dlvKYhaio12I9PqTrRi6qw0tgfN2RLIoSjIBE+RWCBJvikBByf/XMWS9v5DA==" saltValue="NXjcgngCR5joY8+u7rsBdZmj5OIG26Jz48xOU1maGpzkrzOIG0jOS9+lNhUBGbUnXFLrkmmWc8O72NlJWuMPqw==" spinCount="100000" sheet="1" objects="1" scenarios="1" formatColumns="0" formatRows="0" autoFilter="0"/>
  <autoFilter ref="C85:K426" xr:uid="{00000000-0009-0000-0000-000002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200-000000000000}"/>
    <hyperlink ref="F94" r:id="rId2" xr:uid="{00000000-0004-0000-0200-000001000000}"/>
    <hyperlink ref="F98" r:id="rId3" xr:uid="{00000000-0004-0000-0200-000002000000}"/>
    <hyperlink ref="F100" r:id="rId4" xr:uid="{00000000-0004-0000-0200-000003000000}"/>
    <hyperlink ref="F104" r:id="rId5" xr:uid="{00000000-0004-0000-0200-000004000000}"/>
    <hyperlink ref="F110" r:id="rId6" xr:uid="{00000000-0004-0000-0200-000005000000}"/>
    <hyperlink ref="F122" r:id="rId7" xr:uid="{00000000-0004-0000-0200-000006000000}"/>
    <hyperlink ref="F126" r:id="rId8" xr:uid="{00000000-0004-0000-0200-000007000000}"/>
    <hyperlink ref="F130" r:id="rId9" xr:uid="{00000000-0004-0000-0200-000008000000}"/>
    <hyperlink ref="F134" r:id="rId10" xr:uid="{00000000-0004-0000-0200-000009000000}"/>
    <hyperlink ref="F138" r:id="rId11" xr:uid="{00000000-0004-0000-0200-00000A000000}"/>
    <hyperlink ref="F141" r:id="rId12" xr:uid="{00000000-0004-0000-0200-00000B000000}"/>
    <hyperlink ref="F144" r:id="rId13" xr:uid="{00000000-0004-0000-0200-00000C000000}"/>
    <hyperlink ref="F146" r:id="rId14" xr:uid="{00000000-0004-0000-0200-00000D000000}"/>
    <hyperlink ref="F153" r:id="rId15" xr:uid="{00000000-0004-0000-0200-00000E000000}"/>
    <hyperlink ref="F166" r:id="rId16" xr:uid="{00000000-0004-0000-0200-00000F000000}"/>
    <hyperlink ref="F171" r:id="rId17" xr:uid="{00000000-0004-0000-0200-000010000000}"/>
    <hyperlink ref="F175" r:id="rId18" xr:uid="{00000000-0004-0000-0200-000011000000}"/>
    <hyperlink ref="F178" r:id="rId19" xr:uid="{00000000-0004-0000-0200-000012000000}"/>
    <hyperlink ref="F186" r:id="rId20" xr:uid="{00000000-0004-0000-0200-000013000000}"/>
    <hyperlink ref="F189" r:id="rId21" xr:uid="{00000000-0004-0000-0200-000014000000}"/>
    <hyperlink ref="F194" r:id="rId22" xr:uid="{00000000-0004-0000-0200-000015000000}"/>
    <hyperlink ref="F197" r:id="rId23" xr:uid="{00000000-0004-0000-0200-000016000000}"/>
    <hyperlink ref="F213" r:id="rId24" xr:uid="{00000000-0004-0000-0200-000017000000}"/>
    <hyperlink ref="F217" r:id="rId25" xr:uid="{00000000-0004-0000-0200-000018000000}"/>
    <hyperlink ref="F228" r:id="rId26" xr:uid="{00000000-0004-0000-0200-000019000000}"/>
    <hyperlink ref="F245" r:id="rId27" xr:uid="{00000000-0004-0000-0200-00001A000000}"/>
    <hyperlink ref="F256" r:id="rId28" xr:uid="{00000000-0004-0000-0200-00001B000000}"/>
    <hyperlink ref="F265" r:id="rId29" xr:uid="{00000000-0004-0000-0200-00001C000000}"/>
    <hyperlink ref="F271" r:id="rId30" xr:uid="{00000000-0004-0000-0200-00001D000000}"/>
    <hyperlink ref="F276" r:id="rId31" xr:uid="{00000000-0004-0000-0200-00001E000000}"/>
    <hyperlink ref="F281" r:id="rId32" xr:uid="{00000000-0004-0000-0200-00001F000000}"/>
    <hyperlink ref="F284" r:id="rId33" xr:uid="{00000000-0004-0000-0200-000020000000}"/>
    <hyperlink ref="F287" r:id="rId34" xr:uid="{00000000-0004-0000-0200-000021000000}"/>
    <hyperlink ref="F291" r:id="rId35" xr:uid="{00000000-0004-0000-0200-000022000000}"/>
    <hyperlink ref="F297" r:id="rId36" xr:uid="{00000000-0004-0000-0200-000023000000}"/>
    <hyperlink ref="F303" r:id="rId37" xr:uid="{00000000-0004-0000-0200-000024000000}"/>
    <hyperlink ref="F306" r:id="rId38" xr:uid="{00000000-0004-0000-0200-000025000000}"/>
    <hyperlink ref="F311" r:id="rId39" xr:uid="{00000000-0004-0000-0200-000026000000}"/>
    <hyperlink ref="F316" r:id="rId40" xr:uid="{00000000-0004-0000-0200-000027000000}"/>
    <hyperlink ref="F320" r:id="rId41" xr:uid="{00000000-0004-0000-0200-000028000000}"/>
    <hyperlink ref="F328" r:id="rId42" xr:uid="{00000000-0004-0000-0200-000029000000}"/>
    <hyperlink ref="F331" r:id="rId43" xr:uid="{00000000-0004-0000-0200-00002A000000}"/>
    <hyperlink ref="F335" r:id="rId44" xr:uid="{00000000-0004-0000-0200-00002B000000}"/>
    <hyperlink ref="F339" r:id="rId45" xr:uid="{00000000-0004-0000-0200-00002C000000}"/>
    <hyperlink ref="F349" r:id="rId46" xr:uid="{00000000-0004-0000-0200-00002D000000}"/>
    <hyperlink ref="F352" r:id="rId47" xr:uid="{00000000-0004-0000-0200-00002E000000}"/>
    <hyperlink ref="F361" r:id="rId48" xr:uid="{00000000-0004-0000-0200-00002F000000}"/>
    <hyperlink ref="F364" r:id="rId49" xr:uid="{00000000-0004-0000-0200-000030000000}"/>
    <hyperlink ref="F370" r:id="rId50" xr:uid="{00000000-0004-0000-0200-000031000000}"/>
    <hyperlink ref="F374" r:id="rId51" xr:uid="{00000000-0004-0000-0200-000032000000}"/>
    <hyperlink ref="F378" r:id="rId52" xr:uid="{00000000-0004-0000-0200-000033000000}"/>
    <hyperlink ref="F382" r:id="rId53" xr:uid="{00000000-0004-0000-0200-000034000000}"/>
    <hyperlink ref="F385" r:id="rId54" xr:uid="{00000000-0004-0000-0200-000035000000}"/>
    <hyperlink ref="F389" r:id="rId55" xr:uid="{00000000-0004-0000-0200-000036000000}"/>
    <hyperlink ref="F393" r:id="rId56" xr:uid="{00000000-0004-0000-0200-000037000000}"/>
    <hyperlink ref="F395" r:id="rId57" xr:uid="{00000000-0004-0000-0200-000038000000}"/>
    <hyperlink ref="F399" r:id="rId58" xr:uid="{00000000-0004-0000-0200-000039000000}"/>
    <hyperlink ref="F403" r:id="rId59" xr:uid="{00000000-0004-0000-0200-00003A000000}"/>
    <hyperlink ref="F407" r:id="rId60" xr:uid="{00000000-0004-0000-0200-00003B000000}"/>
    <hyperlink ref="F413" r:id="rId61" xr:uid="{00000000-0004-0000-0200-00003C000000}"/>
    <hyperlink ref="F418" r:id="rId62" xr:uid="{00000000-0004-0000-0200-00003D000000}"/>
    <hyperlink ref="F420" r:id="rId63" xr:uid="{00000000-0004-0000-0200-00003E000000}"/>
    <hyperlink ref="F423" r:id="rId64" xr:uid="{00000000-0004-0000-0200-00003F000000}"/>
    <hyperlink ref="F426" r:id="rId65" xr:uid="{00000000-0004-0000-0200-00004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42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97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1580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1582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98</v>
      </c>
      <c r="I13" s="28" t="s">
        <v>20</v>
      </c>
      <c r="J13" s="26" t="s">
        <v>1583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21.75" customHeight="1">
      <c r="B15" s="33"/>
      <c r="D15" s="25" t="s">
        <v>153</v>
      </c>
      <c r="F15" s="92" t="s">
        <v>154</v>
      </c>
      <c r="I15" s="25" t="s">
        <v>155</v>
      </c>
      <c r="J15" s="92" t="s">
        <v>1372</v>
      </c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ROUND(J98,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ROUND((SUM(BE98:BE423)),  2)</f>
        <v>0</v>
      </c>
      <c r="I35" s="95">
        <v>0.21</v>
      </c>
      <c r="J35" s="84">
        <f>ROUND(((SUM(BE98:BE423))*I35),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ROUND((SUM(BF98:BF423)),  2)</f>
        <v>0</v>
      </c>
      <c r="I36" s="95">
        <v>0.12</v>
      </c>
      <c r="J36" s="84">
        <f>ROUND(((SUM(BF98:BF423))*I36),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ROUND((SUM(BG98:BG423)),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ROUND((SUM(BH98:BH423)),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ROUND((SUM(BI98:BI423)),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1580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1. - AŠ Zvánovice - stavební část + vystrojení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J98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162</v>
      </c>
      <c r="E64" s="107"/>
      <c r="F64" s="107"/>
      <c r="G64" s="107"/>
      <c r="H64" s="107"/>
      <c r="I64" s="107"/>
      <c r="J64" s="108">
        <f>J99</f>
        <v>0</v>
      </c>
      <c r="L64" s="105"/>
    </row>
    <row r="65" spans="2:12" s="9" customFormat="1" ht="19.899999999999999" customHeight="1">
      <c r="B65" s="109"/>
      <c r="D65" s="110" t="s">
        <v>163</v>
      </c>
      <c r="E65" s="111"/>
      <c r="F65" s="111"/>
      <c r="G65" s="111"/>
      <c r="H65" s="111"/>
      <c r="I65" s="111"/>
      <c r="J65" s="112">
        <f>J100</f>
        <v>0</v>
      </c>
      <c r="L65" s="109"/>
    </row>
    <row r="66" spans="2:12" s="9" customFormat="1" ht="19.899999999999999" customHeight="1">
      <c r="B66" s="109"/>
      <c r="D66" s="110" t="s">
        <v>164</v>
      </c>
      <c r="E66" s="111"/>
      <c r="F66" s="111"/>
      <c r="G66" s="111"/>
      <c r="H66" s="111"/>
      <c r="I66" s="111"/>
      <c r="J66" s="112">
        <f>J226</f>
        <v>0</v>
      </c>
      <c r="L66" s="109"/>
    </row>
    <row r="67" spans="2:12" s="9" customFormat="1" ht="19.899999999999999" customHeight="1">
      <c r="B67" s="109"/>
      <c r="D67" s="110" t="s">
        <v>165</v>
      </c>
      <c r="E67" s="111"/>
      <c r="F67" s="111"/>
      <c r="G67" s="111"/>
      <c r="H67" s="111"/>
      <c r="I67" s="111"/>
      <c r="J67" s="112">
        <f>J252</f>
        <v>0</v>
      </c>
      <c r="L67" s="109"/>
    </row>
    <row r="68" spans="2:12" s="9" customFormat="1" ht="19.899999999999999" customHeight="1">
      <c r="B68" s="109"/>
      <c r="D68" s="110" t="s">
        <v>1584</v>
      </c>
      <c r="E68" s="111"/>
      <c r="F68" s="111"/>
      <c r="G68" s="111"/>
      <c r="H68" s="111"/>
      <c r="I68" s="111"/>
      <c r="J68" s="112">
        <f>J258</f>
        <v>0</v>
      </c>
      <c r="L68" s="109"/>
    </row>
    <row r="69" spans="2:12" s="9" customFormat="1" ht="19.899999999999999" customHeight="1">
      <c r="B69" s="109"/>
      <c r="D69" s="110" t="s">
        <v>167</v>
      </c>
      <c r="E69" s="111"/>
      <c r="F69" s="111"/>
      <c r="G69" s="111"/>
      <c r="H69" s="111"/>
      <c r="I69" s="111"/>
      <c r="J69" s="112">
        <f>J301</f>
        <v>0</v>
      </c>
      <c r="L69" s="109"/>
    </row>
    <row r="70" spans="2:12" s="9" customFormat="1" ht="19.899999999999999" customHeight="1">
      <c r="B70" s="109"/>
      <c r="D70" s="110" t="s">
        <v>168</v>
      </c>
      <c r="E70" s="111"/>
      <c r="F70" s="111"/>
      <c r="G70" s="111"/>
      <c r="H70" s="111"/>
      <c r="I70" s="111"/>
      <c r="J70" s="112">
        <f>J353</f>
        <v>0</v>
      </c>
      <c r="L70" s="109"/>
    </row>
    <row r="71" spans="2:12" s="9" customFormat="1" ht="19.899999999999999" customHeight="1">
      <c r="B71" s="109"/>
      <c r="D71" s="110" t="s">
        <v>170</v>
      </c>
      <c r="E71" s="111"/>
      <c r="F71" s="111"/>
      <c r="G71" s="111"/>
      <c r="H71" s="111"/>
      <c r="I71" s="111"/>
      <c r="J71" s="112">
        <f>J361</f>
        <v>0</v>
      </c>
      <c r="L71" s="109"/>
    </row>
    <row r="72" spans="2:12" s="8" customFormat="1" ht="24.95" customHeight="1">
      <c r="B72" s="105"/>
      <c r="D72" s="106" t="s">
        <v>1585</v>
      </c>
      <c r="E72" s="107"/>
      <c r="F72" s="107"/>
      <c r="G72" s="107"/>
      <c r="H72" s="107"/>
      <c r="I72" s="107"/>
      <c r="J72" s="108">
        <f>J364</f>
        <v>0</v>
      </c>
      <c r="L72" s="105"/>
    </row>
    <row r="73" spans="2:12" s="9" customFormat="1" ht="19.899999999999999" customHeight="1">
      <c r="B73" s="109"/>
      <c r="D73" s="110" t="s">
        <v>1586</v>
      </c>
      <c r="E73" s="111"/>
      <c r="F73" s="111"/>
      <c r="G73" s="111"/>
      <c r="H73" s="111"/>
      <c r="I73" s="111"/>
      <c r="J73" s="112">
        <f>J365</f>
        <v>0</v>
      </c>
      <c r="L73" s="109"/>
    </row>
    <row r="74" spans="2:12" s="9" customFormat="1" ht="19.899999999999999" customHeight="1">
      <c r="B74" s="109"/>
      <c r="D74" s="110" t="s">
        <v>1587</v>
      </c>
      <c r="E74" s="111"/>
      <c r="F74" s="111"/>
      <c r="G74" s="111"/>
      <c r="H74" s="111"/>
      <c r="I74" s="111"/>
      <c r="J74" s="112">
        <f>J404</f>
        <v>0</v>
      </c>
      <c r="L74" s="109"/>
    </row>
    <row r="75" spans="2:12" s="9" customFormat="1" ht="19.899999999999999" customHeight="1">
      <c r="B75" s="109"/>
      <c r="D75" s="110" t="s">
        <v>1588</v>
      </c>
      <c r="E75" s="111"/>
      <c r="F75" s="111"/>
      <c r="G75" s="111"/>
      <c r="H75" s="111"/>
      <c r="I75" s="111"/>
      <c r="J75" s="112">
        <f>J409</f>
        <v>0</v>
      </c>
      <c r="L75" s="109"/>
    </row>
    <row r="76" spans="2:12" s="9" customFormat="1" ht="19.899999999999999" customHeight="1">
      <c r="B76" s="109"/>
      <c r="D76" s="110" t="s">
        <v>1589</v>
      </c>
      <c r="E76" s="111"/>
      <c r="F76" s="111"/>
      <c r="G76" s="111"/>
      <c r="H76" s="111"/>
      <c r="I76" s="111"/>
      <c r="J76" s="112">
        <f>J414</f>
        <v>0</v>
      </c>
      <c r="L76" s="109"/>
    </row>
    <row r="77" spans="2:12" s="1" customFormat="1" ht="21.75" customHeight="1">
      <c r="B77" s="33"/>
      <c r="L77" s="33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3"/>
    </row>
    <row r="82" spans="2:12" s="1" customFormat="1" ht="6.95" customHeight="1"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33"/>
    </row>
    <row r="83" spans="2:12" s="1" customFormat="1" ht="24.95" customHeight="1">
      <c r="B83" s="33"/>
      <c r="C83" s="22" t="s">
        <v>174</v>
      </c>
      <c r="L83" s="33"/>
    </row>
    <row r="84" spans="2:12" s="1" customFormat="1" ht="6.95" customHeight="1">
      <c r="B84" s="33"/>
      <c r="L84" s="33"/>
    </row>
    <row r="85" spans="2:12" s="1" customFormat="1" ht="12" customHeight="1">
      <c r="B85" s="33"/>
      <c r="C85" s="28" t="s">
        <v>16</v>
      </c>
      <c r="L85" s="33"/>
    </row>
    <row r="86" spans="2:12" s="1" customFormat="1" ht="16.5" customHeight="1">
      <c r="B86" s="33"/>
      <c r="E86" s="326" t="str">
        <f>E7</f>
        <v>Připojení vodovodu Černé Voděrady na SV Region JIH</v>
      </c>
      <c r="F86" s="327"/>
      <c r="G86" s="327"/>
      <c r="H86" s="327"/>
      <c r="L86" s="33"/>
    </row>
    <row r="87" spans="2:12" ht="12" customHeight="1">
      <c r="B87" s="21"/>
      <c r="C87" s="28" t="s">
        <v>150</v>
      </c>
      <c r="L87" s="21"/>
    </row>
    <row r="88" spans="2:12" s="1" customFormat="1" ht="16.5" customHeight="1">
      <c r="B88" s="33"/>
      <c r="E88" s="326" t="s">
        <v>1580</v>
      </c>
      <c r="F88" s="328"/>
      <c r="G88" s="328"/>
      <c r="H88" s="328"/>
      <c r="L88" s="33"/>
    </row>
    <row r="89" spans="2:12" s="1" customFormat="1" ht="12" customHeight="1">
      <c r="B89" s="33"/>
      <c r="C89" s="28" t="s">
        <v>1581</v>
      </c>
      <c r="L89" s="33"/>
    </row>
    <row r="90" spans="2:12" s="1" customFormat="1" ht="16.5" customHeight="1">
      <c r="B90" s="33"/>
      <c r="E90" s="284" t="str">
        <f>E11</f>
        <v>1. - AŠ Zvánovice - stavební část + vystrojení</v>
      </c>
      <c r="F90" s="328"/>
      <c r="G90" s="328"/>
      <c r="H90" s="328"/>
      <c r="L90" s="33"/>
    </row>
    <row r="91" spans="2:12" s="1" customFormat="1" ht="6.95" customHeight="1">
      <c r="B91" s="33"/>
      <c r="L91" s="33"/>
    </row>
    <row r="92" spans="2:12" s="1" customFormat="1" ht="12" customHeight="1">
      <c r="B92" s="33"/>
      <c r="C92" s="28" t="s">
        <v>21</v>
      </c>
      <c r="F92" s="26" t="str">
        <f>F14</f>
        <v>K.Ú. černé Voděrady, Zvánovice, Ondřejov u Prahy</v>
      </c>
      <c r="I92" s="28" t="s">
        <v>23</v>
      </c>
      <c r="J92" s="50" t="str">
        <f>IF(J14="","",J14)</f>
        <v>31. 7. 2025</v>
      </c>
      <c r="L92" s="33"/>
    </row>
    <row r="93" spans="2:12" s="1" customFormat="1" ht="6.95" customHeight="1">
      <c r="B93" s="33"/>
      <c r="L93" s="33"/>
    </row>
    <row r="94" spans="2:12" s="1" customFormat="1" ht="40.15" customHeight="1">
      <c r="B94" s="33"/>
      <c r="C94" s="28" t="s">
        <v>25</v>
      </c>
      <c r="F94" s="26" t="str">
        <f>E17</f>
        <v>Obec Černé Voděrady, nám. Lípy Svobody 47, 281 63</v>
      </c>
      <c r="I94" s="28" t="s">
        <v>32</v>
      </c>
      <c r="J94" s="31" t="str">
        <f>E23</f>
        <v>Vodohospodářský rozvoj a výstavba s.s. Praha 5</v>
      </c>
      <c r="L94" s="33"/>
    </row>
    <row r="95" spans="2:12" s="1" customFormat="1" ht="15.2" customHeight="1">
      <c r="B95" s="33"/>
      <c r="C95" s="28" t="s">
        <v>30</v>
      </c>
      <c r="F95" s="26" t="str">
        <f>IF(E20="","",E20)</f>
        <v>Vyplň údaj</v>
      </c>
      <c r="I95" s="28" t="s">
        <v>36</v>
      </c>
      <c r="J95" s="31" t="str">
        <f>E26</f>
        <v xml:space="preserve"> </v>
      </c>
      <c r="L95" s="33"/>
    </row>
    <row r="96" spans="2:12" s="1" customFormat="1" ht="10.35" customHeight="1">
      <c r="B96" s="33"/>
      <c r="L96" s="33"/>
    </row>
    <row r="97" spans="2:65" s="10" customFormat="1" ht="29.25" customHeight="1">
      <c r="B97" s="113"/>
      <c r="C97" s="114" t="s">
        <v>175</v>
      </c>
      <c r="D97" s="115" t="s">
        <v>59</v>
      </c>
      <c r="E97" s="115" t="s">
        <v>55</v>
      </c>
      <c r="F97" s="115" t="s">
        <v>56</v>
      </c>
      <c r="G97" s="115" t="s">
        <v>176</v>
      </c>
      <c r="H97" s="115" t="s">
        <v>177</v>
      </c>
      <c r="I97" s="115" t="s">
        <v>178</v>
      </c>
      <c r="J97" s="115" t="s">
        <v>160</v>
      </c>
      <c r="K97" s="116" t="s">
        <v>179</v>
      </c>
      <c r="L97" s="113"/>
      <c r="M97" s="57" t="s">
        <v>19</v>
      </c>
      <c r="N97" s="58" t="s">
        <v>44</v>
      </c>
      <c r="O97" s="58" t="s">
        <v>180</v>
      </c>
      <c r="P97" s="58" t="s">
        <v>181</v>
      </c>
      <c r="Q97" s="58" t="s">
        <v>182</v>
      </c>
      <c r="R97" s="58" t="s">
        <v>183</v>
      </c>
      <c r="S97" s="58" t="s">
        <v>184</v>
      </c>
      <c r="T97" s="59" t="s">
        <v>185</v>
      </c>
    </row>
    <row r="98" spans="2:65" s="1" customFormat="1" ht="22.9" customHeight="1">
      <c r="B98" s="33"/>
      <c r="C98" s="62" t="s">
        <v>186</v>
      </c>
      <c r="J98" s="117">
        <f>BK98</f>
        <v>0</v>
      </c>
      <c r="L98" s="33"/>
      <c r="M98" s="60"/>
      <c r="N98" s="51"/>
      <c r="O98" s="51"/>
      <c r="P98" s="118">
        <f>P99+P364</f>
        <v>0</v>
      </c>
      <c r="Q98" s="51"/>
      <c r="R98" s="118">
        <f>R99+R364</f>
        <v>17.603661460000001</v>
      </c>
      <c r="S98" s="51"/>
      <c r="T98" s="119">
        <f>T99+T364</f>
        <v>1.5600000000000001E-2</v>
      </c>
      <c r="AT98" s="18" t="s">
        <v>73</v>
      </c>
      <c r="AU98" s="18" t="s">
        <v>161</v>
      </c>
      <c r="BK98" s="120">
        <f>BK99+BK364</f>
        <v>0</v>
      </c>
    </row>
    <row r="99" spans="2:65" s="11" customFormat="1" ht="25.9" customHeight="1">
      <c r="B99" s="121"/>
      <c r="D99" s="122" t="s">
        <v>73</v>
      </c>
      <c r="E99" s="123" t="s">
        <v>187</v>
      </c>
      <c r="F99" s="123" t="s">
        <v>188</v>
      </c>
      <c r="I99" s="124"/>
      <c r="J99" s="125">
        <f>BK99</f>
        <v>0</v>
      </c>
      <c r="L99" s="121"/>
      <c r="M99" s="126"/>
      <c r="P99" s="127">
        <f>P100+P226+P252+P258+P301+P353+P361</f>
        <v>0</v>
      </c>
      <c r="R99" s="127">
        <f>R100+R226+R252+R258+R301+R353+R361</f>
        <v>17.012288210000001</v>
      </c>
      <c r="T99" s="128">
        <f>T100+T226+T252+T258+T301+T353+T361</f>
        <v>1.5600000000000001E-2</v>
      </c>
      <c r="AR99" s="122" t="s">
        <v>82</v>
      </c>
      <c r="AT99" s="129" t="s">
        <v>73</v>
      </c>
      <c r="AU99" s="129" t="s">
        <v>74</v>
      </c>
      <c r="AY99" s="122" t="s">
        <v>189</v>
      </c>
      <c r="BK99" s="130">
        <f>BK100+BK226+BK252+BK258+BK301+BK353+BK361</f>
        <v>0</v>
      </c>
    </row>
    <row r="100" spans="2:65" s="11" customFormat="1" ht="22.9" customHeight="1">
      <c r="B100" s="121"/>
      <c r="D100" s="122" t="s">
        <v>73</v>
      </c>
      <c r="E100" s="131" t="s">
        <v>82</v>
      </c>
      <c r="F100" s="131" t="s">
        <v>190</v>
      </c>
      <c r="I100" s="124"/>
      <c r="J100" s="132">
        <f>BK100</f>
        <v>0</v>
      </c>
      <c r="L100" s="121"/>
      <c r="M100" s="126"/>
      <c r="P100" s="127">
        <f>SUM(P101:P225)</f>
        <v>0</v>
      </c>
      <c r="R100" s="127">
        <f>SUM(R101:R225)</f>
        <v>0.79476480000000005</v>
      </c>
      <c r="T100" s="128">
        <f>SUM(T101:T225)</f>
        <v>0</v>
      </c>
      <c r="AR100" s="122" t="s">
        <v>82</v>
      </c>
      <c r="AT100" s="129" t="s">
        <v>73</v>
      </c>
      <c r="AU100" s="129" t="s">
        <v>82</v>
      </c>
      <c r="AY100" s="122" t="s">
        <v>189</v>
      </c>
      <c r="BK100" s="130">
        <f>SUM(BK101:BK225)</f>
        <v>0</v>
      </c>
    </row>
    <row r="101" spans="2:65" s="1" customFormat="1" ht="24.2" customHeight="1">
      <c r="B101" s="33"/>
      <c r="C101" s="133" t="s">
        <v>82</v>
      </c>
      <c r="D101" s="133" t="s">
        <v>191</v>
      </c>
      <c r="E101" s="134" t="s">
        <v>346</v>
      </c>
      <c r="F101" s="135" t="s">
        <v>347</v>
      </c>
      <c r="G101" s="136" t="s">
        <v>348</v>
      </c>
      <c r="H101" s="137">
        <v>100</v>
      </c>
      <c r="I101" s="138"/>
      <c r="J101" s="139">
        <f>ROUND(I101*H101,2)</f>
        <v>0</v>
      </c>
      <c r="K101" s="135" t="s">
        <v>195</v>
      </c>
      <c r="L101" s="33"/>
      <c r="M101" s="140" t="s">
        <v>19</v>
      </c>
      <c r="N101" s="141" t="s">
        <v>45</v>
      </c>
      <c r="P101" s="142">
        <f>O101*H101</f>
        <v>0</v>
      </c>
      <c r="Q101" s="142">
        <v>3.0000000000000001E-5</v>
      </c>
      <c r="R101" s="142">
        <f>Q101*H101</f>
        <v>3.0000000000000001E-3</v>
      </c>
      <c r="S101" s="142">
        <v>0</v>
      </c>
      <c r="T101" s="143">
        <f>S101*H101</f>
        <v>0</v>
      </c>
      <c r="AR101" s="144" t="s">
        <v>196</v>
      </c>
      <c r="AT101" s="144" t="s">
        <v>191</v>
      </c>
      <c r="AU101" s="144" t="s">
        <v>85</v>
      </c>
      <c r="AY101" s="18" t="s">
        <v>189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8" t="s">
        <v>82</v>
      </c>
      <c r="BK101" s="145">
        <f>ROUND(I101*H101,2)</f>
        <v>0</v>
      </c>
      <c r="BL101" s="18" t="s">
        <v>196</v>
      </c>
      <c r="BM101" s="144" t="s">
        <v>1590</v>
      </c>
    </row>
    <row r="102" spans="2:65" s="1" customFormat="1" ht="11.25">
      <c r="B102" s="33"/>
      <c r="D102" s="146" t="s">
        <v>198</v>
      </c>
      <c r="F102" s="147" t="s">
        <v>350</v>
      </c>
      <c r="I102" s="148"/>
      <c r="L102" s="33"/>
      <c r="M102" s="149"/>
      <c r="T102" s="54"/>
      <c r="AT102" s="18" t="s">
        <v>198</v>
      </c>
      <c r="AU102" s="18" t="s">
        <v>85</v>
      </c>
    </row>
    <row r="103" spans="2:65" s="12" customFormat="1" ht="11.25">
      <c r="B103" s="150"/>
      <c r="D103" s="151" t="s">
        <v>205</v>
      </c>
      <c r="E103" s="152" t="s">
        <v>19</v>
      </c>
      <c r="F103" s="153" t="s">
        <v>1591</v>
      </c>
      <c r="H103" s="152" t="s">
        <v>19</v>
      </c>
      <c r="I103" s="154"/>
      <c r="L103" s="150"/>
      <c r="M103" s="155"/>
      <c r="T103" s="156"/>
      <c r="AT103" s="152" t="s">
        <v>205</v>
      </c>
      <c r="AU103" s="152" t="s">
        <v>85</v>
      </c>
      <c r="AV103" s="12" t="s">
        <v>82</v>
      </c>
      <c r="AW103" s="12" t="s">
        <v>35</v>
      </c>
      <c r="AX103" s="12" t="s">
        <v>74</v>
      </c>
      <c r="AY103" s="152" t="s">
        <v>189</v>
      </c>
    </row>
    <row r="104" spans="2:65" s="13" customFormat="1" ht="11.25">
      <c r="B104" s="157"/>
      <c r="D104" s="151" t="s">
        <v>205</v>
      </c>
      <c r="E104" s="158" t="s">
        <v>19</v>
      </c>
      <c r="F104" s="159" t="s">
        <v>1592</v>
      </c>
      <c r="H104" s="160">
        <v>100</v>
      </c>
      <c r="I104" s="161"/>
      <c r="L104" s="157"/>
      <c r="M104" s="162"/>
      <c r="T104" s="163"/>
      <c r="AT104" s="158" t="s">
        <v>205</v>
      </c>
      <c r="AU104" s="158" t="s">
        <v>85</v>
      </c>
      <c r="AV104" s="13" t="s">
        <v>85</v>
      </c>
      <c r="AW104" s="13" t="s">
        <v>35</v>
      </c>
      <c r="AX104" s="13" t="s">
        <v>82</v>
      </c>
      <c r="AY104" s="158" t="s">
        <v>189</v>
      </c>
    </row>
    <row r="105" spans="2:65" s="1" customFormat="1" ht="37.9" customHeight="1">
      <c r="B105" s="33"/>
      <c r="C105" s="133" t="s">
        <v>85</v>
      </c>
      <c r="D105" s="133" t="s">
        <v>191</v>
      </c>
      <c r="E105" s="134" t="s">
        <v>356</v>
      </c>
      <c r="F105" s="135" t="s">
        <v>357</v>
      </c>
      <c r="G105" s="136" t="s">
        <v>358</v>
      </c>
      <c r="H105" s="137">
        <v>10</v>
      </c>
      <c r="I105" s="138"/>
      <c r="J105" s="139">
        <f>ROUND(I105*H105,2)</f>
        <v>0</v>
      </c>
      <c r="K105" s="135" t="s">
        <v>195</v>
      </c>
      <c r="L105" s="33"/>
      <c r="M105" s="140" t="s">
        <v>19</v>
      </c>
      <c r="N105" s="141" t="s">
        <v>45</v>
      </c>
      <c r="P105" s="142">
        <f>O105*H105</f>
        <v>0</v>
      </c>
      <c r="Q105" s="142">
        <v>0</v>
      </c>
      <c r="R105" s="142">
        <f>Q105*H105</f>
        <v>0</v>
      </c>
      <c r="S105" s="142">
        <v>0</v>
      </c>
      <c r="T105" s="143">
        <f>S105*H105</f>
        <v>0</v>
      </c>
      <c r="AR105" s="144" t="s">
        <v>196</v>
      </c>
      <c r="AT105" s="144" t="s">
        <v>191</v>
      </c>
      <c r="AU105" s="144" t="s">
        <v>85</v>
      </c>
      <c r="AY105" s="18" t="s">
        <v>189</v>
      </c>
      <c r="BE105" s="145">
        <f>IF(N105="základní",J105,0)</f>
        <v>0</v>
      </c>
      <c r="BF105" s="145">
        <f>IF(N105="snížená",J105,0)</f>
        <v>0</v>
      </c>
      <c r="BG105" s="145">
        <f>IF(N105="zákl. přenesená",J105,0)</f>
        <v>0</v>
      </c>
      <c r="BH105" s="145">
        <f>IF(N105="sníž. přenesená",J105,0)</f>
        <v>0</v>
      </c>
      <c r="BI105" s="145">
        <f>IF(N105="nulová",J105,0)</f>
        <v>0</v>
      </c>
      <c r="BJ105" s="18" t="s">
        <v>82</v>
      </c>
      <c r="BK105" s="145">
        <f>ROUND(I105*H105,2)</f>
        <v>0</v>
      </c>
      <c r="BL105" s="18" t="s">
        <v>196</v>
      </c>
      <c r="BM105" s="144" t="s">
        <v>1593</v>
      </c>
    </row>
    <row r="106" spans="2:65" s="1" customFormat="1" ht="11.25">
      <c r="B106" s="33"/>
      <c r="D106" s="146" t="s">
        <v>198</v>
      </c>
      <c r="F106" s="147" t="s">
        <v>360</v>
      </c>
      <c r="I106" s="148"/>
      <c r="L106" s="33"/>
      <c r="M106" s="149"/>
      <c r="T106" s="54"/>
      <c r="AT106" s="18" t="s">
        <v>198</v>
      </c>
      <c r="AU106" s="18" t="s">
        <v>85</v>
      </c>
    </row>
    <row r="107" spans="2:65" s="1" customFormat="1" ht="24.2" customHeight="1">
      <c r="B107" s="33"/>
      <c r="C107" s="133" t="s">
        <v>111</v>
      </c>
      <c r="D107" s="133" t="s">
        <v>191</v>
      </c>
      <c r="E107" s="134" t="s">
        <v>1594</v>
      </c>
      <c r="F107" s="135" t="s">
        <v>1595</v>
      </c>
      <c r="G107" s="136" t="s">
        <v>202</v>
      </c>
      <c r="H107" s="137">
        <v>1</v>
      </c>
      <c r="I107" s="138"/>
      <c r="J107" s="139">
        <f>ROUND(I107*H107,2)</f>
        <v>0</v>
      </c>
      <c r="K107" s="135" t="s">
        <v>19</v>
      </c>
      <c r="L107" s="33"/>
      <c r="M107" s="140" t="s">
        <v>19</v>
      </c>
      <c r="N107" s="141" t="s">
        <v>45</v>
      </c>
      <c r="P107" s="142">
        <f>O107*H107</f>
        <v>0</v>
      </c>
      <c r="Q107" s="142">
        <v>0</v>
      </c>
      <c r="R107" s="142">
        <f>Q107*H107</f>
        <v>0</v>
      </c>
      <c r="S107" s="142">
        <v>0</v>
      </c>
      <c r="T107" s="143">
        <f>S107*H107</f>
        <v>0</v>
      </c>
      <c r="AR107" s="144" t="s">
        <v>196</v>
      </c>
      <c r="AT107" s="144" t="s">
        <v>191</v>
      </c>
      <c r="AU107" s="144" t="s">
        <v>85</v>
      </c>
      <c r="AY107" s="18" t="s">
        <v>189</v>
      </c>
      <c r="BE107" s="145">
        <f>IF(N107="základní",J107,0)</f>
        <v>0</v>
      </c>
      <c r="BF107" s="145">
        <f>IF(N107="snížená",J107,0)</f>
        <v>0</v>
      </c>
      <c r="BG107" s="145">
        <f>IF(N107="zákl. přenesená",J107,0)</f>
        <v>0</v>
      </c>
      <c r="BH107" s="145">
        <f>IF(N107="sníž. přenesená",J107,0)</f>
        <v>0</v>
      </c>
      <c r="BI107" s="145">
        <f>IF(N107="nulová",J107,0)</f>
        <v>0</v>
      </c>
      <c r="BJ107" s="18" t="s">
        <v>82</v>
      </c>
      <c r="BK107" s="145">
        <f>ROUND(I107*H107,2)</f>
        <v>0</v>
      </c>
      <c r="BL107" s="18" t="s">
        <v>196</v>
      </c>
      <c r="BM107" s="144" t="s">
        <v>1596</v>
      </c>
    </row>
    <row r="108" spans="2:65" s="1" customFormat="1" ht="44.25" customHeight="1">
      <c r="B108" s="33"/>
      <c r="C108" s="133" t="s">
        <v>196</v>
      </c>
      <c r="D108" s="133" t="s">
        <v>191</v>
      </c>
      <c r="E108" s="134" t="s">
        <v>403</v>
      </c>
      <c r="F108" s="135" t="s">
        <v>404</v>
      </c>
      <c r="G108" s="136" t="s">
        <v>405</v>
      </c>
      <c r="H108" s="137">
        <v>15.903</v>
      </c>
      <c r="I108" s="138"/>
      <c r="J108" s="139">
        <f>ROUND(I108*H108,2)</f>
        <v>0</v>
      </c>
      <c r="K108" s="135" t="s">
        <v>195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196</v>
      </c>
      <c r="AT108" s="144" t="s">
        <v>191</v>
      </c>
      <c r="AU108" s="144" t="s">
        <v>85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196</v>
      </c>
      <c r="BM108" s="144" t="s">
        <v>1597</v>
      </c>
    </row>
    <row r="109" spans="2:65" s="1" customFormat="1" ht="11.25">
      <c r="B109" s="33"/>
      <c r="D109" s="146" t="s">
        <v>198</v>
      </c>
      <c r="F109" s="147" t="s">
        <v>407</v>
      </c>
      <c r="I109" s="148"/>
      <c r="L109" s="33"/>
      <c r="M109" s="149"/>
      <c r="T109" s="54"/>
      <c r="AT109" s="18" t="s">
        <v>198</v>
      </c>
      <c r="AU109" s="18" t="s">
        <v>85</v>
      </c>
    </row>
    <row r="110" spans="2:65" s="13" customFormat="1" ht="11.25">
      <c r="B110" s="157"/>
      <c r="D110" s="151" t="s">
        <v>205</v>
      </c>
      <c r="E110" s="158" t="s">
        <v>19</v>
      </c>
      <c r="F110" s="159" t="s">
        <v>1598</v>
      </c>
      <c r="H110" s="160">
        <v>79.515000000000001</v>
      </c>
      <c r="I110" s="161"/>
      <c r="L110" s="157"/>
      <c r="M110" s="162"/>
      <c r="T110" s="163"/>
      <c r="AT110" s="158" t="s">
        <v>205</v>
      </c>
      <c r="AU110" s="158" t="s">
        <v>85</v>
      </c>
      <c r="AV110" s="13" t="s">
        <v>85</v>
      </c>
      <c r="AW110" s="13" t="s">
        <v>35</v>
      </c>
      <c r="AX110" s="13" t="s">
        <v>74</v>
      </c>
      <c r="AY110" s="158" t="s">
        <v>189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1599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3" customFormat="1" ht="11.25">
      <c r="B112" s="157"/>
      <c r="D112" s="151" t="s">
        <v>205</v>
      </c>
      <c r="E112" s="158" t="s">
        <v>19</v>
      </c>
      <c r="F112" s="159" t="s">
        <v>1600</v>
      </c>
      <c r="H112" s="160">
        <v>15.903</v>
      </c>
      <c r="I112" s="161"/>
      <c r="L112" s="157"/>
      <c r="M112" s="162"/>
      <c r="T112" s="163"/>
      <c r="AT112" s="158" t="s">
        <v>205</v>
      </c>
      <c r="AU112" s="158" t="s">
        <v>85</v>
      </c>
      <c r="AV112" s="13" t="s">
        <v>85</v>
      </c>
      <c r="AW112" s="13" t="s">
        <v>35</v>
      </c>
      <c r="AX112" s="13" t="s">
        <v>82</v>
      </c>
      <c r="AY112" s="158" t="s">
        <v>189</v>
      </c>
    </row>
    <row r="113" spans="2:65" s="1" customFormat="1" ht="44.25" customHeight="1">
      <c r="B113" s="33"/>
      <c r="C113" s="133" t="s">
        <v>219</v>
      </c>
      <c r="D113" s="133" t="s">
        <v>191</v>
      </c>
      <c r="E113" s="134" t="s">
        <v>416</v>
      </c>
      <c r="F113" s="135" t="s">
        <v>417</v>
      </c>
      <c r="G113" s="136" t="s">
        <v>405</v>
      </c>
      <c r="H113" s="137">
        <v>23.855</v>
      </c>
      <c r="I113" s="138"/>
      <c r="J113" s="139">
        <f>ROUND(I113*H113,2)</f>
        <v>0</v>
      </c>
      <c r="K113" s="135" t="s">
        <v>195</v>
      </c>
      <c r="L113" s="33"/>
      <c r="M113" s="140" t="s">
        <v>19</v>
      </c>
      <c r="N113" s="141" t="s">
        <v>45</v>
      </c>
      <c r="P113" s="142">
        <f>O113*H113</f>
        <v>0</v>
      </c>
      <c r="Q113" s="142">
        <v>0</v>
      </c>
      <c r="R113" s="142">
        <f>Q113*H113</f>
        <v>0</v>
      </c>
      <c r="S113" s="142">
        <v>0</v>
      </c>
      <c r="T113" s="143">
        <f>S113*H113</f>
        <v>0</v>
      </c>
      <c r="AR113" s="144" t="s">
        <v>196</v>
      </c>
      <c r="AT113" s="144" t="s">
        <v>191</v>
      </c>
      <c r="AU113" s="144" t="s">
        <v>85</v>
      </c>
      <c r="AY113" s="18" t="s">
        <v>189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8" t="s">
        <v>82</v>
      </c>
      <c r="BK113" s="145">
        <f>ROUND(I113*H113,2)</f>
        <v>0</v>
      </c>
      <c r="BL113" s="18" t="s">
        <v>196</v>
      </c>
      <c r="BM113" s="144" t="s">
        <v>1601</v>
      </c>
    </row>
    <row r="114" spans="2:65" s="1" customFormat="1" ht="11.25">
      <c r="B114" s="33"/>
      <c r="D114" s="146" t="s">
        <v>198</v>
      </c>
      <c r="F114" s="147" t="s">
        <v>419</v>
      </c>
      <c r="I114" s="148"/>
      <c r="L114" s="33"/>
      <c r="M114" s="149"/>
      <c r="T114" s="54"/>
      <c r="AT114" s="18" t="s">
        <v>198</v>
      </c>
      <c r="AU114" s="18" t="s">
        <v>85</v>
      </c>
    </row>
    <row r="115" spans="2:65" s="12" customFormat="1" ht="11.25">
      <c r="B115" s="150"/>
      <c r="D115" s="151" t="s">
        <v>205</v>
      </c>
      <c r="E115" s="152" t="s">
        <v>19</v>
      </c>
      <c r="F115" s="153" t="s">
        <v>1602</v>
      </c>
      <c r="H115" s="152" t="s">
        <v>19</v>
      </c>
      <c r="I115" s="154"/>
      <c r="L115" s="150"/>
      <c r="M115" s="155"/>
      <c r="T115" s="156"/>
      <c r="AT115" s="152" t="s">
        <v>205</v>
      </c>
      <c r="AU115" s="152" t="s">
        <v>85</v>
      </c>
      <c r="AV115" s="12" t="s">
        <v>82</v>
      </c>
      <c r="AW115" s="12" t="s">
        <v>35</v>
      </c>
      <c r="AX115" s="12" t="s">
        <v>74</v>
      </c>
      <c r="AY115" s="152" t="s">
        <v>189</v>
      </c>
    </row>
    <row r="116" spans="2:65" s="13" customFormat="1" ht="11.25">
      <c r="B116" s="157"/>
      <c r="D116" s="151" t="s">
        <v>205</v>
      </c>
      <c r="E116" s="158" t="s">
        <v>19</v>
      </c>
      <c r="F116" s="159" t="s">
        <v>1603</v>
      </c>
      <c r="H116" s="160">
        <v>23.855</v>
      </c>
      <c r="I116" s="161"/>
      <c r="L116" s="157"/>
      <c r="M116" s="162"/>
      <c r="T116" s="163"/>
      <c r="AT116" s="158" t="s">
        <v>205</v>
      </c>
      <c r="AU116" s="158" t="s">
        <v>85</v>
      </c>
      <c r="AV116" s="13" t="s">
        <v>85</v>
      </c>
      <c r="AW116" s="13" t="s">
        <v>35</v>
      </c>
      <c r="AX116" s="13" t="s">
        <v>82</v>
      </c>
      <c r="AY116" s="158" t="s">
        <v>189</v>
      </c>
    </row>
    <row r="117" spans="2:65" s="1" customFormat="1" ht="44.25" customHeight="1">
      <c r="B117" s="33"/>
      <c r="C117" s="133" t="s">
        <v>218</v>
      </c>
      <c r="D117" s="133" t="s">
        <v>191</v>
      </c>
      <c r="E117" s="134" t="s">
        <v>422</v>
      </c>
      <c r="F117" s="135" t="s">
        <v>423</v>
      </c>
      <c r="G117" s="136" t="s">
        <v>405</v>
      </c>
      <c r="H117" s="137">
        <v>19.879000000000001</v>
      </c>
      <c r="I117" s="138"/>
      <c r="J117" s="139">
        <f>ROUND(I117*H117,2)</f>
        <v>0</v>
      </c>
      <c r="K117" s="135" t="s">
        <v>195</v>
      </c>
      <c r="L117" s="33"/>
      <c r="M117" s="140" t="s">
        <v>19</v>
      </c>
      <c r="N117" s="141" t="s">
        <v>45</v>
      </c>
      <c r="P117" s="142">
        <f>O117*H117</f>
        <v>0</v>
      </c>
      <c r="Q117" s="142">
        <v>0</v>
      </c>
      <c r="R117" s="142">
        <f>Q117*H117</f>
        <v>0</v>
      </c>
      <c r="S117" s="142">
        <v>0</v>
      </c>
      <c r="T117" s="143">
        <f>S117*H117</f>
        <v>0</v>
      </c>
      <c r="AR117" s="144" t="s">
        <v>196</v>
      </c>
      <c r="AT117" s="144" t="s">
        <v>191</v>
      </c>
      <c r="AU117" s="144" t="s">
        <v>85</v>
      </c>
      <c r="AY117" s="18" t="s">
        <v>189</v>
      </c>
      <c r="BE117" s="145">
        <f>IF(N117="základní",J117,0)</f>
        <v>0</v>
      </c>
      <c r="BF117" s="145">
        <f>IF(N117="snížená",J117,0)</f>
        <v>0</v>
      </c>
      <c r="BG117" s="145">
        <f>IF(N117="zákl. přenesená",J117,0)</f>
        <v>0</v>
      </c>
      <c r="BH117" s="145">
        <f>IF(N117="sníž. přenesená",J117,0)</f>
        <v>0</v>
      </c>
      <c r="BI117" s="145">
        <f>IF(N117="nulová",J117,0)</f>
        <v>0</v>
      </c>
      <c r="BJ117" s="18" t="s">
        <v>82</v>
      </c>
      <c r="BK117" s="145">
        <f>ROUND(I117*H117,2)</f>
        <v>0</v>
      </c>
      <c r="BL117" s="18" t="s">
        <v>196</v>
      </c>
      <c r="BM117" s="144" t="s">
        <v>1604</v>
      </c>
    </row>
    <row r="118" spans="2:65" s="1" customFormat="1" ht="11.25">
      <c r="B118" s="33"/>
      <c r="D118" s="146" t="s">
        <v>198</v>
      </c>
      <c r="F118" s="147" t="s">
        <v>425</v>
      </c>
      <c r="I118" s="148"/>
      <c r="L118" s="33"/>
      <c r="M118" s="149"/>
      <c r="T118" s="54"/>
      <c r="AT118" s="18" t="s">
        <v>198</v>
      </c>
      <c r="AU118" s="18" t="s">
        <v>85</v>
      </c>
    </row>
    <row r="119" spans="2:65" s="12" customFormat="1" ht="11.25">
      <c r="B119" s="150"/>
      <c r="D119" s="151" t="s">
        <v>205</v>
      </c>
      <c r="E119" s="152" t="s">
        <v>19</v>
      </c>
      <c r="F119" s="153" t="s">
        <v>1605</v>
      </c>
      <c r="H119" s="152" t="s">
        <v>19</v>
      </c>
      <c r="I119" s="154"/>
      <c r="L119" s="150"/>
      <c r="M119" s="155"/>
      <c r="T119" s="156"/>
      <c r="AT119" s="152" t="s">
        <v>205</v>
      </c>
      <c r="AU119" s="152" t="s">
        <v>85</v>
      </c>
      <c r="AV119" s="12" t="s">
        <v>82</v>
      </c>
      <c r="AW119" s="12" t="s">
        <v>35</v>
      </c>
      <c r="AX119" s="12" t="s">
        <v>74</v>
      </c>
      <c r="AY119" s="152" t="s">
        <v>189</v>
      </c>
    </row>
    <row r="120" spans="2:65" s="13" customFormat="1" ht="11.25">
      <c r="B120" s="157"/>
      <c r="D120" s="151" t="s">
        <v>205</v>
      </c>
      <c r="E120" s="158" t="s">
        <v>19</v>
      </c>
      <c r="F120" s="159" t="s">
        <v>1606</v>
      </c>
      <c r="H120" s="160">
        <v>19.879000000000001</v>
      </c>
      <c r="I120" s="161"/>
      <c r="L120" s="157"/>
      <c r="M120" s="162"/>
      <c r="T120" s="163"/>
      <c r="AT120" s="158" t="s">
        <v>205</v>
      </c>
      <c r="AU120" s="158" t="s">
        <v>85</v>
      </c>
      <c r="AV120" s="13" t="s">
        <v>85</v>
      </c>
      <c r="AW120" s="13" t="s">
        <v>35</v>
      </c>
      <c r="AX120" s="13" t="s">
        <v>82</v>
      </c>
      <c r="AY120" s="158" t="s">
        <v>189</v>
      </c>
    </row>
    <row r="121" spans="2:65" s="1" customFormat="1" ht="44.25" customHeight="1">
      <c r="B121" s="33"/>
      <c r="C121" s="133" t="s">
        <v>229</v>
      </c>
      <c r="D121" s="133" t="s">
        <v>191</v>
      </c>
      <c r="E121" s="134" t="s">
        <v>429</v>
      </c>
      <c r="F121" s="135" t="s">
        <v>430</v>
      </c>
      <c r="G121" s="136" t="s">
        <v>405</v>
      </c>
      <c r="H121" s="137">
        <v>15.903</v>
      </c>
      <c r="I121" s="138"/>
      <c r="J121" s="139">
        <f>ROUND(I121*H121,2)</f>
        <v>0</v>
      </c>
      <c r="K121" s="135" t="s">
        <v>195</v>
      </c>
      <c r="L121" s="33"/>
      <c r="M121" s="140" t="s">
        <v>19</v>
      </c>
      <c r="N121" s="141" t="s">
        <v>45</v>
      </c>
      <c r="P121" s="142">
        <f>O121*H121</f>
        <v>0</v>
      </c>
      <c r="Q121" s="142">
        <v>0</v>
      </c>
      <c r="R121" s="142">
        <f>Q121*H121</f>
        <v>0</v>
      </c>
      <c r="S121" s="142">
        <v>0</v>
      </c>
      <c r="T121" s="143">
        <f>S121*H121</f>
        <v>0</v>
      </c>
      <c r="AR121" s="144" t="s">
        <v>196</v>
      </c>
      <c r="AT121" s="144" t="s">
        <v>191</v>
      </c>
      <c r="AU121" s="144" t="s">
        <v>85</v>
      </c>
      <c r="AY121" s="18" t="s">
        <v>189</v>
      </c>
      <c r="BE121" s="145">
        <f>IF(N121="základní",J121,0)</f>
        <v>0</v>
      </c>
      <c r="BF121" s="145">
        <f>IF(N121="snížená",J121,0)</f>
        <v>0</v>
      </c>
      <c r="BG121" s="145">
        <f>IF(N121="zákl. přenesená",J121,0)</f>
        <v>0</v>
      </c>
      <c r="BH121" s="145">
        <f>IF(N121="sníž. přenesená",J121,0)</f>
        <v>0</v>
      </c>
      <c r="BI121" s="145">
        <f>IF(N121="nulová",J121,0)</f>
        <v>0</v>
      </c>
      <c r="BJ121" s="18" t="s">
        <v>82</v>
      </c>
      <c r="BK121" s="145">
        <f>ROUND(I121*H121,2)</f>
        <v>0</v>
      </c>
      <c r="BL121" s="18" t="s">
        <v>196</v>
      </c>
      <c r="BM121" s="144" t="s">
        <v>1607</v>
      </c>
    </row>
    <row r="122" spans="2:65" s="1" customFormat="1" ht="11.25">
      <c r="B122" s="33"/>
      <c r="D122" s="146" t="s">
        <v>198</v>
      </c>
      <c r="F122" s="147" t="s">
        <v>432</v>
      </c>
      <c r="I122" s="148"/>
      <c r="L122" s="33"/>
      <c r="M122" s="149"/>
      <c r="T122" s="54"/>
      <c r="AT122" s="18" t="s">
        <v>198</v>
      </c>
      <c r="AU122" s="18" t="s">
        <v>85</v>
      </c>
    </row>
    <row r="123" spans="2:65" s="12" customFormat="1" ht="11.25">
      <c r="B123" s="150"/>
      <c r="D123" s="151" t="s">
        <v>205</v>
      </c>
      <c r="E123" s="152" t="s">
        <v>19</v>
      </c>
      <c r="F123" s="153" t="s">
        <v>1608</v>
      </c>
      <c r="H123" s="152" t="s">
        <v>19</v>
      </c>
      <c r="I123" s="154"/>
      <c r="L123" s="150"/>
      <c r="M123" s="155"/>
      <c r="T123" s="156"/>
      <c r="AT123" s="152" t="s">
        <v>205</v>
      </c>
      <c r="AU123" s="152" t="s">
        <v>85</v>
      </c>
      <c r="AV123" s="12" t="s">
        <v>82</v>
      </c>
      <c r="AW123" s="12" t="s">
        <v>35</v>
      </c>
      <c r="AX123" s="12" t="s">
        <v>74</v>
      </c>
      <c r="AY123" s="152" t="s">
        <v>189</v>
      </c>
    </row>
    <row r="124" spans="2:65" s="13" customFormat="1" ht="11.25">
      <c r="B124" s="157"/>
      <c r="D124" s="151" t="s">
        <v>205</v>
      </c>
      <c r="E124" s="158" t="s">
        <v>19</v>
      </c>
      <c r="F124" s="159" t="s">
        <v>1609</v>
      </c>
      <c r="H124" s="160">
        <v>15.903</v>
      </c>
      <c r="I124" s="161"/>
      <c r="L124" s="157"/>
      <c r="M124" s="162"/>
      <c r="T124" s="163"/>
      <c r="AT124" s="158" t="s">
        <v>205</v>
      </c>
      <c r="AU124" s="158" t="s">
        <v>85</v>
      </c>
      <c r="AV124" s="13" t="s">
        <v>85</v>
      </c>
      <c r="AW124" s="13" t="s">
        <v>35</v>
      </c>
      <c r="AX124" s="13" t="s">
        <v>82</v>
      </c>
      <c r="AY124" s="158" t="s">
        <v>189</v>
      </c>
    </row>
    <row r="125" spans="2:65" s="1" customFormat="1" ht="44.25" customHeight="1">
      <c r="B125" s="33"/>
      <c r="C125" s="133" t="s">
        <v>234</v>
      </c>
      <c r="D125" s="133" t="s">
        <v>191</v>
      </c>
      <c r="E125" s="134" t="s">
        <v>435</v>
      </c>
      <c r="F125" s="135" t="s">
        <v>436</v>
      </c>
      <c r="G125" s="136" t="s">
        <v>405</v>
      </c>
      <c r="H125" s="137">
        <v>3.976</v>
      </c>
      <c r="I125" s="138"/>
      <c r="J125" s="139">
        <f>ROUND(I125*H125,2)</f>
        <v>0</v>
      </c>
      <c r="K125" s="135" t="s">
        <v>195</v>
      </c>
      <c r="L125" s="33"/>
      <c r="M125" s="140" t="s">
        <v>19</v>
      </c>
      <c r="N125" s="141" t="s">
        <v>45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196</v>
      </c>
      <c r="AT125" s="144" t="s">
        <v>191</v>
      </c>
      <c r="AU125" s="144" t="s">
        <v>85</v>
      </c>
      <c r="AY125" s="18" t="s">
        <v>189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8" t="s">
        <v>82</v>
      </c>
      <c r="BK125" s="145">
        <f>ROUND(I125*H125,2)</f>
        <v>0</v>
      </c>
      <c r="BL125" s="18" t="s">
        <v>196</v>
      </c>
      <c r="BM125" s="144" t="s">
        <v>1610</v>
      </c>
    </row>
    <row r="126" spans="2:65" s="1" customFormat="1" ht="11.25">
      <c r="B126" s="33"/>
      <c r="D126" s="146" t="s">
        <v>198</v>
      </c>
      <c r="F126" s="147" t="s">
        <v>438</v>
      </c>
      <c r="I126" s="148"/>
      <c r="L126" s="33"/>
      <c r="M126" s="149"/>
      <c r="T126" s="54"/>
      <c r="AT126" s="18" t="s">
        <v>198</v>
      </c>
      <c r="AU126" s="18" t="s">
        <v>85</v>
      </c>
    </row>
    <row r="127" spans="2:65" s="12" customFormat="1" ht="11.25">
      <c r="B127" s="150"/>
      <c r="D127" s="151" t="s">
        <v>205</v>
      </c>
      <c r="E127" s="152" t="s">
        <v>19</v>
      </c>
      <c r="F127" s="153" t="s">
        <v>439</v>
      </c>
      <c r="H127" s="152" t="s">
        <v>19</v>
      </c>
      <c r="I127" s="154"/>
      <c r="L127" s="150"/>
      <c r="M127" s="155"/>
      <c r="T127" s="156"/>
      <c r="AT127" s="152" t="s">
        <v>205</v>
      </c>
      <c r="AU127" s="152" t="s">
        <v>85</v>
      </c>
      <c r="AV127" s="12" t="s">
        <v>82</v>
      </c>
      <c r="AW127" s="12" t="s">
        <v>35</v>
      </c>
      <c r="AX127" s="12" t="s">
        <v>74</v>
      </c>
      <c r="AY127" s="152" t="s">
        <v>189</v>
      </c>
    </row>
    <row r="128" spans="2:65" s="13" customFormat="1" ht="11.25">
      <c r="B128" s="157"/>
      <c r="D128" s="151" t="s">
        <v>205</v>
      </c>
      <c r="E128" s="158" t="s">
        <v>19</v>
      </c>
      <c r="F128" s="159" t="s">
        <v>1611</v>
      </c>
      <c r="H128" s="160">
        <v>3.976</v>
      </c>
      <c r="I128" s="161"/>
      <c r="L128" s="157"/>
      <c r="M128" s="162"/>
      <c r="T128" s="163"/>
      <c r="AT128" s="158" t="s">
        <v>205</v>
      </c>
      <c r="AU128" s="158" t="s">
        <v>85</v>
      </c>
      <c r="AV128" s="13" t="s">
        <v>85</v>
      </c>
      <c r="AW128" s="13" t="s">
        <v>35</v>
      </c>
      <c r="AX128" s="13" t="s">
        <v>82</v>
      </c>
      <c r="AY128" s="158" t="s">
        <v>189</v>
      </c>
    </row>
    <row r="129" spans="2:65" s="1" customFormat="1" ht="24.2" customHeight="1">
      <c r="B129" s="33"/>
      <c r="C129" s="133" t="s">
        <v>239</v>
      </c>
      <c r="D129" s="133" t="s">
        <v>191</v>
      </c>
      <c r="E129" s="134" t="s">
        <v>1612</v>
      </c>
      <c r="F129" s="135" t="s">
        <v>1613</v>
      </c>
      <c r="G129" s="136" t="s">
        <v>194</v>
      </c>
      <c r="H129" s="137">
        <v>63.24</v>
      </c>
      <c r="I129" s="138"/>
      <c r="J129" s="139">
        <f>ROUND(I129*H129,2)</f>
        <v>0</v>
      </c>
      <c r="K129" s="135" t="s">
        <v>195</v>
      </c>
      <c r="L129" s="33"/>
      <c r="M129" s="140" t="s">
        <v>19</v>
      </c>
      <c r="N129" s="141" t="s">
        <v>45</v>
      </c>
      <c r="P129" s="142">
        <f>O129*H129</f>
        <v>0</v>
      </c>
      <c r="Q129" s="142">
        <v>4.4400000000000004E-3</v>
      </c>
      <c r="R129" s="142">
        <f>Q129*H129</f>
        <v>0.28078560000000002</v>
      </c>
      <c r="S129" s="142">
        <v>0</v>
      </c>
      <c r="T129" s="143">
        <f>S129*H129</f>
        <v>0</v>
      </c>
      <c r="AR129" s="144" t="s">
        <v>196</v>
      </c>
      <c r="AT129" s="144" t="s">
        <v>191</v>
      </c>
      <c r="AU129" s="144" t="s">
        <v>85</v>
      </c>
      <c r="AY129" s="18" t="s">
        <v>189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8" t="s">
        <v>82</v>
      </c>
      <c r="BK129" s="145">
        <f>ROUND(I129*H129,2)</f>
        <v>0</v>
      </c>
      <c r="BL129" s="18" t="s">
        <v>196</v>
      </c>
      <c r="BM129" s="144" t="s">
        <v>1614</v>
      </c>
    </row>
    <row r="130" spans="2:65" s="1" customFormat="1" ht="11.25">
      <c r="B130" s="33"/>
      <c r="D130" s="146" t="s">
        <v>198</v>
      </c>
      <c r="F130" s="147" t="s">
        <v>1615</v>
      </c>
      <c r="I130" s="148"/>
      <c r="L130" s="33"/>
      <c r="M130" s="149"/>
      <c r="T130" s="54"/>
      <c r="AT130" s="18" t="s">
        <v>198</v>
      </c>
      <c r="AU130" s="18" t="s">
        <v>85</v>
      </c>
    </row>
    <row r="131" spans="2:65" s="13" customFormat="1" ht="11.25">
      <c r="B131" s="157"/>
      <c r="D131" s="151" t="s">
        <v>205</v>
      </c>
      <c r="E131" s="158" t="s">
        <v>19</v>
      </c>
      <c r="F131" s="159" t="s">
        <v>1616</v>
      </c>
      <c r="H131" s="160">
        <v>63.24</v>
      </c>
      <c r="I131" s="161"/>
      <c r="L131" s="157"/>
      <c r="M131" s="162"/>
      <c r="T131" s="163"/>
      <c r="AT131" s="158" t="s">
        <v>205</v>
      </c>
      <c r="AU131" s="158" t="s">
        <v>85</v>
      </c>
      <c r="AV131" s="13" t="s">
        <v>85</v>
      </c>
      <c r="AW131" s="13" t="s">
        <v>35</v>
      </c>
      <c r="AX131" s="13" t="s">
        <v>82</v>
      </c>
      <c r="AY131" s="158" t="s">
        <v>189</v>
      </c>
    </row>
    <row r="132" spans="2:65" s="1" customFormat="1" ht="44.25" customHeight="1">
      <c r="B132" s="33"/>
      <c r="C132" s="133" t="s">
        <v>244</v>
      </c>
      <c r="D132" s="133" t="s">
        <v>191</v>
      </c>
      <c r="E132" s="134" t="s">
        <v>1617</v>
      </c>
      <c r="F132" s="135" t="s">
        <v>1618</v>
      </c>
      <c r="G132" s="136" t="s">
        <v>194</v>
      </c>
      <c r="H132" s="137">
        <v>63.24</v>
      </c>
      <c r="I132" s="138"/>
      <c r="J132" s="139">
        <f>ROUND(I132*H132,2)</f>
        <v>0</v>
      </c>
      <c r="K132" s="135" t="s">
        <v>195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196</v>
      </c>
      <c r="AT132" s="144" t="s">
        <v>191</v>
      </c>
      <c r="AU132" s="144" t="s">
        <v>85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196</v>
      </c>
      <c r="BM132" s="144" t="s">
        <v>1619</v>
      </c>
    </row>
    <row r="133" spans="2:65" s="1" customFormat="1" ht="11.25">
      <c r="B133" s="33"/>
      <c r="D133" s="146" t="s">
        <v>198</v>
      </c>
      <c r="F133" s="147" t="s">
        <v>1620</v>
      </c>
      <c r="I133" s="148"/>
      <c r="L133" s="33"/>
      <c r="M133" s="149"/>
      <c r="T133" s="54"/>
      <c r="AT133" s="18" t="s">
        <v>198</v>
      </c>
      <c r="AU133" s="18" t="s">
        <v>85</v>
      </c>
    </row>
    <row r="134" spans="2:65" s="1" customFormat="1" ht="33" customHeight="1">
      <c r="B134" s="33"/>
      <c r="C134" s="133" t="s">
        <v>249</v>
      </c>
      <c r="D134" s="133" t="s">
        <v>191</v>
      </c>
      <c r="E134" s="134" t="s">
        <v>1621</v>
      </c>
      <c r="F134" s="135" t="s">
        <v>1622</v>
      </c>
      <c r="G134" s="136" t="s">
        <v>194</v>
      </c>
      <c r="H134" s="137">
        <v>63.24</v>
      </c>
      <c r="I134" s="138"/>
      <c r="J134" s="139">
        <f>ROUND(I134*H134,2)</f>
        <v>0</v>
      </c>
      <c r="K134" s="135" t="s">
        <v>195</v>
      </c>
      <c r="L134" s="33"/>
      <c r="M134" s="140" t="s">
        <v>19</v>
      </c>
      <c r="N134" s="141" t="s">
        <v>45</v>
      </c>
      <c r="P134" s="142">
        <f>O134*H134</f>
        <v>0</v>
      </c>
      <c r="Q134" s="142">
        <v>8.0800000000000004E-3</v>
      </c>
      <c r="R134" s="142">
        <f>Q134*H134</f>
        <v>0.51097920000000008</v>
      </c>
      <c r="S134" s="142">
        <v>0</v>
      </c>
      <c r="T134" s="143">
        <f>S134*H134</f>
        <v>0</v>
      </c>
      <c r="AR134" s="144" t="s">
        <v>196</v>
      </c>
      <c r="AT134" s="144" t="s">
        <v>191</v>
      </c>
      <c r="AU134" s="144" t="s">
        <v>85</v>
      </c>
      <c r="AY134" s="18" t="s">
        <v>189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8" t="s">
        <v>82</v>
      </c>
      <c r="BK134" s="145">
        <f>ROUND(I134*H134,2)</f>
        <v>0</v>
      </c>
      <c r="BL134" s="18" t="s">
        <v>196</v>
      </c>
      <c r="BM134" s="144" t="s">
        <v>1623</v>
      </c>
    </row>
    <row r="135" spans="2:65" s="1" customFormat="1" ht="11.25">
      <c r="B135" s="33"/>
      <c r="D135" s="146" t="s">
        <v>198</v>
      </c>
      <c r="F135" s="147" t="s">
        <v>1624</v>
      </c>
      <c r="I135" s="148"/>
      <c r="L135" s="33"/>
      <c r="M135" s="149"/>
      <c r="T135" s="54"/>
      <c r="AT135" s="18" t="s">
        <v>198</v>
      </c>
      <c r="AU135" s="18" t="s">
        <v>85</v>
      </c>
    </row>
    <row r="136" spans="2:65" s="1" customFormat="1" ht="37.9" customHeight="1">
      <c r="B136" s="33"/>
      <c r="C136" s="133" t="s">
        <v>8</v>
      </c>
      <c r="D136" s="133" t="s">
        <v>191</v>
      </c>
      <c r="E136" s="134" t="s">
        <v>1625</v>
      </c>
      <c r="F136" s="135" t="s">
        <v>1626</v>
      </c>
      <c r="G136" s="136" t="s">
        <v>194</v>
      </c>
      <c r="H136" s="137">
        <v>63.24</v>
      </c>
      <c r="I136" s="138"/>
      <c r="J136" s="139">
        <f>ROUND(I136*H136,2)</f>
        <v>0</v>
      </c>
      <c r="K136" s="135" t="s">
        <v>195</v>
      </c>
      <c r="L136" s="33"/>
      <c r="M136" s="140" t="s">
        <v>19</v>
      </c>
      <c r="N136" s="141" t="s">
        <v>45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196</v>
      </c>
      <c r="AT136" s="144" t="s">
        <v>191</v>
      </c>
      <c r="AU136" s="144" t="s">
        <v>85</v>
      </c>
      <c r="AY136" s="18" t="s">
        <v>189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8" t="s">
        <v>82</v>
      </c>
      <c r="BK136" s="145">
        <f>ROUND(I136*H136,2)</f>
        <v>0</v>
      </c>
      <c r="BL136" s="18" t="s">
        <v>196</v>
      </c>
      <c r="BM136" s="144" t="s">
        <v>1627</v>
      </c>
    </row>
    <row r="137" spans="2:65" s="1" customFormat="1" ht="11.25">
      <c r="B137" s="33"/>
      <c r="D137" s="146" t="s">
        <v>198</v>
      </c>
      <c r="F137" s="147" t="s">
        <v>1628</v>
      </c>
      <c r="I137" s="148"/>
      <c r="L137" s="33"/>
      <c r="M137" s="149"/>
      <c r="T137" s="54"/>
      <c r="AT137" s="18" t="s">
        <v>198</v>
      </c>
      <c r="AU137" s="18" t="s">
        <v>85</v>
      </c>
    </row>
    <row r="138" spans="2:65" s="1" customFormat="1" ht="62.65" customHeight="1">
      <c r="B138" s="33"/>
      <c r="C138" s="133" t="s">
        <v>259</v>
      </c>
      <c r="D138" s="133" t="s">
        <v>191</v>
      </c>
      <c r="E138" s="134" t="s">
        <v>553</v>
      </c>
      <c r="F138" s="135" t="s">
        <v>554</v>
      </c>
      <c r="G138" s="136" t="s">
        <v>405</v>
      </c>
      <c r="H138" s="137">
        <v>79.516000000000005</v>
      </c>
      <c r="I138" s="138"/>
      <c r="J138" s="139">
        <f>ROUND(I138*H138,2)</f>
        <v>0</v>
      </c>
      <c r="K138" s="135" t="s">
        <v>195</v>
      </c>
      <c r="L138" s="33"/>
      <c r="M138" s="140" t="s">
        <v>19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196</v>
      </c>
      <c r="AT138" s="144" t="s">
        <v>191</v>
      </c>
      <c r="AU138" s="144" t="s">
        <v>85</v>
      </c>
      <c r="AY138" s="18" t="s">
        <v>189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8" t="s">
        <v>82</v>
      </c>
      <c r="BK138" s="145">
        <f>ROUND(I138*H138,2)</f>
        <v>0</v>
      </c>
      <c r="BL138" s="18" t="s">
        <v>196</v>
      </c>
      <c r="BM138" s="144" t="s">
        <v>1629</v>
      </c>
    </row>
    <row r="139" spans="2:65" s="1" customFormat="1" ht="11.25">
      <c r="B139" s="33"/>
      <c r="D139" s="146" t="s">
        <v>198</v>
      </c>
      <c r="F139" s="147" t="s">
        <v>556</v>
      </c>
      <c r="I139" s="148"/>
      <c r="L139" s="33"/>
      <c r="M139" s="149"/>
      <c r="T139" s="54"/>
      <c r="AT139" s="18" t="s">
        <v>198</v>
      </c>
      <c r="AU139" s="18" t="s">
        <v>85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1630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2" customFormat="1" ht="11.25">
      <c r="B141" s="150"/>
      <c r="D141" s="151" t="s">
        <v>205</v>
      </c>
      <c r="E141" s="152" t="s">
        <v>19</v>
      </c>
      <c r="F141" s="153" t="s">
        <v>1432</v>
      </c>
      <c r="H141" s="152" t="s">
        <v>19</v>
      </c>
      <c r="I141" s="154"/>
      <c r="L141" s="150"/>
      <c r="M141" s="155"/>
      <c r="T141" s="156"/>
      <c r="AT141" s="152" t="s">
        <v>205</v>
      </c>
      <c r="AU141" s="152" t="s">
        <v>85</v>
      </c>
      <c r="AV141" s="12" t="s">
        <v>82</v>
      </c>
      <c r="AW141" s="12" t="s">
        <v>35</v>
      </c>
      <c r="AX141" s="12" t="s">
        <v>74</v>
      </c>
      <c r="AY141" s="152" t="s">
        <v>189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1631</v>
      </c>
      <c r="H142" s="160">
        <v>31.806000000000001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74</v>
      </c>
      <c r="AY142" s="158" t="s">
        <v>189</v>
      </c>
    </row>
    <row r="143" spans="2:65" s="12" customFormat="1" ht="11.25">
      <c r="B143" s="150"/>
      <c r="D143" s="151" t="s">
        <v>205</v>
      </c>
      <c r="E143" s="152" t="s">
        <v>19</v>
      </c>
      <c r="F143" s="153" t="s">
        <v>1434</v>
      </c>
      <c r="H143" s="152" t="s">
        <v>19</v>
      </c>
      <c r="I143" s="154"/>
      <c r="L143" s="150"/>
      <c r="M143" s="155"/>
      <c r="T143" s="156"/>
      <c r="AT143" s="152" t="s">
        <v>205</v>
      </c>
      <c r="AU143" s="152" t="s">
        <v>85</v>
      </c>
      <c r="AV143" s="12" t="s">
        <v>82</v>
      </c>
      <c r="AW143" s="12" t="s">
        <v>35</v>
      </c>
      <c r="AX143" s="12" t="s">
        <v>74</v>
      </c>
      <c r="AY143" s="152" t="s">
        <v>189</v>
      </c>
    </row>
    <row r="144" spans="2:65" s="13" customFormat="1" ht="11.25">
      <c r="B144" s="157"/>
      <c r="D144" s="151" t="s">
        <v>205</v>
      </c>
      <c r="E144" s="158" t="s">
        <v>19</v>
      </c>
      <c r="F144" s="159" t="s">
        <v>1632</v>
      </c>
      <c r="H144" s="160">
        <v>47.71</v>
      </c>
      <c r="I144" s="161"/>
      <c r="L144" s="157"/>
      <c r="M144" s="162"/>
      <c r="T144" s="163"/>
      <c r="AT144" s="158" t="s">
        <v>205</v>
      </c>
      <c r="AU144" s="158" t="s">
        <v>85</v>
      </c>
      <c r="AV144" s="13" t="s">
        <v>85</v>
      </c>
      <c r="AW144" s="13" t="s">
        <v>35</v>
      </c>
      <c r="AX144" s="13" t="s">
        <v>74</v>
      </c>
      <c r="AY144" s="158" t="s">
        <v>189</v>
      </c>
    </row>
    <row r="145" spans="2:65" s="14" customFormat="1" ht="11.25">
      <c r="B145" s="164"/>
      <c r="D145" s="151" t="s">
        <v>205</v>
      </c>
      <c r="E145" s="165" t="s">
        <v>19</v>
      </c>
      <c r="F145" s="166" t="s">
        <v>303</v>
      </c>
      <c r="H145" s="167">
        <v>79.516000000000005</v>
      </c>
      <c r="I145" s="168"/>
      <c r="L145" s="164"/>
      <c r="M145" s="169"/>
      <c r="T145" s="170"/>
      <c r="AT145" s="165" t="s">
        <v>205</v>
      </c>
      <c r="AU145" s="165" t="s">
        <v>85</v>
      </c>
      <c r="AV145" s="14" t="s">
        <v>196</v>
      </c>
      <c r="AW145" s="14" t="s">
        <v>35</v>
      </c>
      <c r="AX145" s="14" t="s">
        <v>82</v>
      </c>
      <c r="AY145" s="165" t="s">
        <v>189</v>
      </c>
    </row>
    <row r="146" spans="2:65" s="1" customFormat="1" ht="62.65" customHeight="1">
      <c r="B146" s="33"/>
      <c r="C146" s="133" t="s">
        <v>265</v>
      </c>
      <c r="D146" s="133" t="s">
        <v>191</v>
      </c>
      <c r="E146" s="134" t="s">
        <v>568</v>
      </c>
      <c r="F146" s="135" t="s">
        <v>569</v>
      </c>
      <c r="G146" s="136" t="s">
        <v>405</v>
      </c>
      <c r="H146" s="137">
        <v>39.758000000000003</v>
      </c>
      <c r="I146" s="138"/>
      <c r="J146" s="139">
        <f>ROUND(I146*H146,2)</f>
        <v>0</v>
      </c>
      <c r="K146" s="135" t="s">
        <v>195</v>
      </c>
      <c r="L146" s="33"/>
      <c r="M146" s="140" t="s">
        <v>19</v>
      </c>
      <c r="N146" s="141" t="s">
        <v>45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196</v>
      </c>
      <c r="AT146" s="144" t="s">
        <v>191</v>
      </c>
      <c r="AU146" s="144" t="s">
        <v>85</v>
      </c>
      <c r="AY146" s="18" t="s">
        <v>189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8" t="s">
        <v>82</v>
      </c>
      <c r="BK146" s="145">
        <f>ROUND(I146*H146,2)</f>
        <v>0</v>
      </c>
      <c r="BL146" s="18" t="s">
        <v>196</v>
      </c>
      <c r="BM146" s="144" t="s">
        <v>1633</v>
      </c>
    </row>
    <row r="147" spans="2:65" s="1" customFormat="1" ht="11.25">
      <c r="B147" s="33"/>
      <c r="D147" s="146" t="s">
        <v>198</v>
      </c>
      <c r="F147" s="147" t="s">
        <v>571</v>
      </c>
      <c r="I147" s="148"/>
      <c r="L147" s="33"/>
      <c r="M147" s="149"/>
      <c r="T147" s="54"/>
      <c r="AT147" s="18" t="s">
        <v>198</v>
      </c>
      <c r="AU147" s="18" t="s">
        <v>85</v>
      </c>
    </row>
    <row r="148" spans="2:65" s="12" customFormat="1" ht="11.25">
      <c r="B148" s="150"/>
      <c r="D148" s="151" t="s">
        <v>205</v>
      </c>
      <c r="E148" s="152" t="s">
        <v>19</v>
      </c>
      <c r="F148" s="153" t="s">
        <v>1630</v>
      </c>
      <c r="H148" s="152" t="s">
        <v>19</v>
      </c>
      <c r="I148" s="154"/>
      <c r="L148" s="150"/>
      <c r="M148" s="155"/>
      <c r="T148" s="156"/>
      <c r="AT148" s="152" t="s">
        <v>205</v>
      </c>
      <c r="AU148" s="152" t="s">
        <v>85</v>
      </c>
      <c r="AV148" s="12" t="s">
        <v>82</v>
      </c>
      <c r="AW148" s="12" t="s">
        <v>35</v>
      </c>
      <c r="AX148" s="12" t="s">
        <v>74</v>
      </c>
      <c r="AY148" s="152" t="s">
        <v>189</v>
      </c>
    </row>
    <row r="149" spans="2:65" s="12" customFormat="1" ht="11.25">
      <c r="B149" s="150"/>
      <c r="D149" s="151" t="s">
        <v>205</v>
      </c>
      <c r="E149" s="152" t="s">
        <v>19</v>
      </c>
      <c r="F149" s="153" t="s">
        <v>572</v>
      </c>
      <c r="H149" s="152" t="s">
        <v>19</v>
      </c>
      <c r="I149" s="154"/>
      <c r="L149" s="150"/>
      <c r="M149" s="155"/>
      <c r="T149" s="156"/>
      <c r="AT149" s="152" t="s">
        <v>205</v>
      </c>
      <c r="AU149" s="152" t="s">
        <v>85</v>
      </c>
      <c r="AV149" s="12" t="s">
        <v>82</v>
      </c>
      <c r="AW149" s="12" t="s">
        <v>35</v>
      </c>
      <c r="AX149" s="12" t="s">
        <v>74</v>
      </c>
      <c r="AY149" s="152" t="s">
        <v>189</v>
      </c>
    </row>
    <row r="150" spans="2:65" s="13" customFormat="1" ht="11.25">
      <c r="B150" s="157"/>
      <c r="D150" s="151" t="s">
        <v>205</v>
      </c>
      <c r="E150" s="158" t="s">
        <v>19</v>
      </c>
      <c r="F150" s="159" t="s">
        <v>1634</v>
      </c>
      <c r="H150" s="160">
        <v>39.758000000000003</v>
      </c>
      <c r="I150" s="161"/>
      <c r="L150" s="157"/>
      <c r="M150" s="162"/>
      <c r="T150" s="163"/>
      <c r="AT150" s="158" t="s">
        <v>205</v>
      </c>
      <c r="AU150" s="158" t="s">
        <v>85</v>
      </c>
      <c r="AV150" s="13" t="s">
        <v>85</v>
      </c>
      <c r="AW150" s="13" t="s">
        <v>35</v>
      </c>
      <c r="AX150" s="13" t="s">
        <v>82</v>
      </c>
      <c r="AY150" s="158" t="s">
        <v>189</v>
      </c>
    </row>
    <row r="151" spans="2:65" s="1" customFormat="1" ht="62.65" customHeight="1">
      <c r="B151" s="33"/>
      <c r="C151" s="133" t="s">
        <v>271</v>
      </c>
      <c r="D151" s="133" t="s">
        <v>191</v>
      </c>
      <c r="E151" s="134" t="s">
        <v>588</v>
      </c>
      <c r="F151" s="135" t="s">
        <v>589</v>
      </c>
      <c r="G151" s="136" t="s">
        <v>405</v>
      </c>
      <c r="H151" s="137">
        <v>15.903</v>
      </c>
      <c r="I151" s="138"/>
      <c r="J151" s="139">
        <f>ROUND(I151*H151,2)</f>
        <v>0</v>
      </c>
      <c r="K151" s="135" t="s">
        <v>195</v>
      </c>
      <c r="L151" s="33"/>
      <c r="M151" s="140" t="s">
        <v>19</v>
      </c>
      <c r="N151" s="141" t="s">
        <v>45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196</v>
      </c>
      <c r="AT151" s="144" t="s">
        <v>191</v>
      </c>
      <c r="AU151" s="144" t="s">
        <v>85</v>
      </c>
      <c r="AY151" s="18" t="s">
        <v>189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8" t="s">
        <v>82</v>
      </c>
      <c r="BK151" s="145">
        <f>ROUND(I151*H151,2)</f>
        <v>0</v>
      </c>
      <c r="BL151" s="18" t="s">
        <v>196</v>
      </c>
      <c r="BM151" s="144" t="s">
        <v>1635</v>
      </c>
    </row>
    <row r="152" spans="2:65" s="1" customFormat="1" ht="11.25">
      <c r="B152" s="33"/>
      <c r="D152" s="146" t="s">
        <v>198</v>
      </c>
      <c r="F152" s="147" t="s">
        <v>591</v>
      </c>
      <c r="I152" s="148"/>
      <c r="L152" s="33"/>
      <c r="M152" s="149"/>
      <c r="T152" s="54"/>
      <c r="AT152" s="18" t="s">
        <v>198</v>
      </c>
      <c r="AU152" s="18" t="s">
        <v>85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592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2" customFormat="1" ht="11.25">
      <c r="B154" s="150"/>
      <c r="D154" s="151" t="s">
        <v>205</v>
      </c>
      <c r="E154" s="152" t="s">
        <v>19</v>
      </c>
      <c r="F154" s="153" t="s">
        <v>594</v>
      </c>
      <c r="H154" s="152" t="s">
        <v>19</v>
      </c>
      <c r="I154" s="154"/>
      <c r="L154" s="150"/>
      <c r="M154" s="155"/>
      <c r="T154" s="156"/>
      <c r="AT154" s="152" t="s">
        <v>205</v>
      </c>
      <c r="AU154" s="152" t="s">
        <v>85</v>
      </c>
      <c r="AV154" s="12" t="s">
        <v>82</v>
      </c>
      <c r="AW154" s="12" t="s">
        <v>35</v>
      </c>
      <c r="AX154" s="12" t="s">
        <v>74</v>
      </c>
      <c r="AY154" s="152" t="s">
        <v>189</v>
      </c>
    </row>
    <row r="155" spans="2:65" s="13" customFormat="1" ht="11.25">
      <c r="B155" s="157"/>
      <c r="D155" s="151" t="s">
        <v>205</v>
      </c>
      <c r="E155" s="158" t="s">
        <v>19</v>
      </c>
      <c r="F155" s="159" t="s">
        <v>1636</v>
      </c>
      <c r="H155" s="160">
        <v>15.903</v>
      </c>
      <c r="I155" s="161"/>
      <c r="L155" s="157"/>
      <c r="M155" s="162"/>
      <c r="T155" s="163"/>
      <c r="AT155" s="158" t="s">
        <v>205</v>
      </c>
      <c r="AU155" s="158" t="s">
        <v>85</v>
      </c>
      <c r="AV155" s="13" t="s">
        <v>85</v>
      </c>
      <c r="AW155" s="13" t="s">
        <v>35</v>
      </c>
      <c r="AX155" s="13" t="s">
        <v>82</v>
      </c>
      <c r="AY155" s="158" t="s">
        <v>189</v>
      </c>
    </row>
    <row r="156" spans="2:65" s="1" customFormat="1" ht="66.75" customHeight="1">
      <c r="B156" s="33"/>
      <c r="C156" s="133" t="s">
        <v>224</v>
      </c>
      <c r="D156" s="133" t="s">
        <v>191</v>
      </c>
      <c r="E156" s="134" t="s">
        <v>597</v>
      </c>
      <c r="F156" s="135" t="s">
        <v>598</v>
      </c>
      <c r="G156" s="136" t="s">
        <v>405</v>
      </c>
      <c r="H156" s="137">
        <v>159.03</v>
      </c>
      <c r="I156" s="138"/>
      <c r="J156" s="139">
        <f>ROUND(I156*H156,2)</f>
        <v>0</v>
      </c>
      <c r="K156" s="135" t="s">
        <v>195</v>
      </c>
      <c r="L156" s="33"/>
      <c r="M156" s="140" t="s">
        <v>19</v>
      </c>
      <c r="N156" s="141" t="s">
        <v>45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196</v>
      </c>
      <c r="AT156" s="144" t="s">
        <v>191</v>
      </c>
      <c r="AU156" s="144" t="s">
        <v>85</v>
      </c>
      <c r="AY156" s="18" t="s">
        <v>189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8" t="s">
        <v>82</v>
      </c>
      <c r="BK156" s="145">
        <f>ROUND(I156*H156,2)</f>
        <v>0</v>
      </c>
      <c r="BL156" s="18" t="s">
        <v>196</v>
      </c>
      <c r="BM156" s="144" t="s">
        <v>1637</v>
      </c>
    </row>
    <row r="157" spans="2:65" s="1" customFormat="1" ht="11.25">
      <c r="B157" s="33"/>
      <c r="D157" s="146" t="s">
        <v>198</v>
      </c>
      <c r="F157" s="147" t="s">
        <v>600</v>
      </c>
      <c r="I157" s="148"/>
      <c r="L157" s="33"/>
      <c r="M157" s="149"/>
      <c r="T157" s="54"/>
      <c r="AT157" s="18" t="s">
        <v>198</v>
      </c>
      <c r="AU157" s="18" t="s">
        <v>85</v>
      </c>
    </row>
    <row r="158" spans="2:65" s="13" customFormat="1" ht="11.25">
      <c r="B158" s="157"/>
      <c r="D158" s="151" t="s">
        <v>205</v>
      </c>
      <c r="E158" s="158" t="s">
        <v>19</v>
      </c>
      <c r="F158" s="159" t="s">
        <v>1638</v>
      </c>
      <c r="H158" s="160">
        <v>159.03</v>
      </c>
      <c r="I158" s="161"/>
      <c r="L158" s="157"/>
      <c r="M158" s="162"/>
      <c r="T158" s="163"/>
      <c r="AT158" s="158" t="s">
        <v>205</v>
      </c>
      <c r="AU158" s="158" t="s">
        <v>85</v>
      </c>
      <c r="AV158" s="13" t="s">
        <v>85</v>
      </c>
      <c r="AW158" s="13" t="s">
        <v>35</v>
      </c>
      <c r="AX158" s="13" t="s">
        <v>82</v>
      </c>
      <c r="AY158" s="158" t="s">
        <v>189</v>
      </c>
    </row>
    <row r="159" spans="2:65" s="1" customFormat="1" ht="62.65" customHeight="1">
      <c r="B159" s="33"/>
      <c r="C159" s="133" t="s">
        <v>285</v>
      </c>
      <c r="D159" s="133" t="s">
        <v>191</v>
      </c>
      <c r="E159" s="134" t="s">
        <v>603</v>
      </c>
      <c r="F159" s="135" t="s">
        <v>604</v>
      </c>
      <c r="G159" s="136" t="s">
        <v>405</v>
      </c>
      <c r="H159" s="137">
        <v>3.976</v>
      </c>
      <c r="I159" s="138"/>
      <c r="J159" s="139">
        <f>ROUND(I159*H159,2)</f>
        <v>0</v>
      </c>
      <c r="K159" s="135" t="s">
        <v>195</v>
      </c>
      <c r="L159" s="33"/>
      <c r="M159" s="140" t="s">
        <v>19</v>
      </c>
      <c r="N159" s="141" t="s">
        <v>45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196</v>
      </c>
      <c r="AT159" s="144" t="s">
        <v>191</v>
      </c>
      <c r="AU159" s="144" t="s">
        <v>85</v>
      </c>
      <c r="AY159" s="18" t="s">
        <v>189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8" t="s">
        <v>82</v>
      </c>
      <c r="BK159" s="145">
        <f>ROUND(I159*H159,2)</f>
        <v>0</v>
      </c>
      <c r="BL159" s="18" t="s">
        <v>196</v>
      </c>
      <c r="BM159" s="144" t="s">
        <v>1639</v>
      </c>
    </row>
    <row r="160" spans="2:65" s="1" customFormat="1" ht="11.25">
      <c r="B160" s="33"/>
      <c r="D160" s="146" t="s">
        <v>198</v>
      </c>
      <c r="F160" s="147" t="s">
        <v>606</v>
      </c>
      <c r="I160" s="148"/>
      <c r="L160" s="33"/>
      <c r="M160" s="149"/>
      <c r="T160" s="54"/>
      <c r="AT160" s="18" t="s">
        <v>198</v>
      </c>
      <c r="AU160" s="18" t="s">
        <v>85</v>
      </c>
    </row>
    <row r="161" spans="2:65" s="12" customFormat="1" ht="11.25">
      <c r="B161" s="150"/>
      <c r="D161" s="151" t="s">
        <v>205</v>
      </c>
      <c r="E161" s="152" t="s">
        <v>19</v>
      </c>
      <c r="F161" s="153" t="s">
        <v>592</v>
      </c>
      <c r="H161" s="152" t="s">
        <v>19</v>
      </c>
      <c r="I161" s="154"/>
      <c r="L161" s="150"/>
      <c r="M161" s="155"/>
      <c r="T161" s="156"/>
      <c r="AT161" s="152" t="s">
        <v>205</v>
      </c>
      <c r="AU161" s="152" t="s">
        <v>85</v>
      </c>
      <c r="AV161" s="12" t="s">
        <v>82</v>
      </c>
      <c r="AW161" s="12" t="s">
        <v>35</v>
      </c>
      <c r="AX161" s="12" t="s">
        <v>74</v>
      </c>
      <c r="AY161" s="152" t="s">
        <v>189</v>
      </c>
    </row>
    <row r="162" spans="2:65" s="12" customFormat="1" ht="11.25">
      <c r="B162" s="150"/>
      <c r="D162" s="151" t="s">
        <v>205</v>
      </c>
      <c r="E162" s="152" t="s">
        <v>19</v>
      </c>
      <c r="F162" s="153" t="s">
        <v>607</v>
      </c>
      <c r="H162" s="152" t="s">
        <v>19</v>
      </c>
      <c r="I162" s="154"/>
      <c r="L162" s="150"/>
      <c r="M162" s="155"/>
      <c r="T162" s="156"/>
      <c r="AT162" s="152" t="s">
        <v>205</v>
      </c>
      <c r="AU162" s="152" t="s">
        <v>85</v>
      </c>
      <c r="AV162" s="12" t="s">
        <v>82</v>
      </c>
      <c r="AW162" s="12" t="s">
        <v>35</v>
      </c>
      <c r="AX162" s="12" t="s">
        <v>74</v>
      </c>
      <c r="AY162" s="152" t="s">
        <v>189</v>
      </c>
    </row>
    <row r="163" spans="2:65" s="13" customFormat="1" ht="11.25">
      <c r="B163" s="157"/>
      <c r="D163" s="151" t="s">
        <v>205</v>
      </c>
      <c r="E163" s="158" t="s">
        <v>19</v>
      </c>
      <c r="F163" s="159" t="s">
        <v>1640</v>
      </c>
      <c r="H163" s="160">
        <v>3.976</v>
      </c>
      <c r="I163" s="161"/>
      <c r="L163" s="157"/>
      <c r="M163" s="162"/>
      <c r="T163" s="163"/>
      <c r="AT163" s="158" t="s">
        <v>205</v>
      </c>
      <c r="AU163" s="158" t="s">
        <v>85</v>
      </c>
      <c r="AV163" s="13" t="s">
        <v>85</v>
      </c>
      <c r="AW163" s="13" t="s">
        <v>35</v>
      </c>
      <c r="AX163" s="13" t="s">
        <v>82</v>
      </c>
      <c r="AY163" s="158" t="s">
        <v>189</v>
      </c>
    </row>
    <row r="164" spans="2:65" s="1" customFormat="1" ht="66.75" customHeight="1">
      <c r="B164" s="33"/>
      <c r="C164" s="133" t="s">
        <v>292</v>
      </c>
      <c r="D164" s="133" t="s">
        <v>191</v>
      </c>
      <c r="E164" s="134" t="s">
        <v>610</v>
      </c>
      <c r="F164" s="135" t="s">
        <v>611</v>
      </c>
      <c r="G164" s="136" t="s">
        <v>405</v>
      </c>
      <c r="H164" s="137">
        <v>39.76</v>
      </c>
      <c r="I164" s="138"/>
      <c r="J164" s="139">
        <f>ROUND(I164*H164,2)</f>
        <v>0</v>
      </c>
      <c r="K164" s="135" t="s">
        <v>195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196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196</v>
      </c>
      <c r="BM164" s="144" t="s">
        <v>1641</v>
      </c>
    </row>
    <row r="165" spans="2:65" s="1" customFormat="1" ht="11.25">
      <c r="B165" s="33"/>
      <c r="D165" s="146" t="s">
        <v>198</v>
      </c>
      <c r="F165" s="147" t="s">
        <v>613</v>
      </c>
      <c r="I165" s="148"/>
      <c r="L165" s="33"/>
      <c r="M165" s="149"/>
      <c r="T165" s="54"/>
      <c r="AT165" s="18" t="s">
        <v>198</v>
      </c>
      <c r="AU165" s="18" t="s">
        <v>85</v>
      </c>
    </row>
    <row r="166" spans="2:65" s="13" customFormat="1" ht="11.25">
      <c r="B166" s="157"/>
      <c r="D166" s="151" t="s">
        <v>205</v>
      </c>
      <c r="E166" s="158" t="s">
        <v>19</v>
      </c>
      <c r="F166" s="159" t="s">
        <v>1642</v>
      </c>
      <c r="H166" s="160">
        <v>39.76</v>
      </c>
      <c r="I166" s="161"/>
      <c r="L166" s="157"/>
      <c r="M166" s="162"/>
      <c r="T166" s="163"/>
      <c r="AT166" s="158" t="s">
        <v>205</v>
      </c>
      <c r="AU166" s="158" t="s">
        <v>85</v>
      </c>
      <c r="AV166" s="13" t="s">
        <v>85</v>
      </c>
      <c r="AW166" s="13" t="s">
        <v>35</v>
      </c>
      <c r="AX166" s="13" t="s">
        <v>82</v>
      </c>
      <c r="AY166" s="158" t="s">
        <v>189</v>
      </c>
    </row>
    <row r="167" spans="2:65" s="1" customFormat="1" ht="44.25" customHeight="1">
      <c r="B167" s="33"/>
      <c r="C167" s="133" t="s">
        <v>212</v>
      </c>
      <c r="D167" s="133" t="s">
        <v>191</v>
      </c>
      <c r="E167" s="134" t="s">
        <v>1454</v>
      </c>
      <c r="F167" s="135" t="s">
        <v>1455</v>
      </c>
      <c r="G167" s="136" t="s">
        <v>405</v>
      </c>
      <c r="H167" s="137">
        <v>39.758000000000003</v>
      </c>
      <c r="I167" s="138"/>
      <c r="J167" s="139">
        <f>ROUND(I167*H167,2)</f>
        <v>0</v>
      </c>
      <c r="K167" s="135" t="s">
        <v>195</v>
      </c>
      <c r="L167" s="33"/>
      <c r="M167" s="140" t="s">
        <v>19</v>
      </c>
      <c r="N167" s="141" t="s">
        <v>45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196</v>
      </c>
      <c r="AT167" s="144" t="s">
        <v>191</v>
      </c>
      <c r="AU167" s="144" t="s">
        <v>85</v>
      </c>
      <c r="AY167" s="18" t="s">
        <v>189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8" t="s">
        <v>82</v>
      </c>
      <c r="BK167" s="145">
        <f>ROUND(I167*H167,2)</f>
        <v>0</v>
      </c>
      <c r="BL167" s="18" t="s">
        <v>196</v>
      </c>
      <c r="BM167" s="144" t="s">
        <v>1643</v>
      </c>
    </row>
    <row r="168" spans="2:65" s="1" customFormat="1" ht="11.25">
      <c r="B168" s="33"/>
      <c r="D168" s="146" t="s">
        <v>198</v>
      </c>
      <c r="F168" s="147" t="s">
        <v>1457</v>
      </c>
      <c r="I168" s="148"/>
      <c r="L168" s="33"/>
      <c r="M168" s="149"/>
      <c r="T168" s="54"/>
      <c r="AT168" s="18" t="s">
        <v>198</v>
      </c>
      <c r="AU168" s="18" t="s">
        <v>85</v>
      </c>
    </row>
    <row r="169" spans="2:65" s="12" customFormat="1" ht="11.25">
      <c r="B169" s="150"/>
      <c r="D169" s="151" t="s">
        <v>205</v>
      </c>
      <c r="E169" s="152" t="s">
        <v>19</v>
      </c>
      <c r="F169" s="153" t="s">
        <v>1644</v>
      </c>
      <c r="H169" s="152" t="s">
        <v>19</v>
      </c>
      <c r="I169" s="154"/>
      <c r="L169" s="150"/>
      <c r="M169" s="155"/>
      <c r="T169" s="156"/>
      <c r="AT169" s="152" t="s">
        <v>205</v>
      </c>
      <c r="AU169" s="152" t="s">
        <v>85</v>
      </c>
      <c r="AV169" s="12" t="s">
        <v>82</v>
      </c>
      <c r="AW169" s="12" t="s">
        <v>35</v>
      </c>
      <c r="AX169" s="12" t="s">
        <v>74</v>
      </c>
      <c r="AY169" s="152" t="s">
        <v>189</v>
      </c>
    </row>
    <row r="170" spans="2:65" s="12" customFormat="1" ht="11.25">
      <c r="B170" s="150"/>
      <c r="D170" s="151" t="s">
        <v>205</v>
      </c>
      <c r="E170" s="152" t="s">
        <v>19</v>
      </c>
      <c r="F170" s="153" t="s">
        <v>1432</v>
      </c>
      <c r="H170" s="152" t="s">
        <v>19</v>
      </c>
      <c r="I170" s="154"/>
      <c r="L170" s="150"/>
      <c r="M170" s="155"/>
      <c r="T170" s="156"/>
      <c r="AT170" s="152" t="s">
        <v>205</v>
      </c>
      <c r="AU170" s="152" t="s">
        <v>85</v>
      </c>
      <c r="AV170" s="12" t="s">
        <v>82</v>
      </c>
      <c r="AW170" s="12" t="s">
        <v>35</v>
      </c>
      <c r="AX170" s="12" t="s">
        <v>74</v>
      </c>
      <c r="AY170" s="152" t="s">
        <v>189</v>
      </c>
    </row>
    <row r="171" spans="2:65" s="13" customFormat="1" ht="11.25">
      <c r="B171" s="157"/>
      <c r="D171" s="151" t="s">
        <v>205</v>
      </c>
      <c r="E171" s="158" t="s">
        <v>19</v>
      </c>
      <c r="F171" s="159" t="s">
        <v>1636</v>
      </c>
      <c r="H171" s="160">
        <v>15.903</v>
      </c>
      <c r="I171" s="161"/>
      <c r="L171" s="157"/>
      <c r="M171" s="162"/>
      <c r="T171" s="163"/>
      <c r="AT171" s="158" t="s">
        <v>205</v>
      </c>
      <c r="AU171" s="158" t="s">
        <v>85</v>
      </c>
      <c r="AV171" s="13" t="s">
        <v>85</v>
      </c>
      <c r="AW171" s="13" t="s">
        <v>35</v>
      </c>
      <c r="AX171" s="13" t="s">
        <v>74</v>
      </c>
      <c r="AY171" s="158" t="s">
        <v>189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1434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1645</v>
      </c>
      <c r="H173" s="160">
        <v>23.855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74</v>
      </c>
      <c r="AY173" s="158" t="s">
        <v>189</v>
      </c>
    </row>
    <row r="174" spans="2:65" s="14" customFormat="1" ht="11.25">
      <c r="B174" s="164"/>
      <c r="D174" s="151" t="s">
        <v>205</v>
      </c>
      <c r="E174" s="165" t="s">
        <v>19</v>
      </c>
      <c r="F174" s="166" t="s">
        <v>303</v>
      </c>
      <c r="H174" s="167">
        <v>39.758000000000003</v>
      </c>
      <c r="I174" s="168"/>
      <c r="L174" s="164"/>
      <c r="M174" s="169"/>
      <c r="T174" s="170"/>
      <c r="AT174" s="165" t="s">
        <v>205</v>
      </c>
      <c r="AU174" s="165" t="s">
        <v>85</v>
      </c>
      <c r="AV174" s="14" t="s">
        <v>196</v>
      </c>
      <c r="AW174" s="14" t="s">
        <v>35</v>
      </c>
      <c r="AX174" s="14" t="s">
        <v>82</v>
      </c>
      <c r="AY174" s="165" t="s">
        <v>189</v>
      </c>
    </row>
    <row r="175" spans="2:65" s="1" customFormat="1" ht="44.25" customHeight="1">
      <c r="B175" s="33"/>
      <c r="C175" s="133" t="s">
        <v>314</v>
      </c>
      <c r="D175" s="133" t="s">
        <v>191</v>
      </c>
      <c r="E175" s="134" t="s">
        <v>1461</v>
      </c>
      <c r="F175" s="135" t="s">
        <v>1462</v>
      </c>
      <c r="G175" s="136" t="s">
        <v>405</v>
      </c>
      <c r="H175" s="137">
        <v>19.879000000000001</v>
      </c>
      <c r="I175" s="138"/>
      <c r="J175" s="139">
        <f>ROUND(I175*H175,2)</f>
        <v>0</v>
      </c>
      <c r="K175" s="135" t="s">
        <v>195</v>
      </c>
      <c r="L175" s="33"/>
      <c r="M175" s="140" t="s">
        <v>19</v>
      </c>
      <c r="N175" s="141" t="s">
        <v>45</v>
      </c>
      <c r="P175" s="142">
        <f>O175*H175</f>
        <v>0</v>
      </c>
      <c r="Q175" s="142">
        <v>0</v>
      </c>
      <c r="R175" s="142">
        <f>Q175*H175</f>
        <v>0</v>
      </c>
      <c r="S175" s="142">
        <v>0</v>
      </c>
      <c r="T175" s="143">
        <f>S175*H175</f>
        <v>0</v>
      </c>
      <c r="AR175" s="144" t="s">
        <v>196</v>
      </c>
      <c r="AT175" s="144" t="s">
        <v>191</v>
      </c>
      <c r="AU175" s="144" t="s">
        <v>85</v>
      </c>
      <c r="AY175" s="18" t="s">
        <v>189</v>
      </c>
      <c r="BE175" s="145">
        <f>IF(N175="základní",J175,0)</f>
        <v>0</v>
      </c>
      <c r="BF175" s="145">
        <f>IF(N175="snížená",J175,0)</f>
        <v>0</v>
      </c>
      <c r="BG175" s="145">
        <f>IF(N175="zákl. přenesená",J175,0)</f>
        <v>0</v>
      </c>
      <c r="BH175" s="145">
        <f>IF(N175="sníž. přenesená",J175,0)</f>
        <v>0</v>
      </c>
      <c r="BI175" s="145">
        <f>IF(N175="nulová",J175,0)</f>
        <v>0</v>
      </c>
      <c r="BJ175" s="18" t="s">
        <v>82</v>
      </c>
      <c r="BK175" s="145">
        <f>ROUND(I175*H175,2)</f>
        <v>0</v>
      </c>
      <c r="BL175" s="18" t="s">
        <v>196</v>
      </c>
      <c r="BM175" s="144" t="s">
        <v>1646</v>
      </c>
    </row>
    <row r="176" spans="2:65" s="1" customFormat="1" ht="11.25">
      <c r="B176" s="33"/>
      <c r="D176" s="146" t="s">
        <v>198</v>
      </c>
      <c r="F176" s="147" t="s">
        <v>1464</v>
      </c>
      <c r="I176" s="148"/>
      <c r="L176" s="33"/>
      <c r="M176" s="149"/>
      <c r="T176" s="54"/>
      <c r="AT176" s="18" t="s">
        <v>198</v>
      </c>
      <c r="AU176" s="18" t="s">
        <v>85</v>
      </c>
    </row>
    <row r="177" spans="2:65" s="12" customFormat="1" ht="11.25">
      <c r="B177" s="150"/>
      <c r="D177" s="151" t="s">
        <v>205</v>
      </c>
      <c r="E177" s="152" t="s">
        <v>19</v>
      </c>
      <c r="F177" s="153" t="s">
        <v>1644</v>
      </c>
      <c r="H177" s="152" t="s">
        <v>19</v>
      </c>
      <c r="I177" s="154"/>
      <c r="L177" s="150"/>
      <c r="M177" s="155"/>
      <c r="T177" s="156"/>
      <c r="AT177" s="152" t="s">
        <v>205</v>
      </c>
      <c r="AU177" s="152" t="s">
        <v>85</v>
      </c>
      <c r="AV177" s="12" t="s">
        <v>82</v>
      </c>
      <c r="AW177" s="12" t="s">
        <v>35</v>
      </c>
      <c r="AX177" s="12" t="s">
        <v>74</v>
      </c>
      <c r="AY177" s="152" t="s">
        <v>189</v>
      </c>
    </row>
    <row r="178" spans="2:65" s="12" customFormat="1" ht="11.25">
      <c r="B178" s="150"/>
      <c r="D178" s="151" t="s">
        <v>205</v>
      </c>
      <c r="E178" s="152" t="s">
        <v>19</v>
      </c>
      <c r="F178" s="153" t="s">
        <v>572</v>
      </c>
      <c r="H178" s="152" t="s">
        <v>19</v>
      </c>
      <c r="I178" s="154"/>
      <c r="L178" s="150"/>
      <c r="M178" s="155"/>
      <c r="T178" s="156"/>
      <c r="AT178" s="152" t="s">
        <v>205</v>
      </c>
      <c r="AU178" s="152" t="s">
        <v>85</v>
      </c>
      <c r="AV178" s="12" t="s">
        <v>82</v>
      </c>
      <c r="AW178" s="12" t="s">
        <v>35</v>
      </c>
      <c r="AX178" s="12" t="s">
        <v>74</v>
      </c>
      <c r="AY178" s="152" t="s">
        <v>189</v>
      </c>
    </row>
    <row r="179" spans="2:65" s="13" customFormat="1" ht="11.25">
      <c r="B179" s="157"/>
      <c r="D179" s="151" t="s">
        <v>205</v>
      </c>
      <c r="E179" s="158" t="s">
        <v>19</v>
      </c>
      <c r="F179" s="159" t="s">
        <v>1647</v>
      </c>
      <c r="H179" s="160">
        <v>19.879000000000001</v>
      </c>
      <c r="I179" s="161"/>
      <c r="L179" s="157"/>
      <c r="M179" s="162"/>
      <c r="T179" s="163"/>
      <c r="AT179" s="158" t="s">
        <v>205</v>
      </c>
      <c r="AU179" s="158" t="s">
        <v>85</v>
      </c>
      <c r="AV179" s="13" t="s">
        <v>85</v>
      </c>
      <c r="AW179" s="13" t="s">
        <v>35</v>
      </c>
      <c r="AX179" s="13" t="s">
        <v>82</v>
      </c>
      <c r="AY179" s="158" t="s">
        <v>189</v>
      </c>
    </row>
    <row r="180" spans="2:65" s="1" customFormat="1" ht="44.25" customHeight="1">
      <c r="B180" s="33"/>
      <c r="C180" s="133" t="s">
        <v>7</v>
      </c>
      <c r="D180" s="133" t="s">
        <v>191</v>
      </c>
      <c r="E180" s="134" t="s">
        <v>631</v>
      </c>
      <c r="F180" s="135" t="s">
        <v>632</v>
      </c>
      <c r="G180" s="136" t="s">
        <v>633</v>
      </c>
      <c r="H180" s="137">
        <v>48.902000000000001</v>
      </c>
      <c r="I180" s="138"/>
      <c r="J180" s="139">
        <f>ROUND(I180*H180,2)</f>
        <v>0</v>
      </c>
      <c r="K180" s="135" t="s">
        <v>195</v>
      </c>
      <c r="L180" s="33"/>
      <c r="M180" s="140" t="s">
        <v>19</v>
      </c>
      <c r="N180" s="141" t="s">
        <v>45</v>
      </c>
      <c r="P180" s="142">
        <f>O180*H180</f>
        <v>0</v>
      </c>
      <c r="Q180" s="142">
        <v>0</v>
      </c>
      <c r="R180" s="142">
        <f>Q180*H180</f>
        <v>0</v>
      </c>
      <c r="S180" s="142">
        <v>0</v>
      </c>
      <c r="T180" s="143">
        <f>S180*H180</f>
        <v>0</v>
      </c>
      <c r="AR180" s="144" t="s">
        <v>196</v>
      </c>
      <c r="AT180" s="144" t="s">
        <v>191</v>
      </c>
      <c r="AU180" s="144" t="s">
        <v>85</v>
      </c>
      <c r="AY180" s="18" t="s">
        <v>189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8" t="s">
        <v>82</v>
      </c>
      <c r="BK180" s="145">
        <f>ROUND(I180*H180,2)</f>
        <v>0</v>
      </c>
      <c r="BL180" s="18" t="s">
        <v>196</v>
      </c>
      <c r="BM180" s="144" t="s">
        <v>1648</v>
      </c>
    </row>
    <row r="181" spans="2:65" s="1" customFormat="1" ht="11.25">
      <c r="B181" s="33"/>
      <c r="D181" s="146" t="s">
        <v>198</v>
      </c>
      <c r="F181" s="147" t="s">
        <v>635</v>
      </c>
      <c r="I181" s="148"/>
      <c r="L181" s="33"/>
      <c r="M181" s="149"/>
      <c r="T181" s="54"/>
      <c r="AT181" s="18" t="s">
        <v>198</v>
      </c>
      <c r="AU181" s="18" t="s">
        <v>85</v>
      </c>
    </row>
    <row r="182" spans="2:65" s="12" customFormat="1" ht="11.25">
      <c r="B182" s="150"/>
      <c r="D182" s="151" t="s">
        <v>205</v>
      </c>
      <c r="E182" s="152" t="s">
        <v>19</v>
      </c>
      <c r="F182" s="153" t="s">
        <v>594</v>
      </c>
      <c r="H182" s="152" t="s">
        <v>19</v>
      </c>
      <c r="I182" s="154"/>
      <c r="L182" s="150"/>
      <c r="M182" s="155"/>
      <c r="T182" s="156"/>
      <c r="AT182" s="152" t="s">
        <v>205</v>
      </c>
      <c r="AU182" s="152" t="s">
        <v>85</v>
      </c>
      <c r="AV182" s="12" t="s">
        <v>82</v>
      </c>
      <c r="AW182" s="12" t="s">
        <v>35</v>
      </c>
      <c r="AX182" s="12" t="s">
        <v>74</v>
      </c>
      <c r="AY182" s="152" t="s">
        <v>189</v>
      </c>
    </row>
    <row r="183" spans="2:65" s="13" customFormat="1" ht="11.25">
      <c r="B183" s="157"/>
      <c r="D183" s="151" t="s">
        <v>205</v>
      </c>
      <c r="E183" s="158" t="s">
        <v>19</v>
      </c>
      <c r="F183" s="159" t="s">
        <v>1649</v>
      </c>
      <c r="H183" s="160">
        <v>38.167000000000002</v>
      </c>
      <c r="I183" s="161"/>
      <c r="L183" s="157"/>
      <c r="M183" s="162"/>
      <c r="T183" s="163"/>
      <c r="AT183" s="158" t="s">
        <v>205</v>
      </c>
      <c r="AU183" s="158" t="s">
        <v>85</v>
      </c>
      <c r="AV183" s="13" t="s">
        <v>85</v>
      </c>
      <c r="AW183" s="13" t="s">
        <v>35</v>
      </c>
      <c r="AX183" s="13" t="s">
        <v>74</v>
      </c>
      <c r="AY183" s="158" t="s">
        <v>189</v>
      </c>
    </row>
    <row r="184" spans="2:65" s="12" customFormat="1" ht="11.25">
      <c r="B184" s="150"/>
      <c r="D184" s="151" t="s">
        <v>205</v>
      </c>
      <c r="E184" s="152" t="s">
        <v>19</v>
      </c>
      <c r="F184" s="153" t="s">
        <v>607</v>
      </c>
      <c r="H184" s="152" t="s">
        <v>19</v>
      </c>
      <c r="I184" s="154"/>
      <c r="L184" s="150"/>
      <c r="M184" s="155"/>
      <c r="T184" s="156"/>
      <c r="AT184" s="152" t="s">
        <v>205</v>
      </c>
      <c r="AU184" s="152" t="s">
        <v>85</v>
      </c>
      <c r="AV184" s="12" t="s">
        <v>82</v>
      </c>
      <c r="AW184" s="12" t="s">
        <v>35</v>
      </c>
      <c r="AX184" s="12" t="s">
        <v>74</v>
      </c>
      <c r="AY184" s="152" t="s">
        <v>189</v>
      </c>
    </row>
    <row r="185" spans="2:65" s="13" customFormat="1" ht="11.25">
      <c r="B185" s="157"/>
      <c r="D185" s="151" t="s">
        <v>205</v>
      </c>
      <c r="E185" s="158" t="s">
        <v>19</v>
      </c>
      <c r="F185" s="159" t="s">
        <v>1650</v>
      </c>
      <c r="H185" s="160">
        <v>10.734999999999999</v>
      </c>
      <c r="I185" s="161"/>
      <c r="L185" s="157"/>
      <c r="M185" s="162"/>
      <c r="T185" s="163"/>
      <c r="AT185" s="158" t="s">
        <v>205</v>
      </c>
      <c r="AU185" s="158" t="s">
        <v>85</v>
      </c>
      <c r="AV185" s="13" t="s">
        <v>85</v>
      </c>
      <c r="AW185" s="13" t="s">
        <v>35</v>
      </c>
      <c r="AX185" s="13" t="s">
        <v>74</v>
      </c>
      <c r="AY185" s="158" t="s">
        <v>189</v>
      </c>
    </row>
    <row r="186" spans="2:65" s="14" customFormat="1" ht="11.25">
      <c r="B186" s="164"/>
      <c r="D186" s="151" t="s">
        <v>205</v>
      </c>
      <c r="E186" s="165" t="s">
        <v>19</v>
      </c>
      <c r="F186" s="166" t="s">
        <v>303</v>
      </c>
      <c r="H186" s="167">
        <v>48.902000000000001</v>
      </c>
      <c r="I186" s="168"/>
      <c r="L186" s="164"/>
      <c r="M186" s="169"/>
      <c r="T186" s="170"/>
      <c r="AT186" s="165" t="s">
        <v>205</v>
      </c>
      <c r="AU186" s="165" t="s">
        <v>85</v>
      </c>
      <c r="AV186" s="14" t="s">
        <v>196</v>
      </c>
      <c r="AW186" s="14" t="s">
        <v>35</v>
      </c>
      <c r="AX186" s="14" t="s">
        <v>82</v>
      </c>
      <c r="AY186" s="165" t="s">
        <v>189</v>
      </c>
    </row>
    <row r="187" spans="2:65" s="1" customFormat="1" ht="37.9" customHeight="1">
      <c r="B187" s="33"/>
      <c r="C187" s="133" t="s">
        <v>323</v>
      </c>
      <c r="D187" s="133" t="s">
        <v>191</v>
      </c>
      <c r="E187" s="134" t="s">
        <v>642</v>
      </c>
      <c r="F187" s="135" t="s">
        <v>643</v>
      </c>
      <c r="G187" s="136" t="s">
        <v>405</v>
      </c>
      <c r="H187" s="137">
        <v>19.879000000000001</v>
      </c>
      <c r="I187" s="138"/>
      <c r="J187" s="139">
        <f>ROUND(I187*H187,2)</f>
        <v>0</v>
      </c>
      <c r="K187" s="135" t="s">
        <v>195</v>
      </c>
      <c r="L187" s="33"/>
      <c r="M187" s="140" t="s">
        <v>19</v>
      </c>
      <c r="N187" s="141" t="s">
        <v>45</v>
      </c>
      <c r="P187" s="142">
        <f>O187*H187</f>
        <v>0</v>
      </c>
      <c r="Q187" s="142">
        <v>0</v>
      </c>
      <c r="R187" s="142">
        <f>Q187*H187</f>
        <v>0</v>
      </c>
      <c r="S187" s="142">
        <v>0</v>
      </c>
      <c r="T187" s="143">
        <f>S187*H187</f>
        <v>0</v>
      </c>
      <c r="AR187" s="144" t="s">
        <v>196</v>
      </c>
      <c r="AT187" s="144" t="s">
        <v>191</v>
      </c>
      <c r="AU187" s="144" t="s">
        <v>85</v>
      </c>
      <c r="AY187" s="18" t="s">
        <v>189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8" t="s">
        <v>82</v>
      </c>
      <c r="BK187" s="145">
        <f>ROUND(I187*H187,2)</f>
        <v>0</v>
      </c>
      <c r="BL187" s="18" t="s">
        <v>196</v>
      </c>
      <c r="BM187" s="144" t="s">
        <v>1651</v>
      </c>
    </row>
    <row r="188" spans="2:65" s="1" customFormat="1" ht="11.25">
      <c r="B188" s="33"/>
      <c r="D188" s="146" t="s">
        <v>198</v>
      </c>
      <c r="F188" s="147" t="s">
        <v>645</v>
      </c>
      <c r="I188" s="148"/>
      <c r="L188" s="33"/>
      <c r="M188" s="149"/>
      <c r="T188" s="54"/>
      <c r="AT188" s="18" t="s">
        <v>198</v>
      </c>
      <c r="AU188" s="18" t="s">
        <v>85</v>
      </c>
    </row>
    <row r="189" spans="2:65" s="12" customFormat="1" ht="11.25">
      <c r="B189" s="150"/>
      <c r="D189" s="151" t="s">
        <v>205</v>
      </c>
      <c r="E189" s="152" t="s">
        <v>19</v>
      </c>
      <c r="F189" s="153" t="s">
        <v>594</v>
      </c>
      <c r="H189" s="152" t="s">
        <v>19</v>
      </c>
      <c r="I189" s="154"/>
      <c r="L189" s="150"/>
      <c r="M189" s="155"/>
      <c r="T189" s="156"/>
      <c r="AT189" s="152" t="s">
        <v>205</v>
      </c>
      <c r="AU189" s="152" t="s">
        <v>85</v>
      </c>
      <c r="AV189" s="12" t="s">
        <v>82</v>
      </c>
      <c r="AW189" s="12" t="s">
        <v>35</v>
      </c>
      <c r="AX189" s="12" t="s">
        <v>74</v>
      </c>
      <c r="AY189" s="152" t="s">
        <v>189</v>
      </c>
    </row>
    <row r="190" spans="2:65" s="13" customFormat="1" ht="11.25">
      <c r="B190" s="157"/>
      <c r="D190" s="151" t="s">
        <v>205</v>
      </c>
      <c r="E190" s="158" t="s">
        <v>19</v>
      </c>
      <c r="F190" s="159" t="s">
        <v>1636</v>
      </c>
      <c r="H190" s="160">
        <v>15.903</v>
      </c>
      <c r="I190" s="161"/>
      <c r="L190" s="157"/>
      <c r="M190" s="162"/>
      <c r="T190" s="163"/>
      <c r="AT190" s="158" t="s">
        <v>205</v>
      </c>
      <c r="AU190" s="158" t="s">
        <v>85</v>
      </c>
      <c r="AV190" s="13" t="s">
        <v>85</v>
      </c>
      <c r="AW190" s="13" t="s">
        <v>35</v>
      </c>
      <c r="AX190" s="13" t="s">
        <v>74</v>
      </c>
      <c r="AY190" s="158" t="s">
        <v>189</v>
      </c>
    </row>
    <row r="191" spans="2:65" s="12" customFormat="1" ht="11.25">
      <c r="B191" s="150"/>
      <c r="D191" s="151" t="s">
        <v>205</v>
      </c>
      <c r="E191" s="152" t="s">
        <v>19</v>
      </c>
      <c r="F191" s="153" t="s">
        <v>607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3" customFormat="1" ht="11.25">
      <c r="B192" s="157"/>
      <c r="D192" s="151" t="s">
        <v>205</v>
      </c>
      <c r="E192" s="158" t="s">
        <v>19</v>
      </c>
      <c r="F192" s="159" t="s">
        <v>1640</v>
      </c>
      <c r="H192" s="160">
        <v>3.976</v>
      </c>
      <c r="I192" s="161"/>
      <c r="L192" s="157"/>
      <c r="M192" s="162"/>
      <c r="T192" s="163"/>
      <c r="AT192" s="158" t="s">
        <v>205</v>
      </c>
      <c r="AU192" s="158" t="s">
        <v>85</v>
      </c>
      <c r="AV192" s="13" t="s">
        <v>85</v>
      </c>
      <c r="AW192" s="13" t="s">
        <v>35</v>
      </c>
      <c r="AX192" s="13" t="s">
        <v>74</v>
      </c>
      <c r="AY192" s="158" t="s">
        <v>189</v>
      </c>
    </row>
    <row r="193" spans="2:65" s="14" customFormat="1" ht="11.25">
      <c r="B193" s="164"/>
      <c r="D193" s="151" t="s">
        <v>205</v>
      </c>
      <c r="E193" s="165" t="s">
        <v>19</v>
      </c>
      <c r="F193" s="166" t="s">
        <v>303</v>
      </c>
      <c r="H193" s="167">
        <v>19.879000000000001</v>
      </c>
      <c r="I193" s="168"/>
      <c r="L193" s="164"/>
      <c r="M193" s="169"/>
      <c r="T193" s="170"/>
      <c r="AT193" s="165" t="s">
        <v>205</v>
      </c>
      <c r="AU193" s="165" t="s">
        <v>85</v>
      </c>
      <c r="AV193" s="14" t="s">
        <v>196</v>
      </c>
      <c r="AW193" s="14" t="s">
        <v>35</v>
      </c>
      <c r="AX193" s="14" t="s">
        <v>82</v>
      </c>
      <c r="AY193" s="165" t="s">
        <v>189</v>
      </c>
    </row>
    <row r="194" spans="2:65" s="1" customFormat="1" ht="44.25" customHeight="1">
      <c r="B194" s="33"/>
      <c r="C194" s="133" t="s">
        <v>329</v>
      </c>
      <c r="D194" s="133" t="s">
        <v>191</v>
      </c>
      <c r="E194" s="134" t="s">
        <v>649</v>
      </c>
      <c r="F194" s="135" t="s">
        <v>650</v>
      </c>
      <c r="G194" s="136" t="s">
        <v>405</v>
      </c>
      <c r="H194" s="137">
        <v>62.317</v>
      </c>
      <c r="I194" s="138"/>
      <c r="J194" s="139">
        <f>ROUND(I194*H194,2)</f>
        <v>0</v>
      </c>
      <c r="K194" s="135" t="s">
        <v>195</v>
      </c>
      <c r="L194" s="33"/>
      <c r="M194" s="140" t="s">
        <v>19</v>
      </c>
      <c r="N194" s="141" t="s">
        <v>45</v>
      </c>
      <c r="P194" s="142">
        <f>O194*H194</f>
        <v>0</v>
      </c>
      <c r="Q194" s="142">
        <v>0</v>
      </c>
      <c r="R194" s="142">
        <f>Q194*H194</f>
        <v>0</v>
      </c>
      <c r="S194" s="142">
        <v>0</v>
      </c>
      <c r="T194" s="143">
        <f>S194*H194</f>
        <v>0</v>
      </c>
      <c r="AR194" s="144" t="s">
        <v>196</v>
      </c>
      <c r="AT194" s="144" t="s">
        <v>191</v>
      </c>
      <c r="AU194" s="144" t="s">
        <v>85</v>
      </c>
      <c r="AY194" s="18" t="s">
        <v>189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8" t="s">
        <v>82</v>
      </c>
      <c r="BK194" s="145">
        <f>ROUND(I194*H194,2)</f>
        <v>0</v>
      </c>
      <c r="BL194" s="18" t="s">
        <v>196</v>
      </c>
      <c r="BM194" s="144" t="s">
        <v>1652</v>
      </c>
    </row>
    <row r="195" spans="2:65" s="1" customFormat="1" ht="11.25">
      <c r="B195" s="33"/>
      <c r="D195" s="146" t="s">
        <v>198</v>
      </c>
      <c r="F195" s="147" t="s">
        <v>652</v>
      </c>
      <c r="I195" s="148"/>
      <c r="L195" s="33"/>
      <c r="M195" s="149"/>
      <c r="T195" s="54"/>
      <c r="AT195" s="18" t="s">
        <v>198</v>
      </c>
      <c r="AU195" s="18" t="s">
        <v>85</v>
      </c>
    </row>
    <row r="196" spans="2:65" s="12" customFormat="1" ht="11.25">
      <c r="B196" s="150"/>
      <c r="D196" s="151" t="s">
        <v>205</v>
      </c>
      <c r="E196" s="152" t="s">
        <v>19</v>
      </c>
      <c r="F196" s="153" t="s">
        <v>653</v>
      </c>
      <c r="H196" s="152" t="s">
        <v>19</v>
      </c>
      <c r="I196" s="154"/>
      <c r="L196" s="150"/>
      <c r="M196" s="155"/>
      <c r="T196" s="156"/>
      <c r="AT196" s="152" t="s">
        <v>205</v>
      </c>
      <c r="AU196" s="152" t="s">
        <v>85</v>
      </c>
      <c r="AV196" s="12" t="s">
        <v>82</v>
      </c>
      <c r="AW196" s="12" t="s">
        <v>35</v>
      </c>
      <c r="AX196" s="12" t="s">
        <v>74</v>
      </c>
      <c r="AY196" s="152" t="s">
        <v>189</v>
      </c>
    </row>
    <row r="197" spans="2:65" s="12" customFormat="1" ht="11.25">
      <c r="B197" s="150"/>
      <c r="D197" s="151" t="s">
        <v>205</v>
      </c>
      <c r="E197" s="152" t="s">
        <v>19</v>
      </c>
      <c r="F197" s="153" t="s">
        <v>1653</v>
      </c>
      <c r="H197" s="152" t="s">
        <v>19</v>
      </c>
      <c r="I197" s="154"/>
      <c r="L197" s="150"/>
      <c r="M197" s="155"/>
      <c r="T197" s="156"/>
      <c r="AT197" s="152" t="s">
        <v>205</v>
      </c>
      <c r="AU197" s="152" t="s">
        <v>85</v>
      </c>
      <c r="AV197" s="12" t="s">
        <v>82</v>
      </c>
      <c r="AW197" s="12" t="s">
        <v>35</v>
      </c>
      <c r="AX197" s="12" t="s">
        <v>74</v>
      </c>
      <c r="AY197" s="152" t="s">
        <v>189</v>
      </c>
    </row>
    <row r="198" spans="2:65" s="13" customFormat="1" ht="11.25">
      <c r="B198" s="157"/>
      <c r="D198" s="151" t="s">
        <v>205</v>
      </c>
      <c r="E198" s="158" t="s">
        <v>19</v>
      </c>
      <c r="F198" s="159" t="s">
        <v>1598</v>
      </c>
      <c r="H198" s="160">
        <v>79.515000000000001</v>
      </c>
      <c r="I198" s="161"/>
      <c r="L198" s="157"/>
      <c r="M198" s="162"/>
      <c r="T198" s="163"/>
      <c r="AT198" s="158" t="s">
        <v>205</v>
      </c>
      <c r="AU198" s="158" t="s">
        <v>85</v>
      </c>
      <c r="AV198" s="13" t="s">
        <v>85</v>
      </c>
      <c r="AW198" s="13" t="s">
        <v>35</v>
      </c>
      <c r="AX198" s="13" t="s">
        <v>74</v>
      </c>
      <c r="AY198" s="158" t="s">
        <v>189</v>
      </c>
    </row>
    <row r="199" spans="2:65" s="12" customFormat="1" ht="11.25">
      <c r="B199" s="150"/>
      <c r="D199" s="151" t="s">
        <v>205</v>
      </c>
      <c r="E199" s="152" t="s">
        <v>19</v>
      </c>
      <c r="F199" s="153" t="s">
        <v>658</v>
      </c>
      <c r="H199" s="152" t="s">
        <v>19</v>
      </c>
      <c r="I199" s="154"/>
      <c r="L199" s="150"/>
      <c r="M199" s="155"/>
      <c r="T199" s="156"/>
      <c r="AT199" s="152" t="s">
        <v>205</v>
      </c>
      <c r="AU199" s="152" t="s">
        <v>85</v>
      </c>
      <c r="AV199" s="12" t="s">
        <v>82</v>
      </c>
      <c r="AW199" s="12" t="s">
        <v>35</v>
      </c>
      <c r="AX199" s="12" t="s">
        <v>74</v>
      </c>
      <c r="AY199" s="152" t="s">
        <v>189</v>
      </c>
    </row>
    <row r="200" spans="2:65" s="12" customFormat="1" ht="11.25">
      <c r="B200" s="150"/>
      <c r="D200" s="151" t="s">
        <v>205</v>
      </c>
      <c r="E200" s="152" t="s">
        <v>19</v>
      </c>
      <c r="F200" s="153" t="s">
        <v>1654</v>
      </c>
      <c r="H200" s="152" t="s">
        <v>19</v>
      </c>
      <c r="I200" s="154"/>
      <c r="L200" s="150"/>
      <c r="M200" s="155"/>
      <c r="T200" s="156"/>
      <c r="AT200" s="152" t="s">
        <v>205</v>
      </c>
      <c r="AU200" s="152" t="s">
        <v>85</v>
      </c>
      <c r="AV200" s="12" t="s">
        <v>82</v>
      </c>
      <c r="AW200" s="12" t="s">
        <v>35</v>
      </c>
      <c r="AX200" s="12" t="s">
        <v>74</v>
      </c>
      <c r="AY200" s="152" t="s">
        <v>189</v>
      </c>
    </row>
    <row r="201" spans="2:65" s="13" customFormat="1" ht="11.25">
      <c r="B201" s="157"/>
      <c r="D201" s="151" t="s">
        <v>205</v>
      </c>
      <c r="E201" s="158" t="s">
        <v>19</v>
      </c>
      <c r="F201" s="159" t="s">
        <v>1655</v>
      </c>
      <c r="H201" s="160">
        <v>-3.0779999999999998</v>
      </c>
      <c r="I201" s="161"/>
      <c r="L201" s="157"/>
      <c r="M201" s="162"/>
      <c r="T201" s="163"/>
      <c r="AT201" s="158" t="s">
        <v>205</v>
      </c>
      <c r="AU201" s="158" t="s">
        <v>85</v>
      </c>
      <c r="AV201" s="13" t="s">
        <v>85</v>
      </c>
      <c r="AW201" s="13" t="s">
        <v>35</v>
      </c>
      <c r="AX201" s="13" t="s">
        <v>74</v>
      </c>
      <c r="AY201" s="158" t="s">
        <v>189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1656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3" customFormat="1" ht="11.25">
      <c r="B203" s="157"/>
      <c r="D203" s="151" t="s">
        <v>205</v>
      </c>
      <c r="E203" s="158" t="s">
        <v>19</v>
      </c>
      <c r="F203" s="159" t="s">
        <v>1657</v>
      </c>
      <c r="H203" s="160">
        <v>-1.0149999999999999</v>
      </c>
      <c r="I203" s="161"/>
      <c r="L203" s="157"/>
      <c r="M203" s="162"/>
      <c r="T203" s="163"/>
      <c r="AT203" s="158" t="s">
        <v>205</v>
      </c>
      <c r="AU203" s="158" t="s">
        <v>85</v>
      </c>
      <c r="AV203" s="13" t="s">
        <v>85</v>
      </c>
      <c r="AW203" s="13" t="s">
        <v>35</v>
      </c>
      <c r="AX203" s="13" t="s">
        <v>74</v>
      </c>
      <c r="AY203" s="158" t="s">
        <v>189</v>
      </c>
    </row>
    <row r="204" spans="2:65" s="12" customFormat="1" ht="11.25">
      <c r="B204" s="150"/>
      <c r="D204" s="151" t="s">
        <v>205</v>
      </c>
      <c r="E204" s="152" t="s">
        <v>19</v>
      </c>
      <c r="F204" s="153" t="s">
        <v>1658</v>
      </c>
      <c r="H204" s="152" t="s">
        <v>19</v>
      </c>
      <c r="I204" s="154"/>
      <c r="L204" s="150"/>
      <c r="M204" s="155"/>
      <c r="T204" s="156"/>
      <c r="AT204" s="152" t="s">
        <v>205</v>
      </c>
      <c r="AU204" s="152" t="s">
        <v>85</v>
      </c>
      <c r="AV204" s="12" t="s">
        <v>82</v>
      </c>
      <c r="AW204" s="12" t="s">
        <v>35</v>
      </c>
      <c r="AX204" s="12" t="s">
        <v>74</v>
      </c>
      <c r="AY204" s="152" t="s">
        <v>189</v>
      </c>
    </row>
    <row r="205" spans="2:65" s="13" customFormat="1" ht="11.25">
      <c r="B205" s="157"/>
      <c r="D205" s="151" t="s">
        <v>205</v>
      </c>
      <c r="E205" s="158" t="s">
        <v>19</v>
      </c>
      <c r="F205" s="159" t="s">
        <v>1659</v>
      </c>
      <c r="H205" s="160">
        <v>-11.962999999999999</v>
      </c>
      <c r="I205" s="161"/>
      <c r="L205" s="157"/>
      <c r="M205" s="162"/>
      <c r="T205" s="163"/>
      <c r="AT205" s="158" t="s">
        <v>205</v>
      </c>
      <c r="AU205" s="158" t="s">
        <v>85</v>
      </c>
      <c r="AV205" s="13" t="s">
        <v>85</v>
      </c>
      <c r="AW205" s="13" t="s">
        <v>35</v>
      </c>
      <c r="AX205" s="13" t="s">
        <v>74</v>
      </c>
      <c r="AY205" s="158" t="s">
        <v>189</v>
      </c>
    </row>
    <row r="206" spans="2:65" s="12" customFormat="1" ht="11.25">
      <c r="B206" s="150"/>
      <c r="D206" s="151" t="s">
        <v>205</v>
      </c>
      <c r="E206" s="152" t="s">
        <v>19</v>
      </c>
      <c r="F206" s="153" t="s">
        <v>1660</v>
      </c>
      <c r="H206" s="152" t="s">
        <v>19</v>
      </c>
      <c r="I206" s="154"/>
      <c r="L206" s="150"/>
      <c r="M206" s="155"/>
      <c r="T206" s="156"/>
      <c r="AT206" s="152" t="s">
        <v>205</v>
      </c>
      <c r="AU206" s="152" t="s">
        <v>85</v>
      </c>
      <c r="AV206" s="12" t="s">
        <v>82</v>
      </c>
      <c r="AW206" s="12" t="s">
        <v>35</v>
      </c>
      <c r="AX206" s="12" t="s">
        <v>74</v>
      </c>
      <c r="AY206" s="152" t="s">
        <v>189</v>
      </c>
    </row>
    <row r="207" spans="2:65" s="13" customFormat="1" ht="11.25">
      <c r="B207" s="157"/>
      <c r="D207" s="151" t="s">
        <v>205</v>
      </c>
      <c r="E207" s="158" t="s">
        <v>19</v>
      </c>
      <c r="F207" s="159" t="s">
        <v>1661</v>
      </c>
      <c r="H207" s="160">
        <v>-0.38400000000000001</v>
      </c>
      <c r="I207" s="161"/>
      <c r="L207" s="157"/>
      <c r="M207" s="162"/>
      <c r="T207" s="163"/>
      <c r="AT207" s="158" t="s">
        <v>205</v>
      </c>
      <c r="AU207" s="158" t="s">
        <v>85</v>
      </c>
      <c r="AV207" s="13" t="s">
        <v>85</v>
      </c>
      <c r="AW207" s="13" t="s">
        <v>35</v>
      </c>
      <c r="AX207" s="13" t="s">
        <v>74</v>
      </c>
      <c r="AY207" s="158" t="s">
        <v>189</v>
      </c>
    </row>
    <row r="208" spans="2:65" s="12" customFormat="1" ht="11.25">
      <c r="B208" s="150"/>
      <c r="D208" s="151" t="s">
        <v>205</v>
      </c>
      <c r="E208" s="152" t="s">
        <v>19</v>
      </c>
      <c r="F208" s="153" t="s">
        <v>1662</v>
      </c>
      <c r="H208" s="152" t="s">
        <v>19</v>
      </c>
      <c r="I208" s="154"/>
      <c r="L208" s="150"/>
      <c r="M208" s="155"/>
      <c r="T208" s="156"/>
      <c r="AT208" s="152" t="s">
        <v>205</v>
      </c>
      <c r="AU208" s="152" t="s">
        <v>85</v>
      </c>
      <c r="AV208" s="12" t="s">
        <v>82</v>
      </c>
      <c r="AW208" s="12" t="s">
        <v>35</v>
      </c>
      <c r="AX208" s="12" t="s">
        <v>74</v>
      </c>
      <c r="AY208" s="152" t="s">
        <v>189</v>
      </c>
    </row>
    <row r="209" spans="2:65" s="12" customFormat="1" ht="11.25">
      <c r="B209" s="150"/>
      <c r="D209" s="151" t="s">
        <v>205</v>
      </c>
      <c r="E209" s="152" t="s">
        <v>19</v>
      </c>
      <c r="F209" s="153" t="s">
        <v>1663</v>
      </c>
      <c r="H209" s="152" t="s">
        <v>19</v>
      </c>
      <c r="I209" s="154"/>
      <c r="L209" s="150"/>
      <c r="M209" s="155"/>
      <c r="T209" s="156"/>
      <c r="AT209" s="152" t="s">
        <v>205</v>
      </c>
      <c r="AU209" s="152" t="s">
        <v>85</v>
      </c>
      <c r="AV209" s="12" t="s">
        <v>82</v>
      </c>
      <c r="AW209" s="12" t="s">
        <v>35</v>
      </c>
      <c r="AX209" s="12" t="s">
        <v>74</v>
      </c>
      <c r="AY209" s="152" t="s">
        <v>189</v>
      </c>
    </row>
    <row r="210" spans="2:65" s="13" customFormat="1" ht="11.25">
      <c r="B210" s="157"/>
      <c r="D210" s="151" t="s">
        <v>205</v>
      </c>
      <c r="E210" s="158" t="s">
        <v>19</v>
      </c>
      <c r="F210" s="159" t="s">
        <v>1664</v>
      </c>
      <c r="H210" s="160">
        <v>-0.26600000000000001</v>
      </c>
      <c r="I210" s="161"/>
      <c r="L210" s="157"/>
      <c r="M210" s="162"/>
      <c r="T210" s="163"/>
      <c r="AT210" s="158" t="s">
        <v>205</v>
      </c>
      <c r="AU210" s="158" t="s">
        <v>85</v>
      </c>
      <c r="AV210" s="13" t="s">
        <v>85</v>
      </c>
      <c r="AW210" s="13" t="s">
        <v>35</v>
      </c>
      <c r="AX210" s="13" t="s">
        <v>74</v>
      </c>
      <c r="AY210" s="158" t="s">
        <v>189</v>
      </c>
    </row>
    <row r="211" spans="2:65" s="12" customFormat="1" ht="11.25">
      <c r="B211" s="150"/>
      <c r="D211" s="151" t="s">
        <v>205</v>
      </c>
      <c r="E211" s="152" t="s">
        <v>19</v>
      </c>
      <c r="F211" s="153" t="s">
        <v>1665</v>
      </c>
      <c r="H211" s="152" t="s">
        <v>19</v>
      </c>
      <c r="I211" s="154"/>
      <c r="L211" s="150"/>
      <c r="M211" s="155"/>
      <c r="T211" s="156"/>
      <c r="AT211" s="152" t="s">
        <v>205</v>
      </c>
      <c r="AU211" s="152" t="s">
        <v>85</v>
      </c>
      <c r="AV211" s="12" t="s">
        <v>82</v>
      </c>
      <c r="AW211" s="12" t="s">
        <v>35</v>
      </c>
      <c r="AX211" s="12" t="s">
        <v>74</v>
      </c>
      <c r="AY211" s="152" t="s">
        <v>189</v>
      </c>
    </row>
    <row r="212" spans="2:65" s="12" customFormat="1" ht="11.25">
      <c r="B212" s="150"/>
      <c r="D212" s="151" t="s">
        <v>205</v>
      </c>
      <c r="E212" s="152" t="s">
        <v>19</v>
      </c>
      <c r="F212" s="153" t="s">
        <v>1666</v>
      </c>
      <c r="H212" s="152" t="s">
        <v>19</v>
      </c>
      <c r="I212" s="154"/>
      <c r="L212" s="150"/>
      <c r="M212" s="155"/>
      <c r="T212" s="156"/>
      <c r="AT212" s="152" t="s">
        <v>205</v>
      </c>
      <c r="AU212" s="152" t="s">
        <v>85</v>
      </c>
      <c r="AV212" s="12" t="s">
        <v>82</v>
      </c>
      <c r="AW212" s="12" t="s">
        <v>35</v>
      </c>
      <c r="AX212" s="12" t="s">
        <v>74</v>
      </c>
      <c r="AY212" s="152" t="s">
        <v>189</v>
      </c>
    </row>
    <row r="213" spans="2:65" s="13" customFormat="1" ht="11.25">
      <c r="B213" s="157"/>
      <c r="D213" s="151" t="s">
        <v>205</v>
      </c>
      <c r="E213" s="158" t="s">
        <v>19</v>
      </c>
      <c r="F213" s="159" t="s">
        <v>1667</v>
      </c>
      <c r="H213" s="160">
        <v>-0.27100000000000002</v>
      </c>
      <c r="I213" s="161"/>
      <c r="L213" s="157"/>
      <c r="M213" s="162"/>
      <c r="T213" s="163"/>
      <c r="AT213" s="158" t="s">
        <v>205</v>
      </c>
      <c r="AU213" s="158" t="s">
        <v>85</v>
      </c>
      <c r="AV213" s="13" t="s">
        <v>85</v>
      </c>
      <c r="AW213" s="13" t="s">
        <v>35</v>
      </c>
      <c r="AX213" s="13" t="s">
        <v>74</v>
      </c>
      <c r="AY213" s="158" t="s">
        <v>189</v>
      </c>
    </row>
    <row r="214" spans="2:65" s="12" customFormat="1" ht="11.25">
      <c r="B214" s="150"/>
      <c r="D214" s="151" t="s">
        <v>205</v>
      </c>
      <c r="E214" s="152" t="s">
        <v>19</v>
      </c>
      <c r="F214" s="153" t="s">
        <v>1662</v>
      </c>
      <c r="H214" s="152" t="s">
        <v>19</v>
      </c>
      <c r="I214" s="154"/>
      <c r="L214" s="150"/>
      <c r="M214" s="155"/>
      <c r="T214" s="156"/>
      <c r="AT214" s="152" t="s">
        <v>205</v>
      </c>
      <c r="AU214" s="152" t="s">
        <v>85</v>
      </c>
      <c r="AV214" s="12" t="s">
        <v>82</v>
      </c>
      <c r="AW214" s="12" t="s">
        <v>35</v>
      </c>
      <c r="AX214" s="12" t="s">
        <v>74</v>
      </c>
      <c r="AY214" s="152" t="s">
        <v>189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1668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3" customFormat="1" ht="11.25">
      <c r="B216" s="157"/>
      <c r="D216" s="151" t="s">
        <v>205</v>
      </c>
      <c r="E216" s="158" t="s">
        <v>19</v>
      </c>
      <c r="F216" s="159" t="s">
        <v>1669</v>
      </c>
      <c r="H216" s="160">
        <v>-0.221</v>
      </c>
      <c r="I216" s="161"/>
      <c r="L216" s="157"/>
      <c r="M216" s="162"/>
      <c r="T216" s="163"/>
      <c r="AT216" s="158" t="s">
        <v>205</v>
      </c>
      <c r="AU216" s="158" t="s">
        <v>85</v>
      </c>
      <c r="AV216" s="13" t="s">
        <v>85</v>
      </c>
      <c r="AW216" s="13" t="s">
        <v>35</v>
      </c>
      <c r="AX216" s="13" t="s">
        <v>74</v>
      </c>
      <c r="AY216" s="158" t="s">
        <v>189</v>
      </c>
    </row>
    <row r="217" spans="2:65" s="14" customFormat="1" ht="11.25">
      <c r="B217" s="164"/>
      <c r="D217" s="151" t="s">
        <v>205</v>
      </c>
      <c r="E217" s="165" t="s">
        <v>19</v>
      </c>
      <c r="F217" s="166" t="s">
        <v>303</v>
      </c>
      <c r="H217" s="167">
        <v>62.317</v>
      </c>
      <c r="I217" s="168"/>
      <c r="L217" s="164"/>
      <c r="M217" s="169"/>
      <c r="T217" s="170"/>
      <c r="AT217" s="165" t="s">
        <v>205</v>
      </c>
      <c r="AU217" s="165" t="s">
        <v>85</v>
      </c>
      <c r="AV217" s="14" t="s">
        <v>196</v>
      </c>
      <c r="AW217" s="14" t="s">
        <v>35</v>
      </c>
      <c r="AX217" s="14" t="s">
        <v>82</v>
      </c>
      <c r="AY217" s="165" t="s">
        <v>189</v>
      </c>
    </row>
    <row r="218" spans="2:65" s="1" customFormat="1" ht="16.5" customHeight="1">
      <c r="B218" s="33"/>
      <c r="C218" s="178" t="s">
        <v>336</v>
      </c>
      <c r="D218" s="178" t="s">
        <v>666</v>
      </c>
      <c r="E218" s="179" t="s">
        <v>667</v>
      </c>
      <c r="F218" s="180" t="s">
        <v>668</v>
      </c>
      <c r="G218" s="181" t="s">
        <v>633</v>
      </c>
      <c r="H218" s="182">
        <v>4.9580000000000002</v>
      </c>
      <c r="I218" s="183"/>
      <c r="J218" s="184">
        <f>ROUND(I218*H218,2)</f>
        <v>0</v>
      </c>
      <c r="K218" s="180" t="s">
        <v>195</v>
      </c>
      <c r="L218" s="185"/>
      <c r="M218" s="186" t="s">
        <v>19</v>
      </c>
      <c r="N218" s="187" t="s">
        <v>45</v>
      </c>
      <c r="P218" s="142">
        <f>O218*H218</f>
        <v>0</v>
      </c>
      <c r="Q218" s="142">
        <v>0</v>
      </c>
      <c r="R218" s="142">
        <f>Q218*H218</f>
        <v>0</v>
      </c>
      <c r="S218" s="142">
        <v>0</v>
      </c>
      <c r="T218" s="143">
        <f>S218*H218</f>
        <v>0</v>
      </c>
      <c r="AR218" s="144" t="s">
        <v>234</v>
      </c>
      <c r="AT218" s="144" t="s">
        <v>666</v>
      </c>
      <c r="AU218" s="144" t="s">
        <v>85</v>
      </c>
      <c r="AY218" s="18" t="s">
        <v>189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8" t="s">
        <v>82</v>
      </c>
      <c r="BK218" s="145">
        <f>ROUND(I218*H218,2)</f>
        <v>0</v>
      </c>
      <c r="BL218" s="18" t="s">
        <v>196</v>
      </c>
      <c r="BM218" s="144" t="s">
        <v>1670</v>
      </c>
    </row>
    <row r="219" spans="2:65" s="12" customFormat="1" ht="22.5">
      <c r="B219" s="150"/>
      <c r="D219" s="151" t="s">
        <v>205</v>
      </c>
      <c r="E219" s="152" t="s">
        <v>19</v>
      </c>
      <c r="F219" s="153" t="s">
        <v>1671</v>
      </c>
      <c r="H219" s="152" t="s">
        <v>19</v>
      </c>
      <c r="I219" s="154"/>
      <c r="L219" s="150"/>
      <c r="M219" s="155"/>
      <c r="T219" s="156"/>
      <c r="AT219" s="152" t="s">
        <v>205</v>
      </c>
      <c r="AU219" s="152" t="s">
        <v>85</v>
      </c>
      <c r="AV219" s="12" t="s">
        <v>82</v>
      </c>
      <c r="AW219" s="12" t="s">
        <v>35</v>
      </c>
      <c r="AX219" s="12" t="s">
        <v>74</v>
      </c>
      <c r="AY219" s="152" t="s">
        <v>189</v>
      </c>
    </row>
    <row r="220" spans="2:65" s="13" customFormat="1" ht="11.25">
      <c r="B220" s="157"/>
      <c r="D220" s="151" t="s">
        <v>205</v>
      </c>
      <c r="E220" s="158" t="s">
        <v>19</v>
      </c>
      <c r="F220" s="159" t="s">
        <v>1672</v>
      </c>
      <c r="H220" s="160">
        <v>2.68</v>
      </c>
      <c r="I220" s="161"/>
      <c r="L220" s="157"/>
      <c r="M220" s="162"/>
      <c r="T220" s="163"/>
      <c r="AT220" s="158" t="s">
        <v>205</v>
      </c>
      <c r="AU220" s="158" t="s">
        <v>85</v>
      </c>
      <c r="AV220" s="13" t="s">
        <v>85</v>
      </c>
      <c r="AW220" s="13" t="s">
        <v>35</v>
      </c>
      <c r="AX220" s="13" t="s">
        <v>74</v>
      </c>
      <c r="AY220" s="158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1673</v>
      </c>
      <c r="H221" s="160">
        <v>4.9580000000000002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82</v>
      </c>
      <c r="AY221" s="158" t="s">
        <v>189</v>
      </c>
    </row>
    <row r="222" spans="2:65" s="1" customFormat="1" ht="33" customHeight="1">
      <c r="B222" s="33"/>
      <c r="C222" s="133" t="s">
        <v>345</v>
      </c>
      <c r="D222" s="133" t="s">
        <v>191</v>
      </c>
      <c r="E222" s="134" t="s">
        <v>1674</v>
      </c>
      <c r="F222" s="135" t="s">
        <v>1675</v>
      </c>
      <c r="G222" s="136" t="s">
        <v>194</v>
      </c>
      <c r="H222" s="137">
        <v>25.65</v>
      </c>
      <c r="I222" s="138"/>
      <c r="J222" s="139">
        <f>ROUND(I222*H222,2)</f>
        <v>0</v>
      </c>
      <c r="K222" s="135" t="s">
        <v>195</v>
      </c>
      <c r="L222" s="33"/>
      <c r="M222" s="140" t="s">
        <v>19</v>
      </c>
      <c r="N222" s="141" t="s">
        <v>45</v>
      </c>
      <c r="P222" s="142">
        <f>O222*H222</f>
        <v>0</v>
      </c>
      <c r="Q222" s="142">
        <v>0</v>
      </c>
      <c r="R222" s="142">
        <f>Q222*H222</f>
        <v>0</v>
      </c>
      <c r="S222" s="142">
        <v>0</v>
      </c>
      <c r="T222" s="143">
        <f>S222*H222</f>
        <v>0</v>
      </c>
      <c r="AR222" s="144" t="s">
        <v>196</v>
      </c>
      <c r="AT222" s="144" t="s">
        <v>191</v>
      </c>
      <c r="AU222" s="144" t="s">
        <v>85</v>
      </c>
      <c r="AY222" s="18" t="s">
        <v>189</v>
      </c>
      <c r="BE222" s="145">
        <f>IF(N222="základní",J222,0)</f>
        <v>0</v>
      </c>
      <c r="BF222" s="145">
        <f>IF(N222="snížená",J222,0)</f>
        <v>0</v>
      </c>
      <c r="BG222" s="145">
        <f>IF(N222="zákl. přenesená",J222,0)</f>
        <v>0</v>
      </c>
      <c r="BH222" s="145">
        <f>IF(N222="sníž. přenesená",J222,0)</f>
        <v>0</v>
      </c>
      <c r="BI222" s="145">
        <f>IF(N222="nulová",J222,0)</f>
        <v>0</v>
      </c>
      <c r="BJ222" s="18" t="s">
        <v>82</v>
      </c>
      <c r="BK222" s="145">
        <f>ROUND(I222*H222,2)</f>
        <v>0</v>
      </c>
      <c r="BL222" s="18" t="s">
        <v>196</v>
      </c>
      <c r="BM222" s="144" t="s">
        <v>1676</v>
      </c>
    </row>
    <row r="223" spans="2:65" s="1" customFormat="1" ht="11.25">
      <c r="B223" s="33"/>
      <c r="D223" s="146" t="s">
        <v>198</v>
      </c>
      <c r="F223" s="147" t="s">
        <v>1677</v>
      </c>
      <c r="I223" s="148"/>
      <c r="L223" s="33"/>
      <c r="M223" s="149"/>
      <c r="T223" s="54"/>
      <c r="AT223" s="18" t="s">
        <v>198</v>
      </c>
      <c r="AU223" s="18" t="s">
        <v>85</v>
      </c>
    </row>
    <row r="224" spans="2:65" s="12" customFormat="1" ht="11.25">
      <c r="B224" s="150"/>
      <c r="D224" s="151" t="s">
        <v>205</v>
      </c>
      <c r="E224" s="152" t="s">
        <v>19</v>
      </c>
      <c r="F224" s="153" t="s">
        <v>1678</v>
      </c>
      <c r="H224" s="152" t="s">
        <v>19</v>
      </c>
      <c r="I224" s="154"/>
      <c r="L224" s="150"/>
      <c r="M224" s="155"/>
      <c r="T224" s="156"/>
      <c r="AT224" s="152" t="s">
        <v>205</v>
      </c>
      <c r="AU224" s="152" t="s">
        <v>85</v>
      </c>
      <c r="AV224" s="12" t="s">
        <v>82</v>
      </c>
      <c r="AW224" s="12" t="s">
        <v>35</v>
      </c>
      <c r="AX224" s="12" t="s">
        <v>74</v>
      </c>
      <c r="AY224" s="152" t="s">
        <v>189</v>
      </c>
    </row>
    <row r="225" spans="2:65" s="13" customFormat="1" ht="11.25">
      <c r="B225" s="157"/>
      <c r="D225" s="151" t="s">
        <v>205</v>
      </c>
      <c r="E225" s="158" t="s">
        <v>19</v>
      </c>
      <c r="F225" s="159" t="s">
        <v>1679</v>
      </c>
      <c r="H225" s="160">
        <v>25.65</v>
      </c>
      <c r="I225" s="161"/>
      <c r="L225" s="157"/>
      <c r="M225" s="162"/>
      <c r="T225" s="163"/>
      <c r="AT225" s="158" t="s">
        <v>205</v>
      </c>
      <c r="AU225" s="158" t="s">
        <v>85</v>
      </c>
      <c r="AV225" s="13" t="s">
        <v>85</v>
      </c>
      <c r="AW225" s="13" t="s">
        <v>35</v>
      </c>
      <c r="AX225" s="13" t="s">
        <v>82</v>
      </c>
      <c r="AY225" s="158" t="s">
        <v>189</v>
      </c>
    </row>
    <row r="226" spans="2:65" s="11" customFormat="1" ht="22.9" customHeight="1">
      <c r="B226" s="121"/>
      <c r="D226" s="122" t="s">
        <v>73</v>
      </c>
      <c r="E226" s="131" t="s">
        <v>85</v>
      </c>
      <c r="F226" s="131" t="s">
        <v>736</v>
      </c>
      <c r="I226" s="124"/>
      <c r="J226" s="132">
        <f>BK226</f>
        <v>0</v>
      </c>
      <c r="L226" s="121"/>
      <c r="M226" s="126"/>
      <c r="P226" s="127">
        <f>SUM(P227:P251)</f>
        <v>0</v>
      </c>
      <c r="R226" s="127">
        <f>SUM(R227:R251)</f>
        <v>13.1728652</v>
      </c>
      <c r="T226" s="128">
        <f>SUM(T227:T251)</f>
        <v>0</v>
      </c>
      <c r="AR226" s="122" t="s">
        <v>82</v>
      </c>
      <c r="AT226" s="129" t="s">
        <v>73</v>
      </c>
      <c r="AU226" s="129" t="s">
        <v>82</v>
      </c>
      <c r="AY226" s="122" t="s">
        <v>189</v>
      </c>
      <c r="BK226" s="130">
        <f>SUM(BK227:BK251)</f>
        <v>0</v>
      </c>
    </row>
    <row r="227" spans="2:65" s="1" customFormat="1" ht="62.65" customHeight="1">
      <c r="B227" s="33"/>
      <c r="C227" s="133" t="s">
        <v>355</v>
      </c>
      <c r="D227" s="133" t="s">
        <v>191</v>
      </c>
      <c r="E227" s="134" t="s">
        <v>1680</v>
      </c>
      <c r="F227" s="135" t="s">
        <v>1681</v>
      </c>
      <c r="G227" s="136" t="s">
        <v>339</v>
      </c>
      <c r="H227" s="137">
        <v>20.399999999999999</v>
      </c>
      <c r="I227" s="138"/>
      <c r="J227" s="139">
        <f>ROUND(I227*H227,2)</f>
        <v>0</v>
      </c>
      <c r="K227" s="135" t="s">
        <v>195</v>
      </c>
      <c r="L227" s="33"/>
      <c r="M227" s="140" t="s">
        <v>19</v>
      </c>
      <c r="N227" s="141" t="s">
        <v>45</v>
      </c>
      <c r="P227" s="142">
        <f>O227*H227</f>
        <v>0</v>
      </c>
      <c r="Q227" s="142">
        <v>0.20436000000000001</v>
      </c>
      <c r="R227" s="142">
        <f>Q227*H227</f>
        <v>4.1689439999999998</v>
      </c>
      <c r="S227" s="142">
        <v>0</v>
      </c>
      <c r="T227" s="143">
        <f>S227*H227</f>
        <v>0</v>
      </c>
      <c r="AR227" s="144" t="s">
        <v>196</v>
      </c>
      <c r="AT227" s="144" t="s">
        <v>191</v>
      </c>
      <c r="AU227" s="144" t="s">
        <v>85</v>
      </c>
      <c r="AY227" s="18" t="s">
        <v>189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8" t="s">
        <v>82</v>
      </c>
      <c r="BK227" s="145">
        <f>ROUND(I227*H227,2)</f>
        <v>0</v>
      </c>
      <c r="BL227" s="18" t="s">
        <v>196</v>
      </c>
      <c r="BM227" s="144" t="s">
        <v>1682</v>
      </c>
    </row>
    <row r="228" spans="2:65" s="1" customFormat="1" ht="11.25">
      <c r="B228" s="33"/>
      <c r="D228" s="146" t="s">
        <v>198</v>
      </c>
      <c r="F228" s="147" t="s">
        <v>1683</v>
      </c>
      <c r="I228" s="148"/>
      <c r="L228" s="33"/>
      <c r="M228" s="149"/>
      <c r="T228" s="54"/>
      <c r="AT228" s="18" t="s">
        <v>198</v>
      </c>
      <c r="AU228" s="18" t="s">
        <v>85</v>
      </c>
    </row>
    <row r="229" spans="2:65" s="12" customFormat="1" ht="22.5">
      <c r="B229" s="150"/>
      <c r="D229" s="151" t="s">
        <v>205</v>
      </c>
      <c r="E229" s="152" t="s">
        <v>19</v>
      </c>
      <c r="F229" s="153" t="s">
        <v>1684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3" customFormat="1" ht="11.25">
      <c r="B230" s="157"/>
      <c r="D230" s="151" t="s">
        <v>205</v>
      </c>
      <c r="E230" s="158" t="s">
        <v>19</v>
      </c>
      <c r="F230" s="159" t="s">
        <v>1685</v>
      </c>
      <c r="H230" s="160">
        <v>20.399999999999999</v>
      </c>
      <c r="I230" s="161"/>
      <c r="L230" s="157"/>
      <c r="M230" s="162"/>
      <c r="T230" s="163"/>
      <c r="AT230" s="158" t="s">
        <v>205</v>
      </c>
      <c r="AU230" s="158" t="s">
        <v>85</v>
      </c>
      <c r="AV230" s="13" t="s">
        <v>85</v>
      </c>
      <c r="AW230" s="13" t="s">
        <v>35</v>
      </c>
      <c r="AX230" s="13" t="s">
        <v>82</v>
      </c>
      <c r="AY230" s="158" t="s">
        <v>189</v>
      </c>
    </row>
    <row r="231" spans="2:65" s="1" customFormat="1" ht="24.2" customHeight="1">
      <c r="B231" s="33"/>
      <c r="C231" s="133" t="s">
        <v>361</v>
      </c>
      <c r="D231" s="133" t="s">
        <v>191</v>
      </c>
      <c r="E231" s="134" t="s">
        <v>1686</v>
      </c>
      <c r="F231" s="135" t="s">
        <v>1687</v>
      </c>
      <c r="G231" s="136" t="s">
        <v>405</v>
      </c>
      <c r="H231" s="137">
        <v>3.0779999999999998</v>
      </c>
      <c r="I231" s="138"/>
      <c r="J231" s="139">
        <f>ROUND(I231*H231,2)</f>
        <v>0</v>
      </c>
      <c r="K231" s="135" t="s">
        <v>195</v>
      </c>
      <c r="L231" s="33"/>
      <c r="M231" s="140" t="s">
        <v>19</v>
      </c>
      <c r="N231" s="141" t="s">
        <v>45</v>
      </c>
      <c r="P231" s="142">
        <f>O231*H231</f>
        <v>0</v>
      </c>
      <c r="Q231" s="142">
        <v>2.16</v>
      </c>
      <c r="R231" s="142">
        <f>Q231*H231</f>
        <v>6.6484800000000002</v>
      </c>
      <c r="S231" s="142">
        <v>0</v>
      </c>
      <c r="T231" s="143">
        <f>S231*H231</f>
        <v>0</v>
      </c>
      <c r="AR231" s="144" t="s">
        <v>196</v>
      </c>
      <c r="AT231" s="144" t="s">
        <v>191</v>
      </c>
      <c r="AU231" s="144" t="s">
        <v>85</v>
      </c>
      <c r="AY231" s="18" t="s">
        <v>189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8" t="s">
        <v>82</v>
      </c>
      <c r="BK231" s="145">
        <f>ROUND(I231*H231,2)</f>
        <v>0</v>
      </c>
      <c r="BL231" s="18" t="s">
        <v>196</v>
      </c>
      <c r="BM231" s="144" t="s">
        <v>1688</v>
      </c>
    </row>
    <row r="232" spans="2:65" s="1" customFormat="1" ht="11.25">
      <c r="B232" s="33"/>
      <c r="D232" s="146" t="s">
        <v>198</v>
      </c>
      <c r="F232" s="147" t="s">
        <v>1689</v>
      </c>
      <c r="I232" s="148"/>
      <c r="L232" s="33"/>
      <c r="M232" s="149"/>
      <c r="T232" s="54"/>
      <c r="AT232" s="18" t="s">
        <v>198</v>
      </c>
      <c r="AU232" s="18" t="s">
        <v>85</v>
      </c>
    </row>
    <row r="233" spans="2:65" s="12" customFormat="1" ht="11.25">
      <c r="B233" s="150"/>
      <c r="D233" s="151" t="s">
        <v>205</v>
      </c>
      <c r="E233" s="152" t="s">
        <v>19</v>
      </c>
      <c r="F233" s="153" t="s">
        <v>1654</v>
      </c>
      <c r="H233" s="152" t="s">
        <v>19</v>
      </c>
      <c r="I233" s="154"/>
      <c r="L233" s="150"/>
      <c r="M233" s="155"/>
      <c r="T233" s="156"/>
      <c r="AT233" s="152" t="s">
        <v>205</v>
      </c>
      <c r="AU233" s="152" t="s">
        <v>85</v>
      </c>
      <c r="AV233" s="12" t="s">
        <v>82</v>
      </c>
      <c r="AW233" s="12" t="s">
        <v>35</v>
      </c>
      <c r="AX233" s="12" t="s">
        <v>74</v>
      </c>
      <c r="AY233" s="152" t="s">
        <v>189</v>
      </c>
    </row>
    <row r="234" spans="2:65" s="13" customFormat="1" ht="11.25">
      <c r="B234" s="157"/>
      <c r="D234" s="151" t="s">
        <v>205</v>
      </c>
      <c r="E234" s="158" t="s">
        <v>19</v>
      </c>
      <c r="F234" s="159" t="s">
        <v>1690</v>
      </c>
      <c r="H234" s="160">
        <v>3.0779999999999998</v>
      </c>
      <c r="I234" s="161"/>
      <c r="L234" s="157"/>
      <c r="M234" s="162"/>
      <c r="T234" s="163"/>
      <c r="AT234" s="158" t="s">
        <v>205</v>
      </c>
      <c r="AU234" s="158" t="s">
        <v>85</v>
      </c>
      <c r="AV234" s="13" t="s">
        <v>85</v>
      </c>
      <c r="AW234" s="13" t="s">
        <v>35</v>
      </c>
      <c r="AX234" s="13" t="s">
        <v>82</v>
      </c>
      <c r="AY234" s="158" t="s">
        <v>189</v>
      </c>
    </row>
    <row r="235" spans="2:65" s="1" customFormat="1" ht="33" customHeight="1">
      <c r="B235" s="33"/>
      <c r="C235" s="133" t="s">
        <v>368</v>
      </c>
      <c r="D235" s="133" t="s">
        <v>191</v>
      </c>
      <c r="E235" s="134" t="s">
        <v>1691</v>
      </c>
      <c r="F235" s="135" t="s">
        <v>1692</v>
      </c>
      <c r="G235" s="136" t="s">
        <v>405</v>
      </c>
      <c r="H235" s="137">
        <v>1.0149999999999999</v>
      </c>
      <c r="I235" s="138"/>
      <c r="J235" s="139">
        <f>ROUND(I235*H235,2)</f>
        <v>0</v>
      </c>
      <c r="K235" s="135" t="s">
        <v>195</v>
      </c>
      <c r="L235" s="33"/>
      <c r="M235" s="140" t="s">
        <v>19</v>
      </c>
      <c r="N235" s="141" t="s">
        <v>45</v>
      </c>
      <c r="P235" s="142">
        <f>O235*H235</f>
        <v>0</v>
      </c>
      <c r="Q235" s="142">
        <v>2.3010199999999998</v>
      </c>
      <c r="R235" s="142">
        <f>Q235*H235</f>
        <v>2.3355352999999996</v>
      </c>
      <c r="S235" s="142">
        <v>0</v>
      </c>
      <c r="T235" s="143">
        <f>S235*H235</f>
        <v>0</v>
      </c>
      <c r="AR235" s="144" t="s">
        <v>196</v>
      </c>
      <c r="AT235" s="144" t="s">
        <v>191</v>
      </c>
      <c r="AU235" s="144" t="s">
        <v>85</v>
      </c>
      <c r="AY235" s="18" t="s">
        <v>189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8" t="s">
        <v>82</v>
      </c>
      <c r="BK235" s="145">
        <f>ROUND(I235*H235,2)</f>
        <v>0</v>
      </c>
      <c r="BL235" s="18" t="s">
        <v>196</v>
      </c>
      <c r="BM235" s="144" t="s">
        <v>1693</v>
      </c>
    </row>
    <row r="236" spans="2:65" s="1" customFormat="1" ht="11.25">
      <c r="B236" s="33"/>
      <c r="D236" s="146" t="s">
        <v>198</v>
      </c>
      <c r="F236" s="147" t="s">
        <v>1694</v>
      </c>
      <c r="I236" s="148"/>
      <c r="L236" s="33"/>
      <c r="M236" s="149"/>
      <c r="T236" s="54"/>
      <c r="AT236" s="18" t="s">
        <v>198</v>
      </c>
      <c r="AU236" s="18" t="s">
        <v>85</v>
      </c>
    </row>
    <row r="237" spans="2:65" s="12" customFormat="1" ht="11.25">
      <c r="B237" s="150"/>
      <c r="D237" s="151" t="s">
        <v>205</v>
      </c>
      <c r="E237" s="152" t="s">
        <v>19</v>
      </c>
      <c r="F237" s="153" t="s">
        <v>1656</v>
      </c>
      <c r="H237" s="152" t="s">
        <v>19</v>
      </c>
      <c r="I237" s="154"/>
      <c r="L237" s="150"/>
      <c r="M237" s="155"/>
      <c r="T237" s="156"/>
      <c r="AT237" s="152" t="s">
        <v>205</v>
      </c>
      <c r="AU237" s="152" t="s">
        <v>85</v>
      </c>
      <c r="AV237" s="12" t="s">
        <v>82</v>
      </c>
      <c r="AW237" s="12" t="s">
        <v>35</v>
      </c>
      <c r="AX237" s="12" t="s">
        <v>74</v>
      </c>
      <c r="AY237" s="152" t="s">
        <v>189</v>
      </c>
    </row>
    <row r="238" spans="2:65" s="12" customFormat="1" ht="11.25">
      <c r="B238" s="150"/>
      <c r="D238" s="151" t="s">
        <v>205</v>
      </c>
      <c r="E238" s="152" t="s">
        <v>19</v>
      </c>
      <c r="F238" s="153" t="s">
        <v>1695</v>
      </c>
      <c r="H238" s="152" t="s">
        <v>19</v>
      </c>
      <c r="I238" s="154"/>
      <c r="L238" s="150"/>
      <c r="M238" s="155"/>
      <c r="T238" s="156"/>
      <c r="AT238" s="152" t="s">
        <v>205</v>
      </c>
      <c r="AU238" s="152" t="s">
        <v>85</v>
      </c>
      <c r="AV238" s="12" t="s">
        <v>82</v>
      </c>
      <c r="AW238" s="12" t="s">
        <v>35</v>
      </c>
      <c r="AX238" s="12" t="s">
        <v>74</v>
      </c>
      <c r="AY238" s="152" t="s">
        <v>189</v>
      </c>
    </row>
    <row r="239" spans="2:65" s="12" customFormat="1" ht="11.25">
      <c r="B239" s="150"/>
      <c r="D239" s="151" t="s">
        <v>205</v>
      </c>
      <c r="E239" s="152" t="s">
        <v>19</v>
      </c>
      <c r="F239" s="153" t="s">
        <v>1696</v>
      </c>
      <c r="H239" s="152" t="s">
        <v>19</v>
      </c>
      <c r="I239" s="154"/>
      <c r="L239" s="150"/>
      <c r="M239" s="155"/>
      <c r="T239" s="156"/>
      <c r="AT239" s="152" t="s">
        <v>205</v>
      </c>
      <c r="AU239" s="152" t="s">
        <v>85</v>
      </c>
      <c r="AV239" s="12" t="s">
        <v>82</v>
      </c>
      <c r="AW239" s="12" t="s">
        <v>35</v>
      </c>
      <c r="AX239" s="12" t="s">
        <v>74</v>
      </c>
      <c r="AY239" s="152" t="s">
        <v>189</v>
      </c>
    </row>
    <row r="240" spans="2:65" s="13" customFormat="1" ht="11.25">
      <c r="B240" s="157"/>
      <c r="D240" s="151" t="s">
        <v>205</v>
      </c>
      <c r="E240" s="158" t="s">
        <v>19</v>
      </c>
      <c r="F240" s="159" t="s">
        <v>1697</v>
      </c>
      <c r="H240" s="160">
        <v>1.0149999999999999</v>
      </c>
      <c r="I240" s="161"/>
      <c r="L240" s="157"/>
      <c r="M240" s="162"/>
      <c r="T240" s="163"/>
      <c r="AT240" s="158" t="s">
        <v>205</v>
      </c>
      <c r="AU240" s="158" t="s">
        <v>85</v>
      </c>
      <c r="AV240" s="13" t="s">
        <v>85</v>
      </c>
      <c r="AW240" s="13" t="s">
        <v>35</v>
      </c>
      <c r="AX240" s="13" t="s">
        <v>82</v>
      </c>
      <c r="AY240" s="158" t="s">
        <v>189</v>
      </c>
    </row>
    <row r="241" spans="2:65" s="1" customFormat="1" ht="16.5" customHeight="1">
      <c r="B241" s="33"/>
      <c r="C241" s="133" t="s">
        <v>375</v>
      </c>
      <c r="D241" s="133" t="s">
        <v>191</v>
      </c>
      <c r="E241" s="134" t="s">
        <v>1698</v>
      </c>
      <c r="F241" s="135" t="s">
        <v>1699</v>
      </c>
      <c r="G241" s="136" t="s">
        <v>194</v>
      </c>
      <c r="H241" s="137">
        <v>1.605</v>
      </c>
      <c r="I241" s="138"/>
      <c r="J241" s="139">
        <f>ROUND(I241*H241,2)</f>
        <v>0</v>
      </c>
      <c r="K241" s="135" t="s">
        <v>195</v>
      </c>
      <c r="L241" s="33"/>
      <c r="M241" s="140" t="s">
        <v>19</v>
      </c>
      <c r="N241" s="141" t="s">
        <v>45</v>
      </c>
      <c r="P241" s="142">
        <f>O241*H241</f>
        <v>0</v>
      </c>
      <c r="Q241" s="142">
        <v>2.47E-3</v>
      </c>
      <c r="R241" s="142">
        <f>Q241*H241</f>
        <v>3.9643500000000002E-3</v>
      </c>
      <c r="S241" s="142">
        <v>0</v>
      </c>
      <c r="T241" s="143">
        <f>S241*H241</f>
        <v>0</v>
      </c>
      <c r="AR241" s="144" t="s">
        <v>196</v>
      </c>
      <c r="AT241" s="144" t="s">
        <v>191</v>
      </c>
      <c r="AU241" s="144" t="s">
        <v>85</v>
      </c>
      <c r="AY241" s="18" t="s">
        <v>189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8" t="s">
        <v>82</v>
      </c>
      <c r="BK241" s="145">
        <f>ROUND(I241*H241,2)</f>
        <v>0</v>
      </c>
      <c r="BL241" s="18" t="s">
        <v>196</v>
      </c>
      <c r="BM241" s="144" t="s">
        <v>1700</v>
      </c>
    </row>
    <row r="242" spans="2:65" s="1" customFormat="1" ht="11.25">
      <c r="B242" s="33"/>
      <c r="D242" s="146" t="s">
        <v>198</v>
      </c>
      <c r="F242" s="147" t="s">
        <v>1701</v>
      </c>
      <c r="I242" s="148"/>
      <c r="L242" s="33"/>
      <c r="M242" s="149"/>
      <c r="T242" s="54"/>
      <c r="AT242" s="18" t="s">
        <v>198</v>
      </c>
      <c r="AU242" s="18" t="s">
        <v>85</v>
      </c>
    </row>
    <row r="243" spans="2:65" s="12" customFormat="1" ht="11.25">
      <c r="B243" s="150"/>
      <c r="D243" s="151" t="s">
        <v>205</v>
      </c>
      <c r="E243" s="152" t="s">
        <v>19</v>
      </c>
      <c r="F243" s="153" t="s">
        <v>1702</v>
      </c>
      <c r="H243" s="152" t="s">
        <v>19</v>
      </c>
      <c r="I243" s="154"/>
      <c r="L243" s="150"/>
      <c r="M243" s="155"/>
      <c r="T243" s="156"/>
      <c r="AT243" s="152" t="s">
        <v>205</v>
      </c>
      <c r="AU243" s="152" t="s">
        <v>85</v>
      </c>
      <c r="AV243" s="12" t="s">
        <v>82</v>
      </c>
      <c r="AW243" s="12" t="s">
        <v>35</v>
      </c>
      <c r="AX243" s="12" t="s">
        <v>74</v>
      </c>
      <c r="AY243" s="152" t="s">
        <v>189</v>
      </c>
    </row>
    <row r="244" spans="2:65" s="13" customFormat="1" ht="11.25">
      <c r="B244" s="157"/>
      <c r="D244" s="151" t="s">
        <v>205</v>
      </c>
      <c r="E244" s="158" t="s">
        <v>19</v>
      </c>
      <c r="F244" s="159" t="s">
        <v>1703</v>
      </c>
      <c r="H244" s="160">
        <v>1.605</v>
      </c>
      <c r="I244" s="161"/>
      <c r="L244" s="157"/>
      <c r="M244" s="162"/>
      <c r="T244" s="163"/>
      <c r="AT244" s="158" t="s">
        <v>205</v>
      </c>
      <c r="AU244" s="158" t="s">
        <v>85</v>
      </c>
      <c r="AV244" s="13" t="s">
        <v>85</v>
      </c>
      <c r="AW244" s="13" t="s">
        <v>35</v>
      </c>
      <c r="AX244" s="13" t="s">
        <v>82</v>
      </c>
      <c r="AY244" s="158" t="s">
        <v>189</v>
      </c>
    </row>
    <row r="245" spans="2:65" s="1" customFormat="1" ht="16.5" customHeight="1">
      <c r="B245" s="33"/>
      <c r="C245" s="133" t="s">
        <v>382</v>
      </c>
      <c r="D245" s="133" t="s">
        <v>191</v>
      </c>
      <c r="E245" s="134" t="s">
        <v>1704</v>
      </c>
      <c r="F245" s="135" t="s">
        <v>1705</v>
      </c>
      <c r="G245" s="136" t="s">
        <v>194</v>
      </c>
      <c r="H245" s="137">
        <v>1.605</v>
      </c>
      <c r="I245" s="138"/>
      <c r="J245" s="139">
        <f>ROUND(I245*H245,2)</f>
        <v>0</v>
      </c>
      <c r="K245" s="135" t="s">
        <v>195</v>
      </c>
      <c r="L245" s="33"/>
      <c r="M245" s="140" t="s">
        <v>19</v>
      </c>
      <c r="N245" s="141" t="s">
        <v>45</v>
      </c>
      <c r="P245" s="142">
        <f>O245*H245</f>
        <v>0</v>
      </c>
      <c r="Q245" s="142">
        <v>0</v>
      </c>
      <c r="R245" s="142">
        <f>Q245*H245</f>
        <v>0</v>
      </c>
      <c r="S245" s="142">
        <v>0</v>
      </c>
      <c r="T245" s="143">
        <f>S245*H245</f>
        <v>0</v>
      </c>
      <c r="AR245" s="144" t="s">
        <v>196</v>
      </c>
      <c r="AT245" s="144" t="s">
        <v>191</v>
      </c>
      <c r="AU245" s="144" t="s">
        <v>85</v>
      </c>
      <c r="AY245" s="18" t="s">
        <v>189</v>
      </c>
      <c r="BE245" s="145">
        <f>IF(N245="základní",J245,0)</f>
        <v>0</v>
      </c>
      <c r="BF245" s="145">
        <f>IF(N245="snížená",J245,0)</f>
        <v>0</v>
      </c>
      <c r="BG245" s="145">
        <f>IF(N245="zákl. přenesená",J245,0)</f>
        <v>0</v>
      </c>
      <c r="BH245" s="145">
        <f>IF(N245="sníž. přenesená",J245,0)</f>
        <v>0</v>
      </c>
      <c r="BI245" s="145">
        <f>IF(N245="nulová",J245,0)</f>
        <v>0</v>
      </c>
      <c r="BJ245" s="18" t="s">
        <v>82</v>
      </c>
      <c r="BK245" s="145">
        <f>ROUND(I245*H245,2)</f>
        <v>0</v>
      </c>
      <c r="BL245" s="18" t="s">
        <v>196</v>
      </c>
      <c r="BM245" s="144" t="s">
        <v>1706</v>
      </c>
    </row>
    <row r="246" spans="2:65" s="1" customFormat="1" ht="11.25">
      <c r="B246" s="33"/>
      <c r="D246" s="146" t="s">
        <v>198</v>
      </c>
      <c r="F246" s="147" t="s">
        <v>1707</v>
      </c>
      <c r="I246" s="148"/>
      <c r="L246" s="33"/>
      <c r="M246" s="149"/>
      <c r="T246" s="54"/>
      <c r="AT246" s="18" t="s">
        <v>198</v>
      </c>
      <c r="AU246" s="18" t="s">
        <v>85</v>
      </c>
    </row>
    <row r="247" spans="2:65" s="1" customFormat="1" ht="24.2" customHeight="1">
      <c r="B247" s="33"/>
      <c r="C247" s="133" t="s">
        <v>402</v>
      </c>
      <c r="D247" s="133" t="s">
        <v>191</v>
      </c>
      <c r="E247" s="134" t="s">
        <v>1708</v>
      </c>
      <c r="F247" s="135" t="s">
        <v>1709</v>
      </c>
      <c r="G247" s="136" t="s">
        <v>633</v>
      </c>
      <c r="H247" s="137">
        <v>1.4999999999999999E-2</v>
      </c>
      <c r="I247" s="138"/>
      <c r="J247" s="139">
        <f>ROUND(I247*H247,2)</f>
        <v>0</v>
      </c>
      <c r="K247" s="135" t="s">
        <v>195</v>
      </c>
      <c r="L247" s="33"/>
      <c r="M247" s="140" t="s">
        <v>19</v>
      </c>
      <c r="N247" s="141" t="s">
        <v>45</v>
      </c>
      <c r="P247" s="142">
        <f>O247*H247</f>
        <v>0</v>
      </c>
      <c r="Q247" s="142">
        <v>1.06277</v>
      </c>
      <c r="R247" s="142">
        <f>Q247*H247</f>
        <v>1.5941549999999999E-2</v>
      </c>
      <c r="S247" s="142">
        <v>0</v>
      </c>
      <c r="T247" s="143">
        <f>S247*H247</f>
        <v>0</v>
      </c>
      <c r="AR247" s="144" t="s">
        <v>196</v>
      </c>
      <c r="AT247" s="144" t="s">
        <v>191</v>
      </c>
      <c r="AU247" s="144" t="s">
        <v>85</v>
      </c>
      <c r="AY247" s="18" t="s">
        <v>189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8" t="s">
        <v>82</v>
      </c>
      <c r="BK247" s="145">
        <f>ROUND(I247*H247,2)</f>
        <v>0</v>
      </c>
      <c r="BL247" s="18" t="s">
        <v>196</v>
      </c>
      <c r="BM247" s="144" t="s">
        <v>1710</v>
      </c>
    </row>
    <row r="248" spans="2:65" s="1" customFormat="1" ht="11.25">
      <c r="B248" s="33"/>
      <c r="D248" s="146" t="s">
        <v>198</v>
      </c>
      <c r="F248" s="147" t="s">
        <v>1711</v>
      </c>
      <c r="I248" s="148"/>
      <c r="L248" s="33"/>
      <c r="M248" s="149"/>
      <c r="T248" s="54"/>
      <c r="AT248" s="18" t="s">
        <v>198</v>
      </c>
      <c r="AU248" s="18" t="s">
        <v>85</v>
      </c>
    </row>
    <row r="249" spans="2:65" s="12" customFormat="1" ht="11.25">
      <c r="B249" s="150"/>
      <c r="D249" s="151" t="s">
        <v>205</v>
      </c>
      <c r="E249" s="152" t="s">
        <v>19</v>
      </c>
      <c r="F249" s="153" t="s">
        <v>1712</v>
      </c>
      <c r="H249" s="152" t="s">
        <v>19</v>
      </c>
      <c r="I249" s="154"/>
      <c r="L249" s="150"/>
      <c r="M249" s="155"/>
      <c r="T249" s="156"/>
      <c r="AT249" s="152" t="s">
        <v>205</v>
      </c>
      <c r="AU249" s="152" t="s">
        <v>85</v>
      </c>
      <c r="AV249" s="12" t="s">
        <v>82</v>
      </c>
      <c r="AW249" s="12" t="s">
        <v>35</v>
      </c>
      <c r="AX249" s="12" t="s">
        <v>74</v>
      </c>
      <c r="AY249" s="152" t="s">
        <v>189</v>
      </c>
    </row>
    <row r="250" spans="2:65" s="13" customFormat="1" ht="11.25">
      <c r="B250" s="157"/>
      <c r="D250" s="151" t="s">
        <v>205</v>
      </c>
      <c r="E250" s="158" t="s">
        <v>19</v>
      </c>
      <c r="F250" s="159" t="s">
        <v>1713</v>
      </c>
      <c r="H250" s="160">
        <v>1.4E-2</v>
      </c>
      <c r="I250" s="161"/>
      <c r="L250" s="157"/>
      <c r="M250" s="162"/>
      <c r="T250" s="163"/>
      <c r="AT250" s="158" t="s">
        <v>205</v>
      </c>
      <c r="AU250" s="158" t="s">
        <v>85</v>
      </c>
      <c r="AV250" s="13" t="s">
        <v>85</v>
      </c>
      <c r="AW250" s="13" t="s">
        <v>35</v>
      </c>
      <c r="AX250" s="13" t="s">
        <v>74</v>
      </c>
      <c r="AY250" s="158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1714</v>
      </c>
      <c r="H251" s="160">
        <v>1.4999999999999999E-2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82</v>
      </c>
      <c r="AY251" s="158" t="s">
        <v>189</v>
      </c>
    </row>
    <row r="252" spans="2:65" s="11" customFormat="1" ht="22.9" customHeight="1">
      <c r="B252" s="121"/>
      <c r="D252" s="122" t="s">
        <v>73</v>
      </c>
      <c r="E252" s="131" t="s">
        <v>196</v>
      </c>
      <c r="F252" s="131" t="s">
        <v>753</v>
      </c>
      <c r="I252" s="124"/>
      <c r="J252" s="132">
        <f>BK252</f>
        <v>0</v>
      </c>
      <c r="L252" s="121"/>
      <c r="M252" s="126"/>
      <c r="P252" s="127">
        <f>SUM(P253:P257)</f>
        <v>0</v>
      </c>
      <c r="R252" s="127">
        <f>SUM(R253:R257)</f>
        <v>0</v>
      </c>
      <c r="T252" s="128">
        <f>SUM(T253:T257)</f>
        <v>0</v>
      </c>
      <c r="AR252" s="122" t="s">
        <v>82</v>
      </c>
      <c r="AT252" s="129" t="s">
        <v>73</v>
      </c>
      <c r="AU252" s="129" t="s">
        <v>82</v>
      </c>
      <c r="AY252" s="122" t="s">
        <v>189</v>
      </c>
      <c r="BK252" s="130">
        <f>SUM(BK253:BK257)</f>
        <v>0</v>
      </c>
    </row>
    <row r="253" spans="2:65" s="1" customFormat="1" ht="33" customHeight="1">
      <c r="B253" s="33"/>
      <c r="C253" s="133" t="s">
        <v>415</v>
      </c>
      <c r="D253" s="133" t="s">
        <v>191</v>
      </c>
      <c r="E253" s="134" t="s">
        <v>1715</v>
      </c>
      <c r="F253" s="135" t="s">
        <v>1716</v>
      </c>
      <c r="G253" s="136" t="s">
        <v>405</v>
      </c>
      <c r="H253" s="137">
        <v>0.14399999999999999</v>
      </c>
      <c r="I253" s="138"/>
      <c r="J253" s="139">
        <f>ROUND(I253*H253,2)</f>
        <v>0</v>
      </c>
      <c r="K253" s="135" t="s">
        <v>195</v>
      </c>
      <c r="L253" s="33"/>
      <c r="M253" s="140" t="s">
        <v>19</v>
      </c>
      <c r="N253" s="141" t="s">
        <v>45</v>
      </c>
      <c r="P253" s="142">
        <f>O253*H253</f>
        <v>0</v>
      </c>
      <c r="Q253" s="142">
        <v>0</v>
      </c>
      <c r="R253" s="142">
        <f>Q253*H253</f>
        <v>0</v>
      </c>
      <c r="S253" s="142">
        <v>0</v>
      </c>
      <c r="T253" s="143">
        <f>S253*H253</f>
        <v>0</v>
      </c>
      <c r="AR253" s="144" t="s">
        <v>196</v>
      </c>
      <c r="AT253" s="144" t="s">
        <v>191</v>
      </c>
      <c r="AU253" s="144" t="s">
        <v>85</v>
      </c>
      <c r="AY253" s="18" t="s">
        <v>189</v>
      </c>
      <c r="BE253" s="145">
        <f>IF(N253="základní",J253,0)</f>
        <v>0</v>
      </c>
      <c r="BF253" s="145">
        <f>IF(N253="snížená",J253,0)</f>
        <v>0</v>
      </c>
      <c r="BG253" s="145">
        <f>IF(N253="zákl. přenesená",J253,0)</f>
        <v>0</v>
      </c>
      <c r="BH253" s="145">
        <f>IF(N253="sníž. přenesená",J253,0)</f>
        <v>0</v>
      </c>
      <c r="BI253" s="145">
        <f>IF(N253="nulová",J253,0)</f>
        <v>0</v>
      </c>
      <c r="BJ253" s="18" t="s">
        <v>82</v>
      </c>
      <c r="BK253" s="145">
        <f>ROUND(I253*H253,2)</f>
        <v>0</v>
      </c>
      <c r="BL253" s="18" t="s">
        <v>196</v>
      </c>
      <c r="BM253" s="144" t="s">
        <v>1717</v>
      </c>
    </row>
    <row r="254" spans="2:65" s="1" customFormat="1" ht="11.25">
      <c r="B254" s="33"/>
      <c r="D254" s="146" t="s">
        <v>198</v>
      </c>
      <c r="F254" s="147" t="s">
        <v>1718</v>
      </c>
      <c r="I254" s="148"/>
      <c r="L254" s="33"/>
      <c r="M254" s="149"/>
      <c r="T254" s="54"/>
      <c r="AT254" s="18" t="s">
        <v>198</v>
      </c>
      <c r="AU254" s="18" t="s">
        <v>85</v>
      </c>
    </row>
    <row r="255" spans="2:65" s="12" customFormat="1" ht="11.25">
      <c r="B255" s="150"/>
      <c r="D255" s="151" t="s">
        <v>205</v>
      </c>
      <c r="E255" s="152" t="s">
        <v>19</v>
      </c>
      <c r="F255" s="153" t="s">
        <v>1719</v>
      </c>
      <c r="H255" s="152" t="s">
        <v>19</v>
      </c>
      <c r="I255" s="154"/>
      <c r="L255" s="150"/>
      <c r="M255" s="155"/>
      <c r="T255" s="156"/>
      <c r="AT255" s="152" t="s">
        <v>205</v>
      </c>
      <c r="AU255" s="152" t="s">
        <v>85</v>
      </c>
      <c r="AV255" s="12" t="s">
        <v>82</v>
      </c>
      <c r="AW255" s="12" t="s">
        <v>35</v>
      </c>
      <c r="AX255" s="12" t="s">
        <v>74</v>
      </c>
      <c r="AY255" s="152" t="s">
        <v>189</v>
      </c>
    </row>
    <row r="256" spans="2:65" s="12" customFormat="1" ht="11.25">
      <c r="B256" s="150"/>
      <c r="D256" s="151" t="s">
        <v>205</v>
      </c>
      <c r="E256" s="152" t="s">
        <v>19</v>
      </c>
      <c r="F256" s="153" t="s">
        <v>1720</v>
      </c>
      <c r="H256" s="152" t="s">
        <v>19</v>
      </c>
      <c r="I256" s="154"/>
      <c r="L256" s="150"/>
      <c r="M256" s="155"/>
      <c r="T256" s="156"/>
      <c r="AT256" s="152" t="s">
        <v>205</v>
      </c>
      <c r="AU256" s="152" t="s">
        <v>85</v>
      </c>
      <c r="AV256" s="12" t="s">
        <v>82</v>
      </c>
      <c r="AW256" s="12" t="s">
        <v>35</v>
      </c>
      <c r="AX256" s="12" t="s">
        <v>74</v>
      </c>
      <c r="AY256" s="152" t="s">
        <v>189</v>
      </c>
    </row>
    <row r="257" spans="2:65" s="13" customFormat="1" ht="11.25">
      <c r="B257" s="157"/>
      <c r="D257" s="151" t="s">
        <v>205</v>
      </c>
      <c r="E257" s="158" t="s">
        <v>19</v>
      </c>
      <c r="F257" s="159" t="s">
        <v>1721</v>
      </c>
      <c r="H257" s="160">
        <v>0.14399999999999999</v>
      </c>
      <c r="I257" s="161"/>
      <c r="L257" s="157"/>
      <c r="M257" s="162"/>
      <c r="T257" s="163"/>
      <c r="AT257" s="158" t="s">
        <v>205</v>
      </c>
      <c r="AU257" s="158" t="s">
        <v>85</v>
      </c>
      <c r="AV257" s="13" t="s">
        <v>85</v>
      </c>
      <c r="AW257" s="13" t="s">
        <v>35</v>
      </c>
      <c r="AX257" s="13" t="s">
        <v>82</v>
      </c>
      <c r="AY257" s="158" t="s">
        <v>189</v>
      </c>
    </row>
    <row r="258" spans="2:65" s="11" customFormat="1" ht="22.9" customHeight="1">
      <c r="B258" s="121"/>
      <c r="D258" s="122" t="s">
        <v>73</v>
      </c>
      <c r="E258" s="131" t="s">
        <v>218</v>
      </c>
      <c r="F258" s="131" t="s">
        <v>1722</v>
      </c>
      <c r="I258" s="124"/>
      <c r="J258" s="132">
        <f>BK258</f>
        <v>0</v>
      </c>
      <c r="L258" s="121"/>
      <c r="M258" s="126"/>
      <c r="P258" s="127">
        <f>SUM(P259:P300)</f>
        <v>0</v>
      </c>
      <c r="R258" s="127">
        <f>SUM(R259:R300)</f>
        <v>2.6070183600000001</v>
      </c>
      <c r="T258" s="128">
        <f>SUM(T259:T300)</f>
        <v>0</v>
      </c>
      <c r="AR258" s="122" t="s">
        <v>82</v>
      </c>
      <c r="AT258" s="129" t="s">
        <v>73</v>
      </c>
      <c r="AU258" s="129" t="s">
        <v>82</v>
      </c>
      <c r="AY258" s="122" t="s">
        <v>189</v>
      </c>
      <c r="BK258" s="130">
        <f>SUM(BK259:BK300)</f>
        <v>0</v>
      </c>
    </row>
    <row r="259" spans="2:65" s="1" customFormat="1" ht="33" customHeight="1">
      <c r="B259" s="33"/>
      <c r="C259" s="133" t="s">
        <v>207</v>
      </c>
      <c r="D259" s="133" t="s">
        <v>191</v>
      </c>
      <c r="E259" s="134" t="s">
        <v>1723</v>
      </c>
      <c r="F259" s="135" t="s">
        <v>1724</v>
      </c>
      <c r="G259" s="136" t="s">
        <v>405</v>
      </c>
      <c r="H259" s="137">
        <v>0.26500000000000001</v>
      </c>
      <c r="I259" s="138"/>
      <c r="J259" s="139">
        <f>ROUND(I259*H259,2)</f>
        <v>0</v>
      </c>
      <c r="K259" s="135" t="s">
        <v>195</v>
      </c>
      <c r="L259" s="33"/>
      <c r="M259" s="140" t="s">
        <v>19</v>
      </c>
      <c r="N259" s="141" t="s">
        <v>45</v>
      </c>
      <c r="P259" s="142">
        <f>O259*H259</f>
        <v>0</v>
      </c>
      <c r="Q259" s="142">
        <v>2.5018699999999998</v>
      </c>
      <c r="R259" s="142">
        <f>Q259*H259</f>
        <v>0.66299554999999999</v>
      </c>
      <c r="S259" s="142">
        <v>0</v>
      </c>
      <c r="T259" s="143">
        <f>S259*H259</f>
        <v>0</v>
      </c>
      <c r="AR259" s="144" t="s">
        <v>196</v>
      </c>
      <c r="AT259" s="144" t="s">
        <v>191</v>
      </c>
      <c r="AU259" s="144" t="s">
        <v>85</v>
      </c>
      <c r="AY259" s="18" t="s">
        <v>189</v>
      </c>
      <c r="BE259" s="145">
        <f>IF(N259="základní",J259,0)</f>
        <v>0</v>
      </c>
      <c r="BF259" s="145">
        <f>IF(N259="snížená",J259,0)</f>
        <v>0</v>
      </c>
      <c r="BG259" s="145">
        <f>IF(N259="zákl. přenesená",J259,0)</f>
        <v>0</v>
      </c>
      <c r="BH259" s="145">
        <f>IF(N259="sníž. přenesená",J259,0)</f>
        <v>0</v>
      </c>
      <c r="BI259" s="145">
        <f>IF(N259="nulová",J259,0)</f>
        <v>0</v>
      </c>
      <c r="BJ259" s="18" t="s">
        <v>82</v>
      </c>
      <c r="BK259" s="145">
        <f>ROUND(I259*H259,2)</f>
        <v>0</v>
      </c>
      <c r="BL259" s="18" t="s">
        <v>196</v>
      </c>
      <c r="BM259" s="144" t="s">
        <v>1725</v>
      </c>
    </row>
    <row r="260" spans="2:65" s="1" customFormat="1" ht="11.25">
      <c r="B260" s="33"/>
      <c r="D260" s="146" t="s">
        <v>198</v>
      </c>
      <c r="F260" s="147" t="s">
        <v>1726</v>
      </c>
      <c r="I260" s="148"/>
      <c r="L260" s="33"/>
      <c r="M260" s="149"/>
      <c r="T260" s="54"/>
      <c r="AT260" s="18" t="s">
        <v>198</v>
      </c>
      <c r="AU260" s="18" t="s">
        <v>85</v>
      </c>
    </row>
    <row r="261" spans="2:65" s="12" customFormat="1" ht="11.25">
      <c r="B261" s="150"/>
      <c r="D261" s="151" t="s">
        <v>205</v>
      </c>
      <c r="E261" s="152" t="s">
        <v>19</v>
      </c>
      <c r="F261" s="153" t="s">
        <v>1662</v>
      </c>
      <c r="H261" s="152" t="s">
        <v>19</v>
      </c>
      <c r="I261" s="154"/>
      <c r="L261" s="150"/>
      <c r="M261" s="155"/>
      <c r="T261" s="156"/>
      <c r="AT261" s="152" t="s">
        <v>205</v>
      </c>
      <c r="AU261" s="152" t="s">
        <v>85</v>
      </c>
      <c r="AV261" s="12" t="s">
        <v>82</v>
      </c>
      <c r="AW261" s="12" t="s">
        <v>35</v>
      </c>
      <c r="AX261" s="12" t="s">
        <v>74</v>
      </c>
      <c r="AY261" s="152" t="s">
        <v>189</v>
      </c>
    </row>
    <row r="262" spans="2:65" s="12" customFormat="1" ht="11.25">
      <c r="B262" s="150"/>
      <c r="D262" s="151" t="s">
        <v>205</v>
      </c>
      <c r="E262" s="152" t="s">
        <v>19</v>
      </c>
      <c r="F262" s="153" t="s">
        <v>1663</v>
      </c>
      <c r="H262" s="152" t="s">
        <v>19</v>
      </c>
      <c r="I262" s="154"/>
      <c r="L262" s="150"/>
      <c r="M262" s="155"/>
      <c r="T262" s="156"/>
      <c r="AT262" s="152" t="s">
        <v>205</v>
      </c>
      <c r="AU262" s="152" t="s">
        <v>85</v>
      </c>
      <c r="AV262" s="12" t="s">
        <v>82</v>
      </c>
      <c r="AW262" s="12" t="s">
        <v>35</v>
      </c>
      <c r="AX262" s="12" t="s">
        <v>74</v>
      </c>
      <c r="AY262" s="152" t="s">
        <v>189</v>
      </c>
    </row>
    <row r="263" spans="2:65" s="13" customFormat="1" ht="11.25">
      <c r="B263" s="157"/>
      <c r="D263" s="151" t="s">
        <v>205</v>
      </c>
      <c r="E263" s="158" t="s">
        <v>19</v>
      </c>
      <c r="F263" s="159" t="s">
        <v>1727</v>
      </c>
      <c r="H263" s="160">
        <v>0.28699999999999998</v>
      </c>
      <c r="I263" s="161"/>
      <c r="L263" s="157"/>
      <c r="M263" s="162"/>
      <c r="T263" s="163"/>
      <c r="AT263" s="158" t="s">
        <v>205</v>
      </c>
      <c r="AU263" s="158" t="s">
        <v>85</v>
      </c>
      <c r="AV263" s="13" t="s">
        <v>85</v>
      </c>
      <c r="AW263" s="13" t="s">
        <v>35</v>
      </c>
      <c r="AX263" s="13" t="s">
        <v>74</v>
      </c>
      <c r="AY263" s="158" t="s">
        <v>189</v>
      </c>
    </row>
    <row r="264" spans="2:65" s="12" customFormat="1" ht="11.25">
      <c r="B264" s="150"/>
      <c r="D264" s="151" t="s">
        <v>205</v>
      </c>
      <c r="E264" s="152" t="s">
        <v>19</v>
      </c>
      <c r="F264" s="153" t="s">
        <v>1728</v>
      </c>
      <c r="H264" s="152" t="s">
        <v>19</v>
      </c>
      <c r="I264" s="154"/>
      <c r="L264" s="150"/>
      <c r="M264" s="155"/>
      <c r="T264" s="156"/>
      <c r="AT264" s="152" t="s">
        <v>205</v>
      </c>
      <c r="AU264" s="152" t="s">
        <v>85</v>
      </c>
      <c r="AV264" s="12" t="s">
        <v>82</v>
      </c>
      <c r="AW264" s="12" t="s">
        <v>35</v>
      </c>
      <c r="AX264" s="12" t="s">
        <v>74</v>
      </c>
      <c r="AY264" s="152" t="s">
        <v>189</v>
      </c>
    </row>
    <row r="265" spans="2:65" s="13" customFormat="1" ht="11.25">
      <c r="B265" s="157"/>
      <c r="D265" s="151" t="s">
        <v>205</v>
      </c>
      <c r="E265" s="158" t="s">
        <v>19</v>
      </c>
      <c r="F265" s="159" t="s">
        <v>1729</v>
      </c>
      <c r="H265" s="160">
        <v>-2.1999999999999999E-2</v>
      </c>
      <c r="I265" s="161"/>
      <c r="L265" s="157"/>
      <c r="M265" s="162"/>
      <c r="T265" s="163"/>
      <c r="AT265" s="158" t="s">
        <v>205</v>
      </c>
      <c r="AU265" s="158" t="s">
        <v>85</v>
      </c>
      <c r="AV265" s="13" t="s">
        <v>85</v>
      </c>
      <c r="AW265" s="13" t="s">
        <v>35</v>
      </c>
      <c r="AX265" s="13" t="s">
        <v>74</v>
      </c>
      <c r="AY265" s="158" t="s">
        <v>189</v>
      </c>
    </row>
    <row r="266" spans="2:65" s="14" customFormat="1" ht="11.25">
      <c r="B266" s="164"/>
      <c r="D266" s="151" t="s">
        <v>205</v>
      </c>
      <c r="E266" s="165" t="s">
        <v>19</v>
      </c>
      <c r="F266" s="166" t="s">
        <v>303</v>
      </c>
      <c r="H266" s="167">
        <v>0.26499999999999996</v>
      </c>
      <c r="I266" s="168"/>
      <c r="L266" s="164"/>
      <c r="M266" s="169"/>
      <c r="T266" s="170"/>
      <c r="AT266" s="165" t="s">
        <v>205</v>
      </c>
      <c r="AU266" s="165" t="s">
        <v>85</v>
      </c>
      <c r="AV266" s="14" t="s">
        <v>196</v>
      </c>
      <c r="AW266" s="14" t="s">
        <v>35</v>
      </c>
      <c r="AX266" s="14" t="s">
        <v>82</v>
      </c>
      <c r="AY266" s="165" t="s">
        <v>189</v>
      </c>
    </row>
    <row r="267" spans="2:65" s="1" customFormat="1" ht="33" customHeight="1">
      <c r="B267" s="33"/>
      <c r="C267" s="133" t="s">
        <v>428</v>
      </c>
      <c r="D267" s="133" t="s">
        <v>191</v>
      </c>
      <c r="E267" s="134" t="s">
        <v>1730</v>
      </c>
      <c r="F267" s="135" t="s">
        <v>1731</v>
      </c>
      <c r="G267" s="136" t="s">
        <v>405</v>
      </c>
      <c r="H267" s="137">
        <v>0.36</v>
      </c>
      <c r="I267" s="138"/>
      <c r="J267" s="139">
        <f>ROUND(I267*H267,2)</f>
        <v>0</v>
      </c>
      <c r="K267" s="135" t="s">
        <v>195</v>
      </c>
      <c r="L267" s="33"/>
      <c r="M267" s="140" t="s">
        <v>19</v>
      </c>
      <c r="N267" s="141" t="s">
        <v>45</v>
      </c>
      <c r="P267" s="142">
        <f>O267*H267</f>
        <v>0</v>
      </c>
      <c r="Q267" s="142">
        <v>2.5018699999999998</v>
      </c>
      <c r="R267" s="142">
        <f>Q267*H267</f>
        <v>0.90067319999999995</v>
      </c>
      <c r="S267" s="142">
        <v>0</v>
      </c>
      <c r="T267" s="143">
        <f>S267*H267</f>
        <v>0</v>
      </c>
      <c r="AR267" s="144" t="s">
        <v>196</v>
      </c>
      <c r="AT267" s="144" t="s">
        <v>191</v>
      </c>
      <c r="AU267" s="144" t="s">
        <v>85</v>
      </c>
      <c r="AY267" s="18" t="s">
        <v>189</v>
      </c>
      <c r="BE267" s="145">
        <f>IF(N267="základní",J267,0)</f>
        <v>0</v>
      </c>
      <c r="BF267" s="145">
        <f>IF(N267="snížená",J267,0)</f>
        <v>0</v>
      </c>
      <c r="BG267" s="145">
        <f>IF(N267="zákl. přenesená",J267,0)</f>
        <v>0</v>
      </c>
      <c r="BH267" s="145">
        <f>IF(N267="sníž. přenesená",J267,0)</f>
        <v>0</v>
      </c>
      <c r="BI267" s="145">
        <f>IF(N267="nulová",J267,0)</f>
        <v>0</v>
      </c>
      <c r="BJ267" s="18" t="s">
        <v>82</v>
      </c>
      <c r="BK267" s="145">
        <f>ROUND(I267*H267,2)</f>
        <v>0</v>
      </c>
      <c r="BL267" s="18" t="s">
        <v>196</v>
      </c>
      <c r="BM267" s="144" t="s">
        <v>1732</v>
      </c>
    </row>
    <row r="268" spans="2:65" s="1" customFormat="1" ht="11.25">
      <c r="B268" s="33"/>
      <c r="D268" s="146" t="s">
        <v>198</v>
      </c>
      <c r="F268" s="147" t="s">
        <v>1733</v>
      </c>
      <c r="I268" s="148"/>
      <c r="L268" s="33"/>
      <c r="M268" s="149"/>
      <c r="T268" s="54"/>
      <c r="AT268" s="18" t="s">
        <v>198</v>
      </c>
      <c r="AU268" s="18" t="s">
        <v>85</v>
      </c>
    </row>
    <row r="269" spans="2:65" s="12" customFormat="1" ht="11.25">
      <c r="B269" s="150"/>
      <c r="D269" s="151" t="s">
        <v>205</v>
      </c>
      <c r="E269" s="152" t="s">
        <v>19</v>
      </c>
      <c r="F269" s="153" t="s">
        <v>1734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65" s="12" customFormat="1" ht="11.25">
      <c r="B270" s="150"/>
      <c r="D270" s="151" t="s">
        <v>205</v>
      </c>
      <c r="E270" s="152" t="s">
        <v>19</v>
      </c>
      <c r="F270" s="153" t="s">
        <v>1735</v>
      </c>
      <c r="H270" s="152" t="s">
        <v>19</v>
      </c>
      <c r="I270" s="154"/>
      <c r="L270" s="150"/>
      <c r="M270" s="155"/>
      <c r="T270" s="156"/>
      <c r="AT270" s="152" t="s">
        <v>205</v>
      </c>
      <c r="AU270" s="152" t="s">
        <v>85</v>
      </c>
      <c r="AV270" s="12" t="s">
        <v>82</v>
      </c>
      <c r="AW270" s="12" t="s">
        <v>35</v>
      </c>
      <c r="AX270" s="12" t="s">
        <v>74</v>
      </c>
      <c r="AY270" s="152" t="s">
        <v>189</v>
      </c>
    </row>
    <row r="271" spans="2:65" s="13" customFormat="1" ht="11.25">
      <c r="B271" s="157"/>
      <c r="D271" s="151" t="s">
        <v>205</v>
      </c>
      <c r="E271" s="158" t="s">
        <v>19</v>
      </c>
      <c r="F271" s="159" t="s">
        <v>1736</v>
      </c>
      <c r="H271" s="160">
        <v>0.39100000000000001</v>
      </c>
      <c r="I271" s="161"/>
      <c r="L271" s="157"/>
      <c r="M271" s="162"/>
      <c r="T271" s="163"/>
      <c r="AT271" s="158" t="s">
        <v>205</v>
      </c>
      <c r="AU271" s="158" t="s">
        <v>85</v>
      </c>
      <c r="AV271" s="13" t="s">
        <v>85</v>
      </c>
      <c r="AW271" s="13" t="s">
        <v>35</v>
      </c>
      <c r="AX271" s="13" t="s">
        <v>74</v>
      </c>
      <c r="AY271" s="158" t="s">
        <v>189</v>
      </c>
    </row>
    <row r="272" spans="2:65" s="12" customFormat="1" ht="11.25">
      <c r="B272" s="150"/>
      <c r="D272" s="151" t="s">
        <v>205</v>
      </c>
      <c r="E272" s="152" t="s">
        <v>19</v>
      </c>
      <c r="F272" s="153" t="s">
        <v>1737</v>
      </c>
      <c r="H272" s="152" t="s">
        <v>19</v>
      </c>
      <c r="I272" s="154"/>
      <c r="L272" s="150"/>
      <c r="M272" s="155"/>
      <c r="T272" s="156"/>
      <c r="AT272" s="152" t="s">
        <v>205</v>
      </c>
      <c r="AU272" s="152" t="s">
        <v>85</v>
      </c>
      <c r="AV272" s="12" t="s">
        <v>82</v>
      </c>
      <c r="AW272" s="12" t="s">
        <v>35</v>
      </c>
      <c r="AX272" s="12" t="s">
        <v>74</v>
      </c>
      <c r="AY272" s="152" t="s">
        <v>189</v>
      </c>
    </row>
    <row r="273" spans="2:65" s="13" customFormat="1" ht="11.25">
      <c r="B273" s="157"/>
      <c r="D273" s="151" t="s">
        <v>205</v>
      </c>
      <c r="E273" s="158" t="s">
        <v>19</v>
      </c>
      <c r="F273" s="159" t="s">
        <v>1738</v>
      </c>
      <c r="H273" s="160">
        <v>-3.1E-2</v>
      </c>
      <c r="I273" s="161"/>
      <c r="L273" s="157"/>
      <c r="M273" s="162"/>
      <c r="T273" s="163"/>
      <c r="AT273" s="158" t="s">
        <v>205</v>
      </c>
      <c r="AU273" s="158" t="s">
        <v>85</v>
      </c>
      <c r="AV273" s="13" t="s">
        <v>85</v>
      </c>
      <c r="AW273" s="13" t="s">
        <v>35</v>
      </c>
      <c r="AX273" s="13" t="s">
        <v>74</v>
      </c>
      <c r="AY273" s="158" t="s">
        <v>189</v>
      </c>
    </row>
    <row r="274" spans="2:65" s="14" customFormat="1" ht="11.25">
      <c r="B274" s="164"/>
      <c r="D274" s="151" t="s">
        <v>205</v>
      </c>
      <c r="E274" s="165" t="s">
        <v>19</v>
      </c>
      <c r="F274" s="166" t="s">
        <v>303</v>
      </c>
      <c r="H274" s="167">
        <v>0.36</v>
      </c>
      <c r="I274" s="168"/>
      <c r="L274" s="164"/>
      <c r="M274" s="169"/>
      <c r="T274" s="170"/>
      <c r="AT274" s="165" t="s">
        <v>205</v>
      </c>
      <c r="AU274" s="165" t="s">
        <v>85</v>
      </c>
      <c r="AV274" s="14" t="s">
        <v>196</v>
      </c>
      <c r="AW274" s="14" t="s">
        <v>35</v>
      </c>
      <c r="AX274" s="14" t="s">
        <v>82</v>
      </c>
      <c r="AY274" s="165" t="s">
        <v>189</v>
      </c>
    </row>
    <row r="275" spans="2:65" s="1" customFormat="1" ht="33" customHeight="1">
      <c r="B275" s="33"/>
      <c r="C275" s="133" t="s">
        <v>434</v>
      </c>
      <c r="D275" s="133" t="s">
        <v>191</v>
      </c>
      <c r="E275" s="134" t="s">
        <v>1739</v>
      </c>
      <c r="F275" s="135" t="s">
        <v>1740</v>
      </c>
      <c r="G275" s="136" t="s">
        <v>405</v>
      </c>
      <c r="H275" s="137">
        <v>0.26500000000000001</v>
      </c>
      <c r="I275" s="138"/>
      <c r="J275" s="139">
        <f>ROUND(I275*H275,2)</f>
        <v>0</v>
      </c>
      <c r="K275" s="135" t="s">
        <v>195</v>
      </c>
      <c r="L275" s="33"/>
      <c r="M275" s="140" t="s">
        <v>19</v>
      </c>
      <c r="N275" s="141" t="s">
        <v>45</v>
      </c>
      <c r="P275" s="142">
        <f>O275*H275</f>
        <v>0</v>
      </c>
      <c r="Q275" s="142">
        <v>0</v>
      </c>
      <c r="R275" s="142">
        <f>Q275*H275</f>
        <v>0</v>
      </c>
      <c r="S275" s="142">
        <v>0</v>
      </c>
      <c r="T275" s="143">
        <f>S275*H275</f>
        <v>0</v>
      </c>
      <c r="AR275" s="144" t="s">
        <v>196</v>
      </c>
      <c r="AT275" s="144" t="s">
        <v>191</v>
      </c>
      <c r="AU275" s="144" t="s">
        <v>85</v>
      </c>
      <c r="AY275" s="18" t="s">
        <v>189</v>
      </c>
      <c r="BE275" s="145">
        <f>IF(N275="základní",J275,0)</f>
        <v>0</v>
      </c>
      <c r="BF275" s="145">
        <f>IF(N275="snížená",J275,0)</f>
        <v>0</v>
      </c>
      <c r="BG275" s="145">
        <f>IF(N275="zákl. přenesená",J275,0)</f>
        <v>0</v>
      </c>
      <c r="BH275" s="145">
        <f>IF(N275="sníž. přenesená",J275,0)</f>
        <v>0</v>
      </c>
      <c r="BI275" s="145">
        <f>IF(N275="nulová",J275,0)</f>
        <v>0</v>
      </c>
      <c r="BJ275" s="18" t="s">
        <v>82</v>
      </c>
      <c r="BK275" s="145">
        <f>ROUND(I275*H275,2)</f>
        <v>0</v>
      </c>
      <c r="BL275" s="18" t="s">
        <v>196</v>
      </c>
      <c r="BM275" s="144" t="s">
        <v>1741</v>
      </c>
    </row>
    <row r="276" spans="2:65" s="1" customFormat="1" ht="11.25">
      <c r="B276" s="33"/>
      <c r="D276" s="146" t="s">
        <v>198</v>
      </c>
      <c r="F276" s="147" t="s">
        <v>1742</v>
      </c>
      <c r="I276" s="148"/>
      <c r="L276" s="33"/>
      <c r="M276" s="149"/>
      <c r="T276" s="54"/>
      <c r="AT276" s="18" t="s">
        <v>198</v>
      </c>
      <c r="AU276" s="18" t="s">
        <v>85</v>
      </c>
    </row>
    <row r="277" spans="2:65" s="13" customFormat="1" ht="11.25">
      <c r="B277" s="157"/>
      <c r="D277" s="151" t="s">
        <v>205</v>
      </c>
      <c r="E277" s="158" t="s">
        <v>19</v>
      </c>
      <c r="F277" s="159" t="s">
        <v>1743</v>
      </c>
      <c r="H277" s="160">
        <v>0.26500000000000001</v>
      </c>
      <c r="I277" s="161"/>
      <c r="L277" s="157"/>
      <c r="M277" s="162"/>
      <c r="T277" s="163"/>
      <c r="AT277" s="158" t="s">
        <v>205</v>
      </c>
      <c r="AU277" s="158" t="s">
        <v>85</v>
      </c>
      <c r="AV277" s="13" t="s">
        <v>85</v>
      </c>
      <c r="AW277" s="13" t="s">
        <v>35</v>
      </c>
      <c r="AX277" s="13" t="s">
        <v>82</v>
      </c>
      <c r="AY277" s="158" t="s">
        <v>189</v>
      </c>
    </row>
    <row r="278" spans="2:65" s="1" customFormat="1" ht="16.5" customHeight="1">
      <c r="B278" s="33"/>
      <c r="C278" s="133" t="s">
        <v>441</v>
      </c>
      <c r="D278" s="133" t="s">
        <v>191</v>
      </c>
      <c r="E278" s="134" t="s">
        <v>1744</v>
      </c>
      <c r="F278" s="135" t="s">
        <v>1745</v>
      </c>
      <c r="G278" s="136" t="s">
        <v>194</v>
      </c>
      <c r="H278" s="137">
        <v>0.72799999999999998</v>
      </c>
      <c r="I278" s="138"/>
      <c r="J278" s="139">
        <f>ROUND(I278*H278,2)</f>
        <v>0</v>
      </c>
      <c r="K278" s="135" t="s">
        <v>195</v>
      </c>
      <c r="L278" s="33"/>
      <c r="M278" s="140" t="s">
        <v>19</v>
      </c>
      <c r="N278" s="141" t="s">
        <v>45</v>
      </c>
      <c r="P278" s="142">
        <f>O278*H278</f>
        <v>0</v>
      </c>
      <c r="Q278" s="142">
        <v>1.3520000000000001E-2</v>
      </c>
      <c r="R278" s="142">
        <f>Q278*H278</f>
        <v>9.8425600000000002E-3</v>
      </c>
      <c r="S278" s="142">
        <v>0</v>
      </c>
      <c r="T278" s="143">
        <f>S278*H278</f>
        <v>0</v>
      </c>
      <c r="AR278" s="144" t="s">
        <v>196</v>
      </c>
      <c r="AT278" s="144" t="s">
        <v>191</v>
      </c>
      <c r="AU278" s="144" t="s">
        <v>85</v>
      </c>
      <c r="AY278" s="18" t="s">
        <v>189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8" t="s">
        <v>82</v>
      </c>
      <c r="BK278" s="145">
        <f>ROUND(I278*H278,2)</f>
        <v>0</v>
      </c>
      <c r="BL278" s="18" t="s">
        <v>196</v>
      </c>
      <c r="BM278" s="144" t="s">
        <v>1746</v>
      </c>
    </row>
    <row r="279" spans="2:65" s="1" customFormat="1" ht="11.25">
      <c r="B279" s="33"/>
      <c r="D279" s="146" t="s">
        <v>198</v>
      </c>
      <c r="F279" s="147" t="s">
        <v>1747</v>
      </c>
      <c r="I279" s="148"/>
      <c r="L279" s="33"/>
      <c r="M279" s="149"/>
      <c r="T279" s="54"/>
      <c r="AT279" s="18" t="s">
        <v>198</v>
      </c>
      <c r="AU279" s="18" t="s">
        <v>85</v>
      </c>
    </row>
    <row r="280" spans="2:65" s="12" customFormat="1" ht="11.25">
      <c r="B280" s="150"/>
      <c r="D280" s="151" t="s">
        <v>205</v>
      </c>
      <c r="E280" s="152" t="s">
        <v>19</v>
      </c>
      <c r="F280" s="153" t="s">
        <v>1748</v>
      </c>
      <c r="H280" s="152" t="s">
        <v>19</v>
      </c>
      <c r="I280" s="154"/>
      <c r="L280" s="150"/>
      <c r="M280" s="155"/>
      <c r="T280" s="156"/>
      <c r="AT280" s="152" t="s">
        <v>205</v>
      </c>
      <c r="AU280" s="152" t="s">
        <v>85</v>
      </c>
      <c r="AV280" s="12" t="s">
        <v>82</v>
      </c>
      <c r="AW280" s="12" t="s">
        <v>35</v>
      </c>
      <c r="AX280" s="12" t="s">
        <v>74</v>
      </c>
      <c r="AY280" s="152" t="s">
        <v>189</v>
      </c>
    </row>
    <row r="281" spans="2:65" s="13" customFormat="1" ht="11.25">
      <c r="B281" s="157"/>
      <c r="D281" s="151" t="s">
        <v>205</v>
      </c>
      <c r="E281" s="158" t="s">
        <v>19</v>
      </c>
      <c r="F281" s="159" t="s">
        <v>1749</v>
      </c>
      <c r="H281" s="160">
        <v>0.72799999999999998</v>
      </c>
      <c r="I281" s="161"/>
      <c r="L281" s="157"/>
      <c r="M281" s="162"/>
      <c r="T281" s="163"/>
      <c r="AT281" s="158" t="s">
        <v>205</v>
      </c>
      <c r="AU281" s="158" t="s">
        <v>85</v>
      </c>
      <c r="AV281" s="13" t="s">
        <v>85</v>
      </c>
      <c r="AW281" s="13" t="s">
        <v>35</v>
      </c>
      <c r="AX281" s="13" t="s">
        <v>82</v>
      </c>
      <c r="AY281" s="158" t="s">
        <v>189</v>
      </c>
    </row>
    <row r="282" spans="2:65" s="1" customFormat="1" ht="16.5" customHeight="1">
      <c r="B282" s="33"/>
      <c r="C282" s="133" t="s">
        <v>475</v>
      </c>
      <c r="D282" s="133" t="s">
        <v>191</v>
      </c>
      <c r="E282" s="134" t="s">
        <v>1750</v>
      </c>
      <c r="F282" s="135" t="s">
        <v>1751</v>
      </c>
      <c r="G282" s="136" t="s">
        <v>194</v>
      </c>
      <c r="H282" s="137">
        <v>0.72799999999999998</v>
      </c>
      <c r="I282" s="138"/>
      <c r="J282" s="139">
        <f>ROUND(I282*H282,2)</f>
        <v>0</v>
      </c>
      <c r="K282" s="135" t="s">
        <v>195</v>
      </c>
      <c r="L282" s="33"/>
      <c r="M282" s="140" t="s">
        <v>19</v>
      </c>
      <c r="N282" s="141" t="s">
        <v>45</v>
      </c>
      <c r="P282" s="142">
        <f>O282*H282</f>
        <v>0</v>
      </c>
      <c r="Q282" s="142">
        <v>0</v>
      </c>
      <c r="R282" s="142">
        <f>Q282*H282</f>
        <v>0</v>
      </c>
      <c r="S282" s="142">
        <v>0</v>
      </c>
      <c r="T282" s="143">
        <f>S282*H282</f>
        <v>0</v>
      </c>
      <c r="AR282" s="144" t="s">
        <v>196</v>
      </c>
      <c r="AT282" s="144" t="s">
        <v>191</v>
      </c>
      <c r="AU282" s="144" t="s">
        <v>85</v>
      </c>
      <c r="AY282" s="18" t="s">
        <v>189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8" t="s">
        <v>82</v>
      </c>
      <c r="BK282" s="145">
        <f>ROUND(I282*H282,2)</f>
        <v>0</v>
      </c>
      <c r="BL282" s="18" t="s">
        <v>196</v>
      </c>
      <c r="BM282" s="144" t="s">
        <v>1752</v>
      </c>
    </row>
    <row r="283" spans="2:65" s="1" customFormat="1" ht="11.25">
      <c r="B283" s="33"/>
      <c r="D283" s="146" t="s">
        <v>198</v>
      </c>
      <c r="F283" s="147" t="s">
        <v>1753</v>
      </c>
      <c r="I283" s="148"/>
      <c r="L283" s="33"/>
      <c r="M283" s="149"/>
      <c r="T283" s="54"/>
      <c r="AT283" s="18" t="s">
        <v>198</v>
      </c>
      <c r="AU283" s="18" t="s">
        <v>85</v>
      </c>
    </row>
    <row r="284" spans="2:65" s="1" customFormat="1" ht="33" customHeight="1">
      <c r="B284" s="33"/>
      <c r="C284" s="133" t="s">
        <v>481</v>
      </c>
      <c r="D284" s="133" t="s">
        <v>191</v>
      </c>
      <c r="E284" s="134" t="s">
        <v>1754</v>
      </c>
      <c r="F284" s="135" t="s">
        <v>1755</v>
      </c>
      <c r="G284" s="136" t="s">
        <v>194</v>
      </c>
      <c r="H284" s="137">
        <v>6.7649999999999997</v>
      </c>
      <c r="I284" s="138"/>
      <c r="J284" s="139">
        <f>ROUND(I284*H284,2)</f>
        <v>0</v>
      </c>
      <c r="K284" s="135" t="s">
        <v>195</v>
      </c>
      <c r="L284" s="33"/>
      <c r="M284" s="140" t="s">
        <v>19</v>
      </c>
      <c r="N284" s="141" t="s">
        <v>45</v>
      </c>
      <c r="P284" s="142">
        <f>O284*H284</f>
        <v>0</v>
      </c>
      <c r="Q284" s="142">
        <v>8.4000000000000005E-2</v>
      </c>
      <c r="R284" s="142">
        <f>Q284*H284</f>
        <v>0.56825999999999999</v>
      </c>
      <c r="S284" s="142">
        <v>0</v>
      </c>
      <c r="T284" s="143">
        <f>S284*H284</f>
        <v>0</v>
      </c>
      <c r="AR284" s="144" t="s">
        <v>196</v>
      </c>
      <c r="AT284" s="144" t="s">
        <v>191</v>
      </c>
      <c r="AU284" s="144" t="s">
        <v>85</v>
      </c>
      <c r="AY284" s="18" t="s">
        <v>189</v>
      </c>
      <c r="BE284" s="145">
        <f>IF(N284="základní",J284,0)</f>
        <v>0</v>
      </c>
      <c r="BF284" s="145">
        <f>IF(N284="snížená",J284,0)</f>
        <v>0</v>
      </c>
      <c r="BG284" s="145">
        <f>IF(N284="zákl. přenesená",J284,0)</f>
        <v>0</v>
      </c>
      <c r="BH284" s="145">
        <f>IF(N284="sníž. přenesená",J284,0)</f>
        <v>0</v>
      </c>
      <c r="BI284" s="145">
        <f>IF(N284="nulová",J284,0)</f>
        <v>0</v>
      </c>
      <c r="BJ284" s="18" t="s">
        <v>82</v>
      </c>
      <c r="BK284" s="145">
        <f>ROUND(I284*H284,2)</f>
        <v>0</v>
      </c>
      <c r="BL284" s="18" t="s">
        <v>196</v>
      </c>
      <c r="BM284" s="144" t="s">
        <v>1756</v>
      </c>
    </row>
    <row r="285" spans="2:65" s="1" customFormat="1" ht="11.25">
      <c r="B285" s="33"/>
      <c r="D285" s="146" t="s">
        <v>198</v>
      </c>
      <c r="F285" s="147" t="s">
        <v>1757</v>
      </c>
      <c r="I285" s="148"/>
      <c r="L285" s="33"/>
      <c r="M285" s="149"/>
      <c r="T285" s="54"/>
      <c r="AT285" s="18" t="s">
        <v>198</v>
      </c>
      <c r="AU285" s="18" t="s">
        <v>85</v>
      </c>
    </row>
    <row r="286" spans="2:65" s="12" customFormat="1" ht="11.25">
      <c r="B286" s="150"/>
      <c r="D286" s="151" t="s">
        <v>205</v>
      </c>
      <c r="E286" s="152" t="s">
        <v>19</v>
      </c>
      <c r="F286" s="153" t="s">
        <v>1665</v>
      </c>
      <c r="H286" s="152" t="s">
        <v>19</v>
      </c>
      <c r="I286" s="154"/>
      <c r="L286" s="150"/>
      <c r="M286" s="155"/>
      <c r="T286" s="156"/>
      <c r="AT286" s="152" t="s">
        <v>205</v>
      </c>
      <c r="AU286" s="152" t="s">
        <v>85</v>
      </c>
      <c r="AV286" s="12" t="s">
        <v>82</v>
      </c>
      <c r="AW286" s="12" t="s">
        <v>35</v>
      </c>
      <c r="AX286" s="12" t="s">
        <v>74</v>
      </c>
      <c r="AY286" s="152" t="s">
        <v>189</v>
      </c>
    </row>
    <row r="287" spans="2:65" s="12" customFormat="1" ht="11.25">
      <c r="B287" s="150"/>
      <c r="D287" s="151" t="s">
        <v>205</v>
      </c>
      <c r="E287" s="152" t="s">
        <v>19</v>
      </c>
      <c r="F287" s="153" t="s">
        <v>1666</v>
      </c>
      <c r="H287" s="152" t="s">
        <v>19</v>
      </c>
      <c r="I287" s="154"/>
      <c r="L287" s="150"/>
      <c r="M287" s="155"/>
      <c r="T287" s="156"/>
      <c r="AT287" s="152" t="s">
        <v>205</v>
      </c>
      <c r="AU287" s="152" t="s">
        <v>85</v>
      </c>
      <c r="AV287" s="12" t="s">
        <v>82</v>
      </c>
      <c r="AW287" s="12" t="s">
        <v>35</v>
      </c>
      <c r="AX287" s="12" t="s">
        <v>74</v>
      </c>
      <c r="AY287" s="152" t="s">
        <v>189</v>
      </c>
    </row>
    <row r="288" spans="2:65" s="13" customFormat="1" ht="11.25">
      <c r="B288" s="157"/>
      <c r="D288" s="151" t="s">
        <v>205</v>
      </c>
      <c r="E288" s="158" t="s">
        <v>19</v>
      </c>
      <c r="F288" s="159" t="s">
        <v>1758</v>
      </c>
      <c r="H288" s="160">
        <v>6.7649999999999997</v>
      </c>
      <c r="I288" s="161"/>
      <c r="L288" s="157"/>
      <c r="M288" s="162"/>
      <c r="T288" s="163"/>
      <c r="AT288" s="158" t="s">
        <v>205</v>
      </c>
      <c r="AU288" s="158" t="s">
        <v>85</v>
      </c>
      <c r="AV288" s="13" t="s">
        <v>85</v>
      </c>
      <c r="AW288" s="13" t="s">
        <v>35</v>
      </c>
      <c r="AX288" s="13" t="s">
        <v>82</v>
      </c>
      <c r="AY288" s="158" t="s">
        <v>189</v>
      </c>
    </row>
    <row r="289" spans="2:65" s="1" customFormat="1" ht="33" customHeight="1">
      <c r="B289" s="33"/>
      <c r="C289" s="133" t="s">
        <v>488</v>
      </c>
      <c r="D289" s="133" t="s">
        <v>191</v>
      </c>
      <c r="E289" s="134" t="s">
        <v>1759</v>
      </c>
      <c r="F289" s="135" t="s">
        <v>1760</v>
      </c>
      <c r="G289" s="136" t="s">
        <v>194</v>
      </c>
      <c r="H289" s="137">
        <v>4.4249999999999998</v>
      </c>
      <c r="I289" s="138"/>
      <c r="J289" s="139">
        <f>ROUND(I289*H289,2)</f>
        <v>0</v>
      </c>
      <c r="K289" s="135" t="s">
        <v>195</v>
      </c>
      <c r="L289" s="33"/>
      <c r="M289" s="140" t="s">
        <v>19</v>
      </c>
      <c r="N289" s="141" t="s">
        <v>45</v>
      </c>
      <c r="P289" s="142">
        <f>O289*H289</f>
        <v>0</v>
      </c>
      <c r="Q289" s="142">
        <v>0.105</v>
      </c>
      <c r="R289" s="142">
        <f>Q289*H289</f>
        <v>0.46462499999999995</v>
      </c>
      <c r="S289" s="142">
        <v>0</v>
      </c>
      <c r="T289" s="143">
        <f>S289*H289</f>
        <v>0</v>
      </c>
      <c r="AR289" s="144" t="s">
        <v>196</v>
      </c>
      <c r="AT289" s="144" t="s">
        <v>191</v>
      </c>
      <c r="AU289" s="144" t="s">
        <v>85</v>
      </c>
      <c r="AY289" s="18" t="s">
        <v>189</v>
      </c>
      <c r="BE289" s="145">
        <f>IF(N289="základní",J289,0)</f>
        <v>0</v>
      </c>
      <c r="BF289" s="145">
        <f>IF(N289="snížená",J289,0)</f>
        <v>0</v>
      </c>
      <c r="BG289" s="145">
        <f>IF(N289="zákl. přenesená",J289,0)</f>
        <v>0</v>
      </c>
      <c r="BH289" s="145">
        <f>IF(N289="sníž. přenesená",J289,0)</f>
        <v>0</v>
      </c>
      <c r="BI289" s="145">
        <f>IF(N289="nulová",J289,0)</f>
        <v>0</v>
      </c>
      <c r="BJ289" s="18" t="s">
        <v>82</v>
      </c>
      <c r="BK289" s="145">
        <f>ROUND(I289*H289,2)</f>
        <v>0</v>
      </c>
      <c r="BL289" s="18" t="s">
        <v>196</v>
      </c>
      <c r="BM289" s="144" t="s">
        <v>1761</v>
      </c>
    </row>
    <row r="290" spans="2:65" s="1" customFormat="1" ht="11.25">
      <c r="B290" s="33"/>
      <c r="D290" s="146" t="s">
        <v>198</v>
      </c>
      <c r="F290" s="147" t="s">
        <v>1762</v>
      </c>
      <c r="I290" s="148"/>
      <c r="L290" s="33"/>
      <c r="M290" s="149"/>
      <c r="T290" s="54"/>
      <c r="AT290" s="18" t="s">
        <v>198</v>
      </c>
      <c r="AU290" s="18" t="s">
        <v>85</v>
      </c>
    </row>
    <row r="291" spans="2:65" s="12" customFormat="1" ht="11.25">
      <c r="B291" s="150"/>
      <c r="D291" s="151" t="s">
        <v>205</v>
      </c>
      <c r="E291" s="152" t="s">
        <v>19</v>
      </c>
      <c r="F291" s="153" t="s">
        <v>1662</v>
      </c>
      <c r="H291" s="152" t="s">
        <v>19</v>
      </c>
      <c r="I291" s="154"/>
      <c r="L291" s="150"/>
      <c r="M291" s="155"/>
      <c r="T291" s="156"/>
      <c r="AT291" s="152" t="s">
        <v>205</v>
      </c>
      <c r="AU291" s="152" t="s">
        <v>85</v>
      </c>
      <c r="AV291" s="12" t="s">
        <v>82</v>
      </c>
      <c r="AW291" s="12" t="s">
        <v>35</v>
      </c>
      <c r="AX291" s="12" t="s">
        <v>74</v>
      </c>
      <c r="AY291" s="152" t="s">
        <v>189</v>
      </c>
    </row>
    <row r="292" spans="2:65" s="12" customFormat="1" ht="11.25">
      <c r="B292" s="150"/>
      <c r="D292" s="151" t="s">
        <v>205</v>
      </c>
      <c r="E292" s="152" t="s">
        <v>19</v>
      </c>
      <c r="F292" s="153" t="s">
        <v>1668</v>
      </c>
      <c r="H292" s="152" t="s">
        <v>19</v>
      </c>
      <c r="I292" s="154"/>
      <c r="L292" s="150"/>
      <c r="M292" s="155"/>
      <c r="T292" s="156"/>
      <c r="AT292" s="152" t="s">
        <v>205</v>
      </c>
      <c r="AU292" s="152" t="s">
        <v>85</v>
      </c>
      <c r="AV292" s="12" t="s">
        <v>82</v>
      </c>
      <c r="AW292" s="12" t="s">
        <v>35</v>
      </c>
      <c r="AX292" s="12" t="s">
        <v>74</v>
      </c>
      <c r="AY292" s="152" t="s">
        <v>189</v>
      </c>
    </row>
    <row r="293" spans="2:65" s="13" customFormat="1" ht="11.25">
      <c r="B293" s="157"/>
      <c r="D293" s="151" t="s">
        <v>205</v>
      </c>
      <c r="E293" s="158" t="s">
        <v>19</v>
      </c>
      <c r="F293" s="159" t="s">
        <v>1763</v>
      </c>
      <c r="H293" s="160">
        <v>4.7850000000000001</v>
      </c>
      <c r="I293" s="161"/>
      <c r="L293" s="157"/>
      <c r="M293" s="162"/>
      <c r="T293" s="163"/>
      <c r="AT293" s="158" t="s">
        <v>205</v>
      </c>
      <c r="AU293" s="158" t="s">
        <v>85</v>
      </c>
      <c r="AV293" s="13" t="s">
        <v>85</v>
      </c>
      <c r="AW293" s="13" t="s">
        <v>35</v>
      </c>
      <c r="AX293" s="13" t="s">
        <v>74</v>
      </c>
      <c r="AY293" s="158" t="s">
        <v>189</v>
      </c>
    </row>
    <row r="294" spans="2:65" s="12" customFormat="1" ht="11.25">
      <c r="B294" s="150"/>
      <c r="D294" s="151" t="s">
        <v>205</v>
      </c>
      <c r="E294" s="152" t="s">
        <v>19</v>
      </c>
      <c r="F294" s="153" t="s">
        <v>1728</v>
      </c>
      <c r="H294" s="152" t="s">
        <v>19</v>
      </c>
      <c r="I294" s="154"/>
      <c r="L294" s="150"/>
      <c r="M294" s="155"/>
      <c r="T294" s="156"/>
      <c r="AT294" s="152" t="s">
        <v>205</v>
      </c>
      <c r="AU294" s="152" t="s">
        <v>85</v>
      </c>
      <c r="AV294" s="12" t="s">
        <v>82</v>
      </c>
      <c r="AW294" s="12" t="s">
        <v>35</v>
      </c>
      <c r="AX294" s="12" t="s">
        <v>74</v>
      </c>
      <c r="AY294" s="152" t="s">
        <v>189</v>
      </c>
    </row>
    <row r="295" spans="2:65" s="13" customFormat="1" ht="11.25">
      <c r="B295" s="157"/>
      <c r="D295" s="151" t="s">
        <v>205</v>
      </c>
      <c r="E295" s="158" t="s">
        <v>19</v>
      </c>
      <c r="F295" s="159" t="s">
        <v>1764</v>
      </c>
      <c r="H295" s="160">
        <v>-0.36</v>
      </c>
      <c r="I295" s="161"/>
      <c r="L295" s="157"/>
      <c r="M295" s="162"/>
      <c r="T295" s="163"/>
      <c r="AT295" s="158" t="s">
        <v>205</v>
      </c>
      <c r="AU295" s="158" t="s">
        <v>85</v>
      </c>
      <c r="AV295" s="13" t="s">
        <v>85</v>
      </c>
      <c r="AW295" s="13" t="s">
        <v>35</v>
      </c>
      <c r="AX295" s="13" t="s">
        <v>74</v>
      </c>
      <c r="AY295" s="158" t="s">
        <v>189</v>
      </c>
    </row>
    <row r="296" spans="2:65" s="14" customFormat="1" ht="11.25">
      <c r="B296" s="164"/>
      <c r="D296" s="151" t="s">
        <v>205</v>
      </c>
      <c r="E296" s="165" t="s">
        <v>19</v>
      </c>
      <c r="F296" s="166" t="s">
        <v>303</v>
      </c>
      <c r="H296" s="167">
        <v>4.4249999999999998</v>
      </c>
      <c r="I296" s="168"/>
      <c r="L296" s="164"/>
      <c r="M296" s="169"/>
      <c r="T296" s="170"/>
      <c r="AT296" s="165" t="s">
        <v>205</v>
      </c>
      <c r="AU296" s="165" t="s">
        <v>85</v>
      </c>
      <c r="AV296" s="14" t="s">
        <v>196</v>
      </c>
      <c r="AW296" s="14" t="s">
        <v>35</v>
      </c>
      <c r="AX296" s="14" t="s">
        <v>82</v>
      </c>
      <c r="AY296" s="165" t="s">
        <v>189</v>
      </c>
    </row>
    <row r="297" spans="2:65" s="1" customFormat="1" ht="24.2" customHeight="1">
      <c r="B297" s="33"/>
      <c r="C297" s="133" t="s">
        <v>494</v>
      </c>
      <c r="D297" s="133" t="s">
        <v>191</v>
      </c>
      <c r="E297" s="134" t="s">
        <v>1765</v>
      </c>
      <c r="F297" s="135" t="s">
        <v>1766</v>
      </c>
      <c r="G297" s="136" t="s">
        <v>194</v>
      </c>
      <c r="H297" s="137">
        <v>4.7850000000000001</v>
      </c>
      <c r="I297" s="138"/>
      <c r="J297" s="139">
        <f>ROUND(I297*H297,2)</f>
        <v>0</v>
      </c>
      <c r="K297" s="135" t="s">
        <v>195</v>
      </c>
      <c r="L297" s="33"/>
      <c r="M297" s="140" t="s">
        <v>19</v>
      </c>
      <c r="N297" s="141" t="s">
        <v>45</v>
      </c>
      <c r="P297" s="142">
        <f>O297*H297</f>
        <v>0</v>
      </c>
      <c r="Q297" s="142">
        <v>1.2999999999999999E-4</v>
      </c>
      <c r="R297" s="142">
        <f>Q297*H297</f>
        <v>6.2204999999999997E-4</v>
      </c>
      <c r="S297" s="142">
        <v>0</v>
      </c>
      <c r="T297" s="143">
        <f>S297*H297</f>
        <v>0</v>
      </c>
      <c r="AR297" s="144" t="s">
        <v>196</v>
      </c>
      <c r="AT297" s="144" t="s">
        <v>191</v>
      </c>
      <c r="AU297" s="144" t="s">
        <v>85</v>
      </c>
      <c r="AY297" s="18" t="s">
        <v>189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8" t="s">
        <v>82</v>
      </c>
      <c r="BK297" s="145">
        <f>ROUND(I297*H297,2)</f>
        <v>0</v>
      </c>
      <c r="BL297" s="18" t="s">
        <v>196</v>
      </c>
      <c r="BM297" s="144" t="s">
        <v>1767</v>
      </c>
    </row>
    <row r="298" spans="2:65" s="1" customFormat="1" ht="11.25">
      <c r="B298" s="33"/>
      <c r="D298" s="146" t="s">
        <v>198</v>
      </c>
      <c r="F298" s="147" t="s">
        <v>1768</v>
      </c>
      <c r="I298" s="148"/>
      <c r="L298" s="33"/>
      <c r="M298" s="149"/>
      <c r="T298" s="54"/>
      <c r="AT298" s="18" t="s">
        <v>198</v>
      </c>
      <c r="AU298" s="18" t="s">
        <v>85</v>
      </c>
    </row>
    <row r="299" spans="2:65" s="12" customFormat="1" ht="11.25">
      <c r="B299" s="150"/>
      <c r="D299" s="151" t="s">
        <v>205</v>
      </c>
      <c r="E299" s="152" t="s">
        <v>19</v>
      </c>
      <c r="F299" s="153" t="s">
        <v>1719</v>
      </c>
      <c r="H299" s="152" t="s">
        <v>19</v>
      </c>
      <c r="I299" s="154"/>
      <c r="L299" s="150"/>
      <c r="M299" s="155"/>
      <c r="T299" s="156"/>
      <c r="AT299" s="152" t="s">
        <v>205</v>
      </c>
      <c r="AU299" s="152" t="s">
        <v>85</v>
      </c>
      <c r="AV299" s="12" t="s">
        <v>82</v>
      </c>
      <c r="AW299" s="12" t="s">
        <v>35</v>
      </c>
      <c r="AX299" s="12" t="s">
        <v>74</v>
      </c>
      <c r="AY299" s="152" t="s">
        <v>189</v>
      </c>
    </row>
    <row r="300" spans="2:65" s="13" customFormat="1" ht="11.25">
      <c r="B300" s="157"/>
      <c r="D300" s="151" t="s">
        <v>205</v>
      </c>
      <c r="E300" s="158" t="s">
        <v>19</v>
      </c>
      <c r="F300" s="159" t="s">
        <v>1763</v>
      </c>
      <c r="H300" s="160">
        <v>4.7850000000000001</v>
      </c>
      <c r="I300" s="161"/>
      <c r="L300" s="157"/>
      <c r="M300" s="162"/>
      <c r="T300" s="163"/>
      <c r="AT300" s="158" t="s">
        <v>205</v>
      </c>
      <c r="AU300" s="158" t="s">
        <v>85</v>
      </c>
      <c r="AV300" s="13" t="s">
        <v>85</v>
      </c>
      <c r="AW300" s="13" t="s">
        <v>35</v>
      </c>
      <c r="AX300" s="13" t="s">
        <v>82</v>
      </c>
      <c r="AY300" s="158" t="s">
        <v>189</v>
      </c>
    </row>
    <row r="301" spans="2:65" s="11" customFormat="1" ht="22.9" customHeight="1">
      <c r="B301" s="121"/>
      <c r="D301" s="122" t="s">
        <v>73</v>
      </c>
      <c r="E301" s="131" t="s">
        <v>234</v>
      </c>
      <c r="F301" s="131" t="s">
        <v>918</v>
      </c>
      <c r="I301" s="124"/>
      <c r="J301" s="132">
        <f>BK301</f>
        <v>0</v>
      </c>
      <c r="L301" s="121"/>
      <c r="M301" s="126"/>
      <c r="P301" s="127">
        <f>SUM(P302:P352)</f>
        <v>0</v>
      </c>
      <c r="R301" s="127">
        <f>SUM(R302:R352)</f>
        <v>0.43689999999999996</v>
      </c>
      <c r="T301" s="128">
        <f>SUM(T302:T352)</f>
        <v>0</v>
      </c>
      <c r="AR301" s="122" t="s">
        <v>82</v>
      </c>
      <c r="AT301" s="129" t="s">
        <v>73</v>
      </c>
      <c r="AU301" s="129" t="s">
        <v>82</v>
      </c>
      <c r="AY301" s="122" t="s">
        <v>189</v>
      </c>
      <c r="BK301" s="130">
        <f>SUM(BK302:BK352)</f>
        <v>0</v>
      </c>
    </row>
    <row r="302" spans="2:65" s="1" customFormat="1" ht="37.9" customHeight="1">
      <c r="B302" s="33"/>
      <c r="C302" s="133" t="s">
        <v>500</v>
      </c>
      <c r="D302" s="133" t="s">
        <v>191</v>
      </c>
      <c r="E302" s="134" t="s">
        <v>920</v>
      </c>
      <c r="F302" s="135" t="s">
        <v>921</v>
      </c>
      <c r="G302" s="136" t="s">
        <v>202</v>
      </c>
      <c r="H302" s="137">
        <v>2</v>
      </c>
      <c r="I302" s="138"/>
      <c r="J302" s="139">
        <f>ROUND(I302*H302,2)</f>
        <v>0</v>
      </c>
      <c r="K302" s="135" t="s">
        <v>195</v>
      </c>
      <c r="L302" s="33"/>
      <c r="M302" s="140" t="s">
        <v>19</v>
      </c>
      <c r="N302" s="141" t="s">
        <v>45</v>
      </c>
      <c r="P302" s="142">
        <f>O302*H302</f>
        <v>0</v>
      </c>
      <c r="Q302" s="142">
        <v>1.67E-3</v>
      </c>
      <c r="R302" s="142">
        <f>Q302*H302</f>
        <v>3.3400000000000001E-3</v>
      </c>
      <c r="S302" s="142">
        <v>0</v>
      </c>
      <c r="T302" s="143">
        <f>S302*H302</f>
        <v>0</v>
      </c>
      <c r="AR302" s="144" t="s">
        <v>196</v>
      </c>
      <c r="AT302" s="144" t="s">
        <v>191</v>
      </c>
      <c r="AU302" s="144" t="s">
        <v>85</v>
      </c>
      <c r="AY302" s="18" t="s">
        <v>189</v>
      </c>
      <c r="BE302" s="145">
        <f>IF(N302="základní",J302,0)</f>
        <v>0</v>
      </c>
      <c r="BF302" s="145">
        <f>IF(N302="snížená",J302,0)</f>
        <v>0</v>
      </c>
      <c r="BG302" s="145">
        <f>IF(N302="zákl. přenesená",J302,0)</f>
        <v>0</v>
      </c>
      <c r="BH302" s="145">
        <f>IF(N302="sníž. přenesená",J302,0)</f>
        <v>0</v>
      </c>
      <c r="BI302" s="145">
        <f>IF(N302="nulová",J302,0)</f>
        <v>0</v>
      </c>
      <c r="BJ302" s="18" t="s">
        <v>82</v>
      </c>
      <c r="BK302" s="145">
        <f>ROUND(I302*H302,2)</f>
        <v>0</v>
      </c>
      <c r="BL302" s="18" t="s">
        <v>196</v>
      </c>
      <c r="BM302" s="144" t="s">
        <v>1769</v>
      </c>
    </row>
    <row r="303" spans="2:65" s="1" customFormat="1" ht="11.25">
      <c r="B303" s="33"/>
      <c r="D303" s="146" t="s">
        <v>198</v>
      </c>
      <c r="F303" s="147" t="s">
        <v>923</v>
      </c>
      <c r="I303" s="148"/>
      <c r="L303" s="33"/>
      <c r="M303" s="149"/>
      <c r="T303" s="54"/>
      <c r="AT303" s="18" t="s">
        <v>198</v>
      </c>
      <c r="AU303" s="18" t="s">
        <v>85</v>
      </c>
    </row>
    <row r="304" spans="2:65" s="12" customFormat="1" ht="11.25">
      <c r="B304" s="150"/>
      <c r="D304" s="151" t="s">
        <v>205</v>
      </c>
      <c r="E304" s="152" t="s">
        <v>19</v>
      </c>
      <c r="F304" s="153" t="s">
        <v>1770</v>
      </c>
      <c r="H304" s="152" t="s">
        <v>19</v>
      </c>
      <c r="I304" s="154"/>
      <c r="L304" s="150"/>
      <c r="M304" s="155"/>
      <c r="T304" s="156"/>
      <c r="AT304" s="152" t="s">
        <v>205</v>
      </c>
      <c r="AU304" s="152" t="s">
        <v>85</v>
      </c>
      <c r="AV304" s="12" t="s">
        <v>82</v>
      </c>
      <c r="AW304" s="12" t="s">
        <v>35</v>
      </c>
      <c r="AX304" s="12" t="s">
        <v>74</v>
      </c>
      <c r="AY304" s="152" t="s">
        <v>189</v>
      </c>
    </row>
    <row r="305" spans="2:65" s="13" customFormat="1" ht="11.25">
      <c r="B305" s="157"/>
      <c r="D305" s="151" t="s">
        <v>205</v>
      </c>
      <c r="E305" s="158" t="s">
        <v>19</v>
      </c>
      <c r="F305" s="159" t="s">
        <v>82</v>
      </c>
      <c r="H305" s="160">
        <v>1</v>
      </c>
      <c r="I305" s="161"/>
      <c r="L305" s="157"/>
      <c r="M305" s="162"/>
      <c r="T305" s="163"/>
      <c r="AT305" s="158" t="s">
        <v>205</v>
      </c>
      <c r="AU305" s="158" t="s">
        <v>85</v>
      </c>
      <c r="AV305" s="13" t="s">
        <v>85</v>
      </c>
      <c r="AW305" s="13" t="s">
        <v>35</v>
      </c>
      <c r="AX305" s="13" t="s">
        <v>74</v>
      </c>
      <c r="AY305" s="158" t="s">
        <v>189</v>
      </c>
    </row>
    <row r="306" spans="2:65" s="12" customFormat="1" ht="11.25">
      <c r="B306" s="150"/>
      <c r="D306" s="151" t="s">
        <v>205</v>
      </c>
      <c r="E306" s="152" t="s">
        <v>19</v>
      </c>
      <c r="F306" s="153" t="s">
        <v>1771</v>
      </c>
      <c r="H306" s="152" t="s">
        <v>19</v>
      </c>
      <c r="I306" s="154"/>
      <c r="L306" s="150"/>
      <c r="M306" s="155"/>
      <c r="T306" s="156"/>
      <c r="AT306" s="152" t="s">
        <v>205</v>
      </c>
      <c r="AU306" s="152" t="s">
        <v>85</v>
      </c>
      <c r="AV306" s="12" t="s">
        <v>82</v>
      </c>
      <c r="AW306" s="12" t="s">
        <v>35</v>
      </c>
      <c r="AX306" s="12" t="s">
        <v>74</v>
      </c>
      <c r="AY306" s="152" t="s">
        <v>189</v>
      </c>
    </row>
    <row r="307" spans="2:65" s="13" customFormat="1" ht="11.25">
      <c r="B307" s="157"/>
      <c r="D307" s="151" t="s">
        <v>205</v>
      </c>
      <c r="E307" s="158" t="s">
        <v>19</v>
      </c>
      <c r="F307" s="159" t="s">
        <v>82</v>
      </c>
      <c r="H307" s="160">
        <v>1</v>
      </c>
      <c r="I307" s="161"/>
      <c r="L307" s="157"/>
      <c r="M307" s="162"/>
      <c r="T307" s="163"/>
      <c r="AT307" s="158" t="s">
        <v>205</v>
      </c>
      <c r="AU307" s="158" t="s">
        <v>85</v>
      </c>
      <c r="AV307" s="13" t="s">
        <v>85</v>
      </c>
      <c r="AW307" s="13" t="s">
        <v>35</v>
      </c>
      <c r="AX307" s="13" t="s">
        <v>74</v>
      </c>
      <c r="AY307" s="158" t="s">
        <v>189</v>
      </c>
    </row>
    <row r="308" spans="2:65" s="14" customFormat="1" ht="11.25">
      <c r="B308" s="164"/>
      <c r="D308" s="151" t="s">
        <v>205</v>
      </c>
      <c r="E308" s="165" t="s">
        <v>19</v>
      </c>
      <c r="F308" s="166" t="s">
        <v>303</v>
      </c>
      <c r="H308" s="167">
        <v>2</v>
      </c>
      <c r="I308" s="168"/>
      <c r="L308" s="164"/>
      <c r="M308" s="169"/>
      <c r="T308" s="170"/>
      <c r="AT308" s="165" t="s">
        <v>205</v>
      </c>
      <c r="AU308" s="165" t="s">
        <v>85</v>
      </c>
      <c r="AV308" s="14" t="s">
        <v>196</v>
      </c>
      <c r="AW308" s="14" t="s">
        <v>35</v>
      </c>
      <c r="AX308" s="14" t="s">
        <v>82</v>
      </c>
      <c r="AY308" s="165" t="s">
        <v>189</v>
      </c>
    </row>
    <row r="309" spans="2:65" s="1" customFormat="1" ht="24.2" customHeight="1">
      <c r="B309" s="33"/>
      <c r="C309" s="178" t="s">
        <v>506</v>
      </c>
      <c r="D309" s="178" t="s">
        <v>666</v>
      </c>
      <c r="E309" s="179" t="s">
        <v>1772</v>
      </c>
      <c r="F309" s="180" t="s">
        <v>1773</v>
      </c>
      <c r="G309" s="181" t="s">
        <v>202</v>
      </c>
      <c r="H309" s="182">
        <v>1</v>
      </c>
      <c r="I309" s="183"/>
      <c r="J309" s="184">
        <f>ROUND(I309*H309,2)</f>
        <v>0</v>
      </c>
      <c r="K309" s="180" t="s">
        <v>195</v>
      </c>
      <c r="L309" s="185"/>
      <c r="M309" s="186" t="s">
        <v>19</v>
      </c>
      <c r="N309" s="187" t="s">
        <v>45</v>
      </c>
      <c r="P309" s="142">
        <f>O309*H309</f>
        <v>0</v>
      </c>
      <c r="Q309" s="142">
        <v>6.4999999999999997E-3</v>
      </c>
      <c r="R309" s="142">
        <f>Q309*H309</f>
        <v>6.4999999999999997E-3</v>
      </c>
      <c r="S309" s="142">
        <v>0</v>
      </c>
      <c r="T309" s="143">
        <f>S309*H309</f>
        <v>0</v>
      </c>
      <c r="AR309" s="144" t="s">
        <v>234</v>
      </c>
      <c r="AT309" s="144" t="s">
        <v>666</v>
      </c>
      <c r="AU309" s="144" t="s">
        <v>85</v>
      </c>
      <c r="AY309" s="18" t="s">
        <v>189</v>
      </c>
      <c r="BE309" s="145">
        <f>IF(N309="základní",J309,0)</f>
        <v>0</v>
      </c>
      <c r="BF309" s="145">
        <f>IF(N309="snížená",J309,0)</f>
        <v>0</v>
      </c>
      <c r="BG309" s="145">
        <f>IF(N309="zákl. přenesená",J309,0)</f>
        <v>0</v>
      </c>
      <c r="BH309" s="145">
        <f>IF(N309="sníž. přenesená",J309,0)</f>
        <v>0</v>
      </c>
      <c r="BI309" s="145">
        <f>IF(N309="nulová",J309,0)</f>
        <v>0</v>
      </c>
      <c r="BJ309" s="18" t="s">
        <v>82</v>
      </c>
      <c r="BK309" s="145">
        <f>ROUND(I309*H309,2)</f>
        <v>0</v>
      </c>
      <c r="BL309" s="18" t="s">
        <v>196</v>
      </c>
      <c r="BM309" s="144" t="s">
        <v>1774</v>
      </c>
    </row>
    <row r="310" spans="2:65" s="1" customFormat="1" ht="24.2" customHeight="1">
      <c r="B310" s="33"/>
      <c r="C310" s="178" t="s">
        <v>514</v>
      </c>
      <c r="D310" s="178" t="s">
        <v>666</v>
      </c>
      <c r="E310" s="179" t="s">
        <v>1775</v>
      </c>
      <c r="F310" s="180" t="s">
        <v>1776</v>
      </c>
      <c r="G310" s="181" t="s">
        <v>202</v>
      </c>
      <c r="H310" s="182">
        <v>1</v>
      </c>
      <c r="I310" s="183"/>
      <c r="J310" s="184">
        <f>ROUND(I310*H310,2)</f>
        <v>0</v>
      </c>
      <c r="K310" s="180" t="s">
        <v>195</v>
      </c>
      <c r="L310" s="185"/>
      <c r="M310" s="186" t="s">
        <v>19</v>
      </c>
      <c r="N310" s="187" t="s">
        <v>45</v>
      </c>
      <c r="P310" s="142">
        <f>O310*H310</f>
        <v>0</v>
      </c>
      <c r="Q310" s="142">
        <v>7.4999999999999997E-3</v>
      </c>
      <c r="R310" s="142">
        <f>Q310*H310</f>
        <v>7.4999999999999997E-3</v>
      </c>
      <c r="S310" s="142">
        <v>0</v>
      </c>
      <c r="T310" s="143">
        <f>S310*H310</f>
        <v>0</v>
      </c>
      <c r="AR310" s="144" t="s">
        <v>234</v>
      </c>
      <c r="AT310" s="144" t="s">
        <v>666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196</v>
      </c>
      <c r="BM310" s="144" t="s">
        <v>1777</v>
      </c>
    </row>
    <row r="311" spans="2:65" s="1" customFormat="1" ht="37.9" customHeight="1">
      <c r="B311" s="33"/>
      <c r="C311" s="133" t="s">
        <v>524</v>
      </c>
      <c r="D311" s="133" t="s">
        <v>191</v>
      </c>
      <c r="E311" s="134" t="s">
        <v>1778</v>
      </c>
      <c r="F311" s="135" t="s">
        <v>1779</v>
      </c>
      <c r="G311" s="136" t="s">
        <v>202</v>
      </c>
      <c r="H311" s="137">
        <v>2</v>
      </c>
      <c r="I311" s="138"/>
      <c r="J311" s="139">
        <f>ROUND(I311*H311,2)</f>
        <v>0</v>
      </c>
      <c r="K311" s="135" t="s">
        <v>195</v>
      </c>
      <c r="L311" s="33"/>
      <c r="M311" s="140" t="s">
        <v>19</v>
      </c>
      <c r="N311" s="141" t="s">
        <v>45</v>
      </c>
      <c r="P311" s="142">
        <f>O311*H311</f>
        <v>0</v>
      </c>
      <c r="Q311" s="142">
        <v>1.67E-3</v>
      </c>
      <c r="R311" s="142">
        <f>Q311*H311</f>
        <v>3.3400000000000001E-3</v>
      </c>
      <c r="S311" s="142">
        <v>0</v>
      </c>
      <c r="T311" s="143">
        <f>S311*H311</f>
        <v>0</v>
      </c>
      <c r="AR311" s="144" t="s">
        <v>196</v>
      </c>
      <c r="AT311" s="144" t="s">
        <v>191</v>
      </c>
      <c r="AU311" s="144" t="s">
        <v>85</v>
      </c>
      <c r="AY311" s="18" t="s">
        <v>189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8" t="s">
        <v>82</v>
      </c>
      <c r="BK311" s="145">
        <f>ROUND(I311*H311,2)</f>
        <v>0</v>
      </c>
      <c r="BL311" s="18" t="s">
        <v>196</v>
      </c>
      <c r="BM311" s="144" t="s">
        <v>1780</v>
      </c>
    </row>
    <row r="312" spans="2:65" s="1" customFormat="1" ht="11.25">
      <c r="B312" s="33"/>
      <c r="D312" s="146" t="s">
        <v>198</v>
      </c>
      <c r="F312" s="147" t="s">
        <v>1781</v>
      </c>
      <c r="I312" s="148"/>
      <c r="L312" s="33"/>
      <c r="M312" s="149"/>
      <c r="T312" s="54"/>
      <c r="AT312" s="18" t="s">
        <v>198</v>
      </c>
      <c r="AU312" s="18" t="s">
        <v>85</v>
      </c>
    </row>
    <row r="313" spans="2:65" s="1" customFormat="1" ht="24.2" customHeight="1">
      <c r="B313" s="33"/>
      <c r="C313" s="178" t="s">
        <v>529</v>
      </c>
      <c r="D313" s="178" t="s">
        <v>666</v>
      </c>
      <c r="E313" s="179" t="s">
        <v>1782</v>
      </c>
      <c r="F313" s="180" t="s">
        <v>1783</v>
      </c>
      <c r="G313" s="181" t="s">
        <v>202</v>
      </c>
      <c r="H313" s="182">
        <v>2</v>
      </c>
      <c r="I313" s="183"/>
      <c r="J313" s="184">
        <f>ROUND(I313*H313,2)</f>
        <v>0</v>
      </c>
      <c r="K313" s="180" t="s">
        <v>195</v>
      </c>
      <c r="L313" s="185"/>
      <c r="M313" s="186" t="s">
        <v>19</v>
      </c>
      <c r="N313" s="187" t="s">
        <v>45</v>
      </c>
      <c r="P313" s="142">
        <f>O313*H313</f>
        <v>0</v>
      </c>
      <c r="Q313" s="142">
        <v>2.3120000000000002E-2</v>
      </c>
      <c r="R313" s="142">
        <f>Q313*H313</f>
        <v>4.6240000000000003E-2</v>
      </c>
      <c r="S313" s="142">
        <v>0</v>
      </c>
      <c r="T313" s="143">
        <f>S313*H313</f>
        <v>0</v>
      </c>
      <c r="AR313" s="144" t="s">
        <v>234</v>
      </c>
      <c r="AT313" s="144" t="s">
        <v>666</v>
      </c>
      <c r="AU313" s="144" t="s">
        <v>85</v>
      </c>
      <c r="AY313" s="18" t="s">
        <v>189</v>
      </c>
      <c r="BE313" s="145">
        <f>IF(N313="základní",J313,0)</f>
        <v>0</v>
      </c>
      <c r="BF313" s="145">
        <f>IF(N313="snížená",J313,0)</f>
        <v>0</v>
      </c>
      <c r="BG313" s="145">
        <f>IF(N313="zákl. přenesená",J313,0)</f>
        <v>0</v>
      </c>
      <c r="BH313" s="145">
        <f>IF(N313="sníž. přenesená",J313,0)</f>
        <v>0</v>
      </c>
      <c r="BI313" s="145">
        <f>IF(N313="nulová",J313,0)</f>
        <v>0</v>
      </c>
      <c r="BJ313" s="18" t="s">
        <v>82</v>
      </c>
      <c r="BK313" s="145">
        <f>ROUND(I313*H313,2)</f>
        <v>0</v>
      </c>
      <c r="BL313" s="18" t="s">
        <v>196</v>
      </c>
      <c r="BM313" s="144" t="s">
        <v>1784</v>
      </c>
    </row>
    <row r="314" spans="2:65" s="1" customFormat="1" ht="44.25" customHeight="1">
      <c r="B314" s="33"/>
      <c r="C314" s="133" t="s">
        <v>536</v>
      </c>
      <c r="D314" s="133" t="s">
        <v>191</v>
      </c>
      <c r="E314" s="134" t="s">
        <v>1785</v>
      </c>
      <c r="F314" s="135" t="s">
        <v>1786</v>
      </c>
      <c r="G314" s="136" t="s">
        <v>202</v>
      </c>
      <c r="H314" s="137">
        <v>2</v>
      </c>
      <c r="I314" s="138"/>
      <c r="J314" s="139">
        <f>ROUND(I314*H314,2)</f>
        <v>0</v>
      </c>
      <c r="K314" s="135" t="s">
        <v>195</v>
      </c>
      <c r="L314" s="33"/>
      <c r="M314" s="140" t="s">
        <v>19</v>
      </c>
      <c r="N314" s="141" t="s">
        <v>45</v>
      </c>
      <c r="P314" s="142">
        <f>O314*H314</f>
        <v>0</v>
      </c>
      <c r="Q314" s="142">
        <v>1.67E-3</v>
      </c>
      <c r="R314" s="142">
        <f>Q314*H314</f>
        <v>3.3400000000000001E-3</v>
      </c>
      <c r="S314" s="142">
        <v>0</v>
      </c>
      <c r="T314" s="143">
        <f>S314*H314</f>
        <v>0</v>
      </c>
      <c r="AR314" s="144" t="s">
        <v>196</v>
      </c>
      <c r="AT314" s="144" t="s">
        <v>191</v>
      </c>
      <c r="AU314" s="144" t="s">
        <v>85</v>
      </c>
      <c r="AY314" s="18" t="s">
        <v>189</v>
      </c>
      <c r="BE314" s="145">
        <f>IF(N314="základní",J314,0)</f>
        <v>0</v>
      </c>
      <c r="BF314" s="145">
        <f>IF(N314="snížená",J314,0)</f>
        <v>0</v>
      </c>
      <c r="BG314" s="145">
        <f>IF(N314="zákl. přenesená",J314,0)</f>
        <v>0</v>
      </c>
      <c r="BH314" s="145">
        <f>IF(N314="sníž. přenesená",J314,0)</f>
        <v>0</v>
      </c>
      <c r="BI314" s="145">
        <f>IF(N314="nulová",J314,0)</f>
        <v>0</v>
      </c>
      <c r="BJ314" s="18" t="s">
        <v>82</v>
      </c>
      <c r="BK314" s="145">
        <f>ROUND(I314*H314,2)</f>
        <v>0</v>
      </c>
      <c r="BL314" s="18" t="s">
        <v>196</v>
      </c>
      <c r="BM314" s="144" t="s">
        <v>1787</v>
      </c>
    </row>
    <row r="315" spans="2:65" s="1" customFormat="1" ht="11.25">
      <c r="B315" s="33"/>
      <c r="D315" s="146" t="s">
        <v>198</v>
      </c>
      <c r="F315" s="147" t="s">
        <v>1788</v>
      </c>
      <c r="I315" s="148"/>
      <c r="L315" s="33"/>
      <c r="M315" s="149"/>
      <c r="T315" s="54"/>
      <c r="AT315" s="18" t="s">
        <v>198</v>
      </c>
      <c r="AU315" s="18" t="s">
        <v>85</v>
      </c>
    </row>
    <row r="316" spans="2:65" s="1" customFormat="1" ht="24.2" customHeight="1">
      <c r="B316" s="33"/>
      <c r="C316" s="178" t="s">
        <v>541</v>
      </c>
      <c r="D316" s="178" t="s">
        <v>666</v>
      </c>
      <c r="E316" s="179" t="s">
        <v>1789</v>
      </c>
      <c r="F316" s="180" t="s">
        <v>1790</v>
      </c>
      <c r="G316" s="181" t="s">
        <v>202</v>
      </c>
      <c r="H316" s="182">
        <v>2</v>
      </c>
      <c r="I316" s="183"/>
      <c r="J316" s="184">
        <f>ROUND(I316*H316,2)</f>
        <v>0</v>
      </c>
      <c r="K316" s="180" t="s">
        <v>195</v>
      </c>
      <c r="L316" s="185"/>
      <c r="M316" s="186" t="s">
        <v>19</v>
      </c>
      <c r="N316" s="187" t="s">
        <v>45</v>
      </c>
      <c r="P316" s="142">
        <f>O316*H316</f>
        <v>0</v>
      </c>
      <c r="Q316" s="142">
        <v>8.0999999999999996E-3</v>
      </c>
      <c r="R316" s="142">
        <f>Q316*H316</f>
        <v>1.6199999999999999E-2</v>
      </c>
      <c r="S316" s="142">
        <v>0</v>
      </c>
      <c r="T316" s="143">
        <f>S316*H316</f>
        <v>0</v>
      </c>
      <c r="AR316" s="144" t="s">
        <v>234</v>
      </c>
      <c r="AT316" s="144" t="s">
        <v>666</v>
      </c>
      <c r="AU316" s="144" t="s">
        <v>85</v>
      </c>
      <c r="AY316" s="18" t="s">
        <v>189</v>
      </c>
      <c r="BE316" s="145">
        <f>IF(N316="základní",J316,0)</f>
        <v>0</v>
      </c>
      <c r="BF316" s="145">
        <f>IF(N316="snížená",J316,0)</f>
        <v>0</v>
      </c>
      <c r="BG316" s="145">
        <f>IF(N316="zákl. přenesená",J316,0)</f>
        <v>0</v>
      </c>
      <c r="BH316" s="145">
        <f>IF(N316="sníž. přenesená",J316,0)</f>
        <v>0</v>
      </c>
      <c r="BI316" s="145">
        <f>IF(N316="nulová",J316,0)</f>
        <v>0</v>
      </c>
      <c r="BJ316" s="18" t="s">
        <v>82</v>
      </c>
      <c r="BK316" s="145">
        <f>ROUND(I316*H316,2)</f>
        <v>0</v>
      </c>
      <c r="BL316" s="18" t="s">
        <v>196</v>
      </c>
      <c r="BM316" s="144" t="s">
        <v>1791</v>
      </c>
    </row>
    <row r="317" spans="2:65" s="1" customFormat="1" ht="44.25" customHeight="1">
      <c r="B317" s="33"/>
      <c r="C317" s="133" t="s">
        <v>546</v>
      </c>
      <c r="D317" s="133" t="s">
        <v>191</v>
      </c>
      <c r="E317" s="134" t="s">
        <v>985</v>
      </c>
      <c r="F317" s="135" t="s">
        <v>986</v>
      </c>
      <c r="G317" s="136" t="s">
        <v>202</v>
      </c>
      <c r="H317" s="137">
        <v>2</v>
      </c>
      <c r="I317" s="138"/>
      <c r="J317" s="139">
        <f>ROUND(I317*H317,2)</f>
        <v>0</v>
      </c>
      <c r="K317" s="135" t="s">
        <v>195</v>
      </c>
      <c r="L317" s="33"/>
      <c r="M317" s="140" t="s">
        <v>19</v>
      </c>
      <c r="N317" s="141" t="s">
        <v>45</v>
      </c>
      <c r="P317" s="142">
        <f>O317*H317</f>
        <v>0</v>
      </c>
      <c r="Q317" s="142">
        <v>0</v>
      </c>
      <c r="R317" s="142">
        <f>Q317*H317</f>
        <v>0</v>
      </c>
      <c r="S317" s="142">
        <v>0</v>
      </c>
      <c r="T317" s="143">
        <f>S317*H317</f>
        <v>0</v>
      </c>
      <c r="AR317" s="144" t="s">
        <v>196</v>
      </c>
      <c r="AT317" s="144" t="s">
        <v>191</v>
      </c>
      <c r="AU317" s="144" t="s">
        <v>85</v>
      </c>
      <c r="AY317" s="18" t="s">
        <v>189</v>
      </c>
      <c r="BE317" s="145">
        <f>IF(N317="základní",J317,0)</f>
        <v>0</v>
      </c>
      <c r="BF317" s="145">
        <f>IF(N317="snížená",J317,0)</f>
        <v>0</v>
      </c>
      <c r="BG317" s="145">
        <f>IF(N317="zákl. přenesená",J317,0)</f>
        <v>0</v>
      </c>
      <c r="BH317" s="145">
        <f>IF(N317="sníž. přenesená",J317,0)</f>
        <v>0</v>
      </c>
      <c r="BI317" s="145">
        <f>IF(N317="nulová",J317,0)</f>
        <v>0</v>
      </c>
      <c r="BJ317" s="18" t="s">
        <v>82</v>
      </c>
      <c r="BK317" s="145">
        <f>ROUND(I317*H317,2)</f>
        <v>0</v>
      </c>
      <c r="BL317" s="18" t="s">
        <v>196</v>
      </c>
      <c r="BM317" s="144" t="s">
        <v>1792</v>
      </c>
    </row>
    <row r="318" spans="2:65" s="1" customFormat="1" ht="11.25">
      <c r="B318" s="33"/>
      <c r="D318" s="146" t="s">
        <v>198</v>
      </c>
      <c r="F318" s="147" t="s">
        <v>988</v>
      </c>
      <c r="I318" s="148"/>
      <c r="L318" s="33"/>
      <c r="M318" s="149"/>
      <c r="T318" s="54"/>
      <c r="AT318" s="18" t="s">
        <v>198</v>
      </c>
      <c r="AU318" s="18" t="s">
        <v>85</v>
      </c>
    </row>
    <row r="319" spans="2:65" s="1" customFormat="1" ht="16.5" customHeight="1">
      <c r="B319" s="33"/>
      <c r="C319" s="178" t="s">
        <v>552</v>
      </c>
      <c r="D319" s="178" t="s">
        <v>666</v>
      </c>
      <c r="E319" s="179" t="s">
        <v>996</v>
      </c>
      <c r="F319" s="180" t="s">
        <v>997</v>
      </c>
      <c r="G319" s="181" t="s">
        <v>202</v>
      </c>
      <c r="H319" s="182">
        <v>2</v>
      </c>
      <c r="I319" s="183"/>
      <c r="J319" s="184">
        <f>ROUND(I319*H319,2)</f>
        <v>0</v>
      </c>
      <c r="K319" s="180" t="s">
        <v>195</v>
      </c>
      <c r="L319" s="185"/>
      <c r="M319" s="186" t="s">
        <v>19</v>
      </c>
      <c r="N319" s="187" t="s">
        <v>45</v>
      </c>
      <c r="P319" s="142">
        <f>O319*H319</f>
        <v>0</v>
      </c>
      <c r="Q319" s="142">
        <v>7.2000000000000005E-4</v>
      </c>
      <c r="R319" s="142">
        <f>Q319*H319</f>
        <v>1.4400000000000001E-3</v>
      </c>
      <c r="S319" s="142">
        <v>0</v>
      </c>
      <c r="T319" s="143">
        <f>S319*H319</f>
        <v>0</v>
      </c>
      <c r="AR319" s="144" t="s">
        <v>234</v>
      </c>
      <c r="AT319" s="144" t="s">
        <v>666</v>
      </c>
      <c r="AU319" s="144" t="s">
        <v>85</v>
      </c>
      <c r="AY319" s="18" t="s">
        <v>189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8" t="s">
        <v>82</v>
      </c>
      <c r="BK319" s="145">
        <f>ROUND(I319*H319,2)</f>
        <v>0</v>
      </c>
      <c r="BL319" s="18" t="s">
        <v>196</v>
      </c>
      <c r="BM319" s="144" t="s">
        <v>1793</v>
      </c>
    </row>
    <row r="320" spans="2:65" s="1" customFormat="1" ht="44.25" customHeight="1">
      <c r="B320" s="33"/>
      <c r="C320" s="133" t="s">
        <v>567</v>
      </c>
      <c r="D320" s="133" t="s">
        <v>191</v>
      </c>
      <c r="E320" s="134" t="s">
        <v>1794</v>
      </c>
      <c r="F320" s="135" t="s">
        <v>1795</v>
      </c>
      <c r="G320" s="136" t="s">
        <v>202</v>
      </c>
      <c r="H320" s="137">
        <v>2</v>
      </c>
      <c r="I320" s="138"/>
      <c r="J320" s="139">
        <f>ROUND(I320*H320,2)</f>
        <v>0</v>
      </c>
      <c r="K320" s="135" t="s">
        <v>195</v>
      </c>
      <c r="L320" s="33"/>
      <c r="M320" s="140" t="s">
        <v>19</v>
      </c>
      <c r="N320" s="141" t="s">
        <v>45</v>
      </c>
      <c r="P320" s="142">
        <f>O320*H320</f>
        <v>0</v>
      </c>
      <c r="Q320" s="142">
        <v>0</v>
      </c>
      <c r="R320" s="142">
        <f>Q320*H320</f>
        <v>0</v>
      </c>
      <c r="S320" s="142">
        <v>0</v>
      </c>
      <c r="T320" s="143">
        <f>S320*H320</f>
        <v>0</v>
      </c>
      <c r="AR320" s="144" t="s">
        <v>196</v>
      </c>
      <c r="AT320" s="144" t="s">
        <v>191</v>
      </c>
      <c r="AU320" s="144" t="s">
        <v>85</v>
      </c>
      <c r="AY320" s="18" t="s">
        <v>189</v>
      </c>
      <c r="BE320" s="145">
        <f>IF(N320="základní",J320,0)</f>
        <v>0</v>
      </c>
      <c r="BF320" s="145">
        <f>IF(N320="snížená",J320,0)</f>
        <v>0</v>
      </c>
      <c r="BG320" s="145">
        <f>IF(N320="zákl. přenesená",J320,0)</f>
        <v>0</v>
      </c>
      <c r="BH320" s="145">
        <f>IF(N320="sníž. přenesená",J320,0)</f>
        <v>0</v>
      </c>
      <c r="BI320" s="145">
        <f>IF(N320="nulová",J320,0)</f>
        <v>0</v>
      </c>
      <c r="BJ320" s="18" t="s">
        <v>82</v>
      </c>
      <c r="BK320" s="145">
        <f>ROUND(I320*H320,2)</f>
        <v>0</v>
      </c>
      <c r="BL320" s="18" t="s">
        <v>196</v>
      </c>
      <c r="BM320" s="144" t="s">
        <v>1796</v>
      </c>
    </row>
    <row r="321" spans="2:65" s="1" customFormat="1" ht="11.25">
      <c r="B321" s="33"/>
      <c r="D321" s="146" t="s">
        <v>198</v>
      </c>
      <c r="F321" s="147" t="s">
        <v>1797</v>
      </c>
      <c r="I321" s="148"/>
      <c r="L321" s="33"/>
      <c r="M321" s="149"/>
      <c r="T321" s="54"/>
      <c r="AT321" s="18" t="s">
        <v>198</v>
      </c>
      <c r="AU321" s="18" t="s">
        <v>85</v>
      </c>
    </row>
    <row r="322" spans="2:65" s="12" customFormat="1" ht="11.25">
      <c r="B322" s="150"/>
      <c r="D322" s="151" t="s">
        <v>205</v>
      </c>
      <c r="E322" s="152" t="s">
        <v>19</v>
      </c>
      <c r="F322" s="153" t="s">
        <v>1798</v>
      </c>
      <c r="H322" s="152" t="s">
        <v>19</v>
      </c>
      <c r="I322" s="154"/>
      <c r="L322" s="150"/>
      <c r="M322" s="155"/>
      <c r="T322" s="156"/>
      <c r="AT322" s="152" t="s">
        <v>205</v>
      </c>
      <c r="AU322" s="152" t="s">
        <v>85</v>
      </c>
      <c r="AV322" s="12" t="s">
        <v>82</v>
      </c>
      <c r="AW322" s="12" t="s">
        <v>35</v>
      </c>
      <c r="AX322" s="12" t="s">
        <v>74</v>
      </c>
      <c r="AY322" s="152" t="s">
        <v>189</v>
      </c>
    </row>
    <row r="323" spans="2:65" s="13" customFormat="1" ht="11.25">
      <c r="B323" s="157"/>
      <c r="D323" s="151" t="s">
        <v>205</v>
      </c>
      <c r="E323" s="158" t="s">
        <v>19</v>
      </c>
      <c r="F323" s="159" t="s">
        <v>85</v>
      </c>
      <c r="H323" s="160">
        <v>2</v>
      </c>
      <c r="I323" s="161"/>
      <c r="L323" s="157"/>
      <c r="M323" s="162"/>
      <c r="T323" s="163"/>
      <c r="AT323" s="158" t="s">
        <v>205</v>
      </c>
      <c r="AU323" s="158" t="s">
        <v>85</v>
      </c>
      <c r="AV323" s="13" t="s">
        <v>85</v>
      </c>
      <c r="AW323" s="13" t="s">
        <v>35</v>
      </c>
      <c r="AX323" s="13" t="s">
        <v>82</v>
      </c>
      <c r="AY323" s="158" t="s">
        <v>189</v>
      </c>
    </row>
    <row r="324" spans="2:65" s="1" customFormat="1" ht="16.5" customHeight="1">
      <c r="B324" s="33"/>
      <c r="C324" s="178" t="s">
        <v>574</v>
      </c>
      <c r="D324" s="178" t="s">
        <v>666</v>
      </c>
      <c r="E324" s="179" t="s">
        <v>1015</v>
      </c>
      <c r="F324" s="180" t="s">
        <v>1016</v>
      </c>
      <c r="G324" s="181" t="s">
        <v>202</v>
      </c>
      <c r="H324" s="182">
        <v>2</v>
      </c>
      <c r="I324" s="183"/>
      <c r="J324" s="184">
        <f>ROUND(I324*H324,2)</f>
        <v>0</v>
      </c>
      <c r="K324" s="180" t="s">
        <v>195</v>
      </c>
      <c r="L324" s="185"/>
      <c r="M324" s="186" t="s">
        <v>19</v>
      </c>
      <c r="N324" s="187" t="s">
        <v>45</v>
      </c>
      <c r="P324" s="142">
        <f>O324*H324</f>
        <v>0</v>
      </c>
      <c r="Q324" s="142">
        <v>7.2000000000000005E-4</v>
      </c>
      <c r="R324" s="142">
        <f>Q324*H324</f>
        <v>1.4400000000000001E-3</v>
      </c>
      <c r="S324" s="142">
        <v>0</v>
      </c>
      <c r="T324" s="143">
        <f>S324*H324</f>
        <v>0</v>
      </c>
      <c r="AR324" s="144" t="s">
        <v>234</v>
      </c>
      <c r="AT324" s="144" t="s">
        <v>666</v>
      </c>
      <c r="AU324" s="144" t="s">
        <v>85</v>
      </c>
      <c r="AY324" s="18" t="s">
        <v>189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8" t="s">
        <v>82</v>
      </c>
      <c r="BK324" s="145">
        <f>ROUND(I324*H324,2)</f>
        <v>0</v>
      </c>
      <c r="BL324" s="18" t="s">
        <v>196</v>
      </c>
      <c r="BM324" s="144" t="s">
        <v>1799</v>
      </c>
    </row>
    <row r="325" spans="2:65" s="1" customFormat="1" ht="24.2" customHeight="1">
      <c r="B325" s="33"/>
      <c r="C325" s="178" t="s">
        <v>581</v>
      </c>
      <c r="D325" s="178" t="s">
        <v>666</v>
      </c>
      <c r="E325" s="179" t="s">
        <v>1019</v>
      </c>
      <c r="F325" s="180" t="s">
        <v>1020</v>
      </c>
      <c r="G325" s="181" t="s">
        <v>202</v>
      </c>
      <c r="H325" s="182">
        <v>2</v>
      </c>
      <c r="I325" s="183"/>
      <c r="J325" s="184">
        <f>ROUND(I325*H325,2)</f>
        <v>0</v>
      </c>
      <c r="K325" s="180" t="s">
        <v>19</v>
      </c>
      <c r="L325" s="185"/>
      <c r="M325" s="186" t="s">
        <v>19</v>
      </c>
      <c r="N325" s="187" t="s">
        <v>45</v>
      </c>
      <c r="P325" s="142">
        <f>O325*H325</f>
        <v>0</v>
      </c>
      <c r="Q325" s="142">
        <v>4.0000000000000001E-3</v>
      </c>
      <c r="R325" s="142">
        <f>Q325*H325</f>
        <v>8.0000000000000002E-3</v>
      </c>
      <c r="S325" s="142">
        <v>0</v>
      </c>
      <c r="T325" s="143">
        <f>S325*H325</f>
        <v>0</v>
      </c>
      <c r="AR325" s="144" t="s">
        <v>234</v>
      </c>
      <c r="AT325" s="144" t="s">
        <v>666</v>
      </c>
      <c r="AU325" s="144" t="s">
        <v>85</v>
      </c>
      <c r="AY325" s="18" t="s">
        <v>189</v>
      </c>
      <c r="BE325" s="145">
        <f>IF(N325="základní",J325,0)</f>
        <v>0</v>
      </c>
      <c r="BF325" s="145">
        <f>IF(N325="snížená",J325,0)</f>
        <v>0</v>
      </c>
      <c r="BG325" s="145">
        <f>IF(N325="zákl. přenesená",J325,0)</f>
        <v>0</v>
      </c>
      <c r="BH325" s="145">
        <f>IF(N325="sníž. přenesená",J325,0)</f>
        <v>0</v>
      </c>
      <c r="BI325" s="145">
        <f>IF(N325="nulová",J325,0)</f>
        <v>0</v>
      </c>
      <c r="BJ325" s="18" t="s">
        <v>82</v>
      </c>
      <c r="BK325" s="145">
        <f>ROUND(I325*H325,2)</f>
        <v>0</v>
      </c>
      <c r="BL325" s="18" t="s">
        <v>196</v>
      </c>
      <c r="BM325" s="144" t="s">
        <v>1800</v>
      </c>
    </row>
    <row r="326" spans="2:65" s="1" customFormat="1" ht="37.9" customHeight="1">
      <c r="B326" s="33"/>
      <c r="C326" s="133" t="s">
        <v>587</v>
      </c>
      <c r="D326" s="133" t="s">
        <v>191</v>
      </c>
      <c r="E326" s="134" t="s">
        <v>1801</v>
      </c>
      <c r="F326" s="135" t="s">
        <v>1802</v>
      </c>
      <c r="G326" s="136" t="s">
        <v>202</v>
      </c>
      <c r="H326" s="137">
        <v>2</v>
      </c>
      <c r="I326" s="138"/>
      <c r="J326" s="139">
        <f>ROUND(I326*H326,2)</f>
        <v>0</v>
      </c>
      <c r="K326" s="135" t="s">
        <v>195</v>
      </c>
      <c r="L326" s="33"/>
      <c r="M326" s="140" t="s">
        <v>19</v>
      </c>
      <c r="N326" s="141" t="s">
        <v>45</v>
      </c>
      <c r="P326" s="142">
        <f>O326*H326</f>
        <v>0</v>
      </c>
      <c r="Q326" s="142">
        <v>7.2000000000000005E-4</v>
      </c>
      <c r="R326" s="142">
        <f>Q326*H326</f>
        <v>1.4400000000000001E-3</v>
      </c>
      <c r="S326" s="142">
        <v>0</v>
      </c>
      <c r="T326" s="143">
        <f>S326*H326</f>
        <v>0</v>
      </c>
      <c r="AR326" s="144" t="s">
        <v>196</v>
      </c>
      <c r="AT326" s="144" t="s">
        <v>191</v>
      </c>
      <c r="AU326" s="144" t="s">
        <v>85</v>
      </c>
      <c r="AY326" s="18" t="s">
        <v>189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8" t="s">
        <v>82</v>
      </c>
      <c r="BK326" s="145">
        <f>ROUND(I326*H326,2)</f>
        <v>0</v>
      </c>
      <c r="BL326" s="18" t="s">
        <v>196</v>
      </c>
      <c r="BM326" s="144" t="s">
        <v>1803</v>
      </c>
    </row>
    <row r="327" spans="2:65" s="1" customFormat="1" ht="11.25">
      <c r="B327" s="33"/>
      <c r="D327" s="146" t="s">
        <v>198</v>
      </c>
      <c r="F327" s="147" t="s">
        <v>1804</v>
      </c>
      <c r="I327" s="148"/>
      <c r="L327" s="33"/>
      <c r="M327" s="149"/>
      <c r="T327" s="54"/>
      <c r="AT327" s="18" t="s">
        <v>198</v>
      </c>
      <c r="AU327" s="18" t="s">
        <v>85</v>
      </c>
    </row>
    <row r="328" spans="2:65" s="1" customFormat="1" ht="24.2" customHeight="1">
      <c r="B328" s="33"/>
      <c r="C328" s="178" t="s">
        <v>596</v>
      </c>
      <c r="D328" s="178" t="s">
        <v>666</v>
      </c>
      <c r="E328" s="179" t="s">
        <v>1805</v>
      </c>
      <c r="F328" s="180" t="s">
        <v>1806</v>
      </c>
      <c r="G328" s="181" t="s">
        <v>202</v>
      </c>
      <c r="H328" s="182">
        <v>2</v>
      </c>
      <c r="I328" s="183"/>
      <c r="J328" s="184">
        <f>ROUND(I328*H328,2)</f>
        <v>0</v>
      </c>
      <c r="K328" s="180" t="s">
        <v>195</v>
      </c>
      <c r="L328" s="185"/>
      <c r="M328" s="186" t="s">
        <v>19</v>
      </c>
      <c r="N328" s="187" t="s">
        <v>45</v>
      </c>
      <c r="P328" s="142">
        <f>O328*H328</f>
        <v>0</v>
      </c>
      <c r="Q328" s="142">
        <v>1.2E-2</v>
      </c>
      <c r="R328" s="142">
        <f>Q328*H328</f>
        <v>2.4E-2</v>
      </c>
      <c r="S328" s="142">
        <v>0</v>
      </c>
      <c r="T328" s="143">
        <f>S328*H328</f>
        <v>0</v>
      </c>
      <c r="AR328" s="144" t="s">
        <v>234</v>
      </c>
      <c r="AT328" s="144" t="s">
        <v>666</v>
      </c>
      <c r="AU328" s="144" t="s">
        <v>85</v>
      </c>
      <c r="AY328" s="18" t="s">
        <v>189</v>
      </c>
      <c r="BE328" s="145">
        <f>IF(N328="základní",J328,0)</f>
        <v>0</v>
      </c>
      <c r="BF328" s="145">
        <f>IF(N328="snížená",J328,0)</f>
        <v>0</v>
      </c>
      <c r="BG328" s="145">
        <f>IF(N328="zákl. přenesená",J328,0)</f>
        <v>0</v>
      </c>
      <c r="BH328" s="145">
        <f>IF(N328="sníž. přenesená",J328,0)</f>
        <v>0</v>
      </c>
      <c r="BI328" s="145">
        <f>IF(N328="nulová",J328,0)</f>
        <v>0</v>
      </c>
      <c r="BJ328" s="18" t="s">
        <v>82</v>
      </c>
      <c r="BK328" s="145">
        <f>ROUND(I328*H328,2)</f>
        <v>0</v>
      </c>
      <c r="BL328" s="18" t="s">
        <v>196</v>
      </c>
      <c r="BM328" s="144" t="s">
        <v>1807</v>
      </c>
    </row>
    <row r="329" spans="2:65" s="1" customFormat="1" ht="16.5" customHeight="1">
      <c r="B329" s="33"/>
      <c r="C329" s="178" t="s">
        <v>602</v>
      </c>
      <c r="D329" s="178" t="s">
        <v>666</v>
      </c>
      <c r="E329" s="179" t="s">
        <v>1808</v>
      </c>
      <c r="F329" s="180" t="s">
        <v>1809</v>
      </c>
      <c r="G329" s="181" t="s">
        <v>202</v>
      </c>
      <c r="H329" s="182">
        <v>2</v>
      </c>
      <c r="I329" s="183"/>
      <c r="J329" s="184">
        <f>ROUND(I329*H329,2)</f>
        <v>0</v>
      </c>
      <c r="K329" s="180" t="s">
        <v>195</v>
      </c>
      <c r="L329" s="185"/>
      <c r="M329" s="186" t="s">
        <v>19</v>
      </c>
      <c r="N329" s="187" t="s">
        <v>45</v>
      </c>
      <c r="P329" s="142">
        <f>O329*H329</f>
        <v>0</v>
      </c>
      <c r="Q329" s="142">
        <v>1.5E-3</v>
      </c>
      <c r="R329" s="142">
        <f>Q329*H329</f>
        <v>3.0000000000000001E-3</v>
      </c>
      <c r="S329" s="142">
        <v>0</v>
      </c>
      <c r="T329" s="143">
        <f>S329*H329</f>
        <v>0</v>
      </c>
      <c r="AR329" s="144" t="s">
        <v>234</v>
      </c>
      <c r="AT329" s="144" t="s">
        <v>666</v>
      </c>
      <c r="AU329" s="144" t="s">
        <v>85</v>
      </c>
      <c r="AY329" s="18" t="s">
        <v>189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8" t="s">
        <v>82</v>
      </c>
      <c r="BK329" s="145">
        <f>ROUND(I329*H329,2)</f>
        <v>0</v>
      </c>
      <c r="BL329" s="18" t="s">
        <v>196</v>
      </c>
      <c r="BM329" s="144" t="s">
        <v>1810</v>
      </c>
    </row>
    <row r="330" spans="2:65" s="1" customFormat="1" ht="24.2" customHeight="1">
      <c r="B330" s="33"/>
      <c r="C330" s="133" t="s">
        <v>609</v>
      </c>
      <c r="D330" s="133" t="s">
        <v>191</v>
      </c>
      <c r="E330" s="134" t="s">
        <v>1811</v>
      </c>
      <c r="F330" s="135" t="s">
        <v>1812</v>
      </c>
      <c r="G330" s="136" t="s">
        <v>202</v>
      </c>
      <c r="H330" s="137">
        <v>1</v>
      </c>
      <c r="I330" s="138"/>
      <c r="J330" s="139">
        <f>ROUND(I330*H330,2)</f>
        <v>0</v>
      </c>
      <c r="K330" s="135" t="s">
        <v>195</v>
      </c>
      <c r="L330" s="33"/>
      <c r="M330" s="140" t="s">
        <v>19</v>
      </c>
      <c r="N330" s="141" t="s">
        <v>45</v>
      </c>
      <c r="P330" s="142">
        <f>O330*H330</f>
        <v>0</v>
      </c>
      <c r="Q330" s="142">
        <v>1.8E-3</v>
      </c>
      <c r="R330" s="142">
        <f>Q330*H330</f>
        <v>1.8E-3</v>
      </c>
      <c r="S330" s="142">
        <v>0</v>
      </c>
      <c r="T330" s="143">
        <f>S330*H330</f>
        <v>0</v>
      </c>
      <c r="AR330" s="144" t="s">
        <v>196</v>
      </c>
      <c r="AT330" s="144" t="s">
        <v>191</v>
      </c>
      <c r="AU330" s="144" t="s">
        <v>85</v>
      </c>
      <c r="AY330" s="18" t="s">
        <v>189</v>
      </c>
      <c r="BE330" s="145">
        <f>IF(N330="základní",J330,0)</f>
        <v>0</v>
      </c>
      <c r="BF330" s="145">
        <f>IF(N330="snížená",J330,0)</f>
        <v>0</v>
      </c>
      <c r="BG330" s="145">
        <f>IF(N330="zákl. přenesená",J330,0)</f>
        <v>0</v>
      </c>
      <c r="BH330" s="145">
        <f>IF(N330="sníž. přenesená",J330,0)</f>
        <v>0</v>
      </c>
      <c r="BI330" s="145">
        <f>IF(N330="nulová",J330,0)</f>
        <v>0</v>
      </c>
      <c r="BJ330" s="18" t="s">
        <v>82</v>
      </c>
      <c r="BK330" s="145">
        <f>ROUND(I330*H330,2)</f>
        <v>0</v>
      </c>
      <c r="BL330" s="18" t="s">
        <v>196</v>
      </c>
      <c r="BM330" s="144" t="s">
        <v>1813</v>
      </c>
    </row>
    <row r="331" spans="2:65" s="1" customFormat="1" ht="11.25">
      <c r="B331" s="33"/>
      <c r="D331" s="146" t="s">
        <v>198</v>
      </c>
      <c r="F331" s="147" t="s">
        <v>1814</v>
      </c>
      <c r="I331" s="148"/>
      <c r="L331" s="33"/>
      <c r="M331" s="149"/>
      <c r="T331" s="54"/>
      <c r="AT331" s="18" t="s">
        <v>198</v>
      </c>
      <c r="AU331" s="18" t="s">
        <v>85</v>
      </c>
    </row>
    <row r="332" spans="2:65" s="1" customFormat="1" ht="24.2" customHeight="1">
      <c r="B332" s="33"/>
      <c r="C332" s="178" t="s">
        <v>615</v>
      </c>
      <c r="D332" s="178" t="s">
        <v>666</v>
      </c>
      <c r="E332" s="179" t="s">
        <v>1815</v>
      </c>
      <c r="F332" s="180" t="s">
        <v>1816</v>
      </c>
      <c r="G332" s="181" t="s">
        <v>202</v>
      </c>
      <c r="H332" s="182">
        <v>1</v>
      </c>
      <c r="I332" s="183"/>
      <c r="J332" s="184">
        <f>ROUND(I332*H332,2)</f>
        <v>0</v>
      </c>
      <c r="K332" s="180" t="s">
        <v>19</v>
      </c>
      <c r="L332" s="185"/>
      <c r="M332" s="186" t="s">
        <v>19</v>
      </c>
      <c r="N332" s="187" t="s">
        <v>45</v>
      </c>
      <c r="P332" s="142">
        <f>O332*H332</f>
        <v>0</v>
      </c>
      <c r="Q332" s="142">
        <v>0</v>
      </c>
      <c r="R332" s="142">
        <f>Q332*H332</f>
        <v>0</v>
      </c>
      <c r="S332" s="142">
        <v>0</v>
      </c>
      <c r="T332" s="143">
        <f>S332*H332</f>
        <v>0</v>
      </c>
      <c r="AR332" s="144" t="s">
        <v>234</v>
      </c>
      <c r="AT332" s="144" t="s">
        <v>666</v>
      </c>
      <c r="AU332" s="144" t="s">
        <v>85</v>
      </c>
      <c r="AY332" s="18" t="s">
        <v>189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8" t="s">
        <v>82</v>
      </c>
      <c r="BK332" s="145">
        <f>ROUND(I332*H332,2)</f>
        <v>0</v>
      </c>
      <c r="BL332" s="18" t="s">
        <v>196</v>
      </c>
      <c r="BM332" s="144" t="s">
        <v>1817</v>
      </c>
    </row>
    <row r="333" spans="2:65" s="1" customFormat="1" ht="37.9" customHeight="1">
      <c r="B333" s="33"/>
      <c r="C333" s="133" t="s">
        <v>623</v>
      </c>
      <c r="D333" s="133" t="s">
        <v>191</v>
      </c>
      <c r="E333" s="134" t="s">
        <v>1818</v>
      </c>
      <c r="F333" s="135" t="s">
        <v>1819</v>
      </c>
      <c r="G333" s="136" t="s">
        <v>202</v>
      </c>
      <c r="H333" s="137">
        <v>1</v>
      </c>
      <c r="I333" s="138"/>
      <c r="J333" s="139">
        <f>ROUND(I333*H333,2)</f>
        <v>0</v>
      </c>
      <c r="K333" s="135" t="s">
        <v>195</v>
      </c>
      <c r="L333" s="33"/>
      <c r="M333" s="140" t="s">
        <v>19</v>
      </c>
      <c r="N333" s="141" t="s">
        <v>45</v>
      </c>
      <c r="P333" s="142">
        <f>O333*H333</f>
        <v>0</v>
      </c>
      <c r="Q333" s="142">
        <v>6.9999999999999999E-4</v>
      </c>
      <c r="R333" s="142">
        <f>Q333*H333</f>
        <v>6.9999999999999999E-4</v>
      </c>
      <c r="S333" s="142">
        <v>0</v>
      </c>
      <c r="T333" s="143">
        <f>S333*H333</f>
        <v>0</v>
      </c>
      <c r="AR333" s="144" t="s">
        <v>196</v>
      </c>
      <c r="AT333" s="144" t="s">
        <v>191</v>
      </c>
      <c r="AU333" s="144" t="s">
        <v>85</v>
      </c>
      <c r="AY333" s="18" t="s">
        <v>189</v>
      </c>
      <c r="BE333" s="145">
        <f>IF(N333="základní",J333,0)</f>
        <v>0</v>
      </c>
      <c r="BF333" s="145">
        <f>IF(N333="snížená",J333,0)</f>
        <v>0</v>
      </c>
      <c r="BG333" s="145">
        <f>IF(N333="zákl. přenesená",J333,0)</f>
        <v>0</v>
      </c>
      <c r="BH333" s="145">
        <f>IF(N333="sníž. přenesená",J333,0)</f>
        <v>0</v>
      </c>
      <c r="BI333" s="145">
        <f>IF(N333="nulová",J333,0)</f>
        <v>0</v>
      </c>
      <c r="BJ333" s="18" t="s">
        <v>82</v>
      </c>
      <c r="BK333" s="145">
        <f>ROUND(I333*H333,2)</f>
        <v>0</v>
      </c>
      <c r="BL333" s="18" t="s">
        <v>196</v>
      </c>
      <c r="BM333" s="144" t="s">
        <v>1820</v>
      </c>
    </row>
    <row r="334" spans="2:65" s="1" customFormat="1" ht="11.25">
      <c r="B334" s="33"/>
      <c r="D334" s="146" t="s">
        <v>198</v>
      </c>
      <c r="F334" s="147" t="s">
        <v>1821</v>
      </c>
      <c r="I334" s="148"/>
      <c r="L334" s="33"/>
      <c r="M334" s="149"/>
      <c r="T334" s="54"/>
      <c r="AT334" s="18" t="s">
        <v>198</v>
      </c>
      <c r="AU334" s="18" t="s">
        <v>85</v>
      </c>
    </row>
    <row r="335" spans="2:65" s="1" customFormat="1" ht="16.5" customHeight="1">
      <c r="B335" s="33"/>
      <c r="C335" s="178" t="s">
        <v>630</v>
      </c>
      <c r="D335" s="178" t="s">
        <v>666</v>
      </c>
      <c r="E335" s="179" t="s">
        <v>1822</v>
      </c>
      <c r="F335" s="180" t="s">
        <v>1823</v>
      </c>
      <c r="G335" s="181" t="s">
        <v>202</v>
      </c>
      <c r="H335" s="182">
        <v>1</v>
      </c>
      <c r="I335" s="183"/>
      <c r="J335" s="184">
        <f>ROUND(I335*H335,2)</f>
        <v>0</v>
      </c>
      <c r="K335" s="180" t="s">
        <v>195</v>
      </c>
      <c r="L335" s="185"/>
      <c r="M335" s="186" t="s">
        <v>19</v>
      </c>
      <c r="N335" s="187" t="s">
        <v>45</v>
      </c>
      <c r="P335" s="142">
        <f>O335*H335</f>
        <v>0</v>
      </c>
      <c r="Q335" s="142">
        <v>1.0999999999999999E-2</v>
      </c>
      <c r="R335" s="142">
        <f>Q335*H335</f>
        <v>1.0999999999999999E-2</v>
      </c>
      <c r="S335" s="142">
        <v>0</v>
      </c>
      <c r="T335" s="143">
        <f>S335*H335</f>
        <v>0</v>
      </c>
      <c r="AR335" s="144" t="s">
        <v>234</v>
      </c>
      <c r="AT335" s="144" t="s">
        <v>666</v>
      </c>
      <c r="AU335" s="144" t="s">
        <v>85</v>
      </c>
      <c r="AY335" s="18" t="s">
        <v>189</v>
      </c>
      <c r="BE335" s="145">
        <f>IF(N335="základní",J335,0)</f>
        <v>0</v>
      </c>
      <c r="BF335" s="145">
        <f>IF(N335="snížená",J335,0)</f>
        <v>0</v>
      </c>
      <c r="BG335" s="145">
        <f>IF(N335="zákl. přenesená",J335,0)</f>
        <v>0</v>
      </c>
      <c r="BH335" s="145">
        <f>IF(N335="sníž. přenesená",J335,0)</f>
        <v>0</v>
      </c>
      <c r="BI335" s="145">
        <f>IF(N335="nulová",J335,0)</f>
        <v>0</v>
      </c>
      <c r="BJ335" s="18" t="s">
        <v>82</v>
      </c>
      <c r="BK335" s="145">
        <f>ROUND(I335*H335,2)</f>
        <v>0</v>
      </c>
      <c r="BL335" s="18" t="s">
        <v>196</v>
      </c>
      <c r="BM335" s="144" t="s">
        <v>1824</v>
      </c>
    </row>
    <row r="336" spans="2:65" s="1" customFormat="1" ht="55.5" customHeight="1">
      <c r="B336" s="33"/>
      <c r="C336" s="133" t="s">
        <v>641</v>
      </c>
      <c r="D336" s="133" t="s">
        <v>191</v>
      </c>
      <c r="E336" s="134" t="s">
        <v>1825</v>
      </c>
      <c r="F336" s="135" t="s">
        <v>1826</v>
      </c>
      <c r="G336" s="136" t="s">
        <v>202</v>
      </c>
      <c r="H336" s="137">
        <v>1</v>
      </c>
      <c r="I336" s="138"/>
      <c r="J336" s="139">
        <f>ROUND(I336*H336,2)</f>
        <v>0</v>
      </c>
      <c r="K336" s="135" t="s">
        <v>19</v>
      </c>
      <c r="L336" s="33"/>
      <c r="M336" s="140" t="s">
        <v>19</v>
      </c>
      <c r="N336" s="141" t="s">
        <v>45</v>
      </c>
      <c r="P336" s="142">
        <f>O336*H336</f>
        <v>0</v>
      </c>
      <c r="Q336" s="142">
        <v>0</v>
      </c>
      <c r="R336" s="142">
        <f>Q336*H336</f>
        <v>0</v>
      </c>
      <c r="S336" s="142">
        <v>0</v>
      </c>
      <c r="T336" s="143">
        <f>S336*H336</f>
        <v>0</v>
      </c>
      <c r="AR336" s="144" t="s">
        <v>196</v>
      </c>
      <c r="AT336" s="144" t="s">
        <v>191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1827</v>
      </c>
    </row>
    <row r="337" spans="2:65" s="12" customFormat="1" ht="11.25">
      <c r="B337" s="150"/>
      <c r="D337" s="151" t="s">
        <v>205</v>
      </c>
      <c r="E337" s="152" t="s">
        <v>19</v>
      </c>
      <c r="F337" s="153" t="s">
        <v>1828</v>
      </c>
      <c r="H337" s="152" t="s">
        <v>19</v>
      </c>
      <c r="I337" s="154"/>
      <c r="L337" s="150"/>
      <c r="M337" s="155"/>
      <c r="T337" s="156"/>
      <c r="AT337" s="152" t="s">
        <v>205</v>
      </c>
      <c r="AU337" s="152" t="s">
        <v>85</v>
      </c>
      <c r="AV337" s="12" t="s">
        <v>82</v>
      </c>
      <c r="AW337" s="12" t="s">
        <v>35</v>
      </c>
      <c r="AX337" s="12" t="s">
        <v>74</v>
      </c>
      <c r="AY337" s="152" t="s">
        <v>189</v>
      </c>
    </row>
    <row r="338" spans="2:65" s="12" customFormat="1" ht="33.75">
      <c r="B338" s="150"/>
      <c r="D338" s="151" t="s">
        <v>205</v>
      </c>
      <c r="E338" s="152" t="s">
        <v>19</v>
      </c>
      <c r="F338" s="153" t="s">
        <v>1829</v>
      </c>
      <c r="H338" s="152" t="s">
        <v>19</v>
      </c>
      <c r="I338" s="154"/>
      <c r="L338" s="150"/>
      <c r="M338" s="155"/>
      <c r="T338" s="156"/>
      <c r="AT338" s="152" t="s">
        <v>205</v>
      </c>
      <c r="AU338" s="152" t="s">
        <v>85</v>
      </c>
      <c r="AV338" s="12" t="s">
        <v>82</v>
      </c>
      <c r="AW338" s="12" t="s">
        <v>35</v>
      </c>
      <c r="AX338" s="12" t="s">
        <v>74</v>
      </c>
      <c r="AY338" s="152" t="s">
        <v>189</v>
      </c>
    </row>
    <row r="339" spans="2:65" s="12" customFormat="1" ht="22.5">
      <c r="B339" s="150"/>
      <c r="D339" s="151" t="s">
        <v>205</v>
      </c>
      <c r="E339" s="152" t="s">
        <v>19</v>
      </c>
      <c r="F339" s="153" t="s">
        <v>1830</v>
      </c>
      <c r="H339" s="152" t="s">
        <v>19</v>
      </c>
      <c r="I339" s="154"/>
      <c r="L339" s="150"/>
      <c r="M339" s="155"/>
      <c r="T339" s="156"/>
      <c r="AT339" s="152" t="s">
        <v>205</v>
      </c>
      <c r="AU339" s="152" t="s">
        <v>85</v>
      </c>
      <c r="AV339" s="12" t="s">
        <v>82</v>
      </c>
      <c r="AW339" s="12" t="s">
        <v>35</v>
      </c>
      <c r="AX339" s="12" t="s">
        <v>74</v>
      </c>
      <c r="AY339" s="152" t="s">
        <v>189</v>
      </c>
    </row>
    <row r="340" spans="2:65" s="12" customFormat="1" ht="11.25">
      <c r="B340" s="150"/>
      <c r="D340" s="151" t="s">
        <v>205</v>
      </c>
      <c r="E340" s="152" t="s">
        <v>19</v>
      </c>
      <c r="F340" s="153" t="s">
        <v>1831</v>
      </c>
      <c r="H340" s="152" t="s">
        <v>19</v>
      </c>
      <c r="I340" s="154"/>
      <c r="L340" s="150"/>
      <c r="M340" s="155"/>
      <c r="T340" s="156"/>
      <c r="AT340" s="152" t="s">
        <v>205</v>
      </c>
      <c r="AU340" s="152" t="s">
        <v>85</v>
      </c>
      <c r="AV340" s="12" t="s">
        <v>82</v>
      </c>
      <c r="AW340" s="12" t="s">
        <v>35</v>
      </c>
      <c r="AX340" s="12" t="s">
        <v>74</v>
      </c>
      <c r="AY340" s="152" t="s">
        <v>189</v>
      </c>
    </row>
    <row r="341" spans="2:65" s="13" customFormat="1" ht="11.25">
      <c r="B341" s="157"/>
      <c r="D341" s="151" t="s">
        <v>205</v>
      </c>
      <c r="E341" s="158" t="s">
        <v>19</v>
      </c>
      <c r="F341" s="159" t="s">
        <v>82</v>
      </c>
      <c r="H341" s="160">
        <v>1</v>
      </c>
      <c r="I341" s="161"/>
      <c r="L341" s="157"/>
      <c r="M341" s="162"/>
      <c r="T341" s="163"/>
      <c r="AT341" s="158" t="s">
        <v>205</v>
      </c>
      <c r="AU341" s="158" t="s">
        <v>85</v>
      </c>
      <c r="AV341" s="13" t="s">
        <v>85</v>
      </c>
      <c r="AW341" s="13" t="s">
        <v>35</v>
      </c>
      <c r="AX341" s="13" t="s">
        <v>82</v>
      </c>
      <c r="AY341" s="158" t="s">
        <v>189</v>
      </c>
    </row>
    <row r="342" spans="2:65" s="1" customFormat="1" ht="21.75" customHeight="1">
      <c r="B342" s="33"/>
      <c r="C342" s="133" t="s">
        <v>648</v>
      </c>
      <c r="D342" s="133" t="s">
        <v>191</v>
      </c>
      <c r="E342" s="134" t="s">
        <v>1832</v>
      </c>
      <c r="F342" s="135" t="s">
        <v>1833</v>
      </c>
      <c r="G342" s="136" t="s">
        <v>202</v>
      </c>
      <c r="H342" s="137">
        <v>2</v>
      </c>
      <c r="I342" s="138"/>
      <c r="J342" s="139">
        <f>ROUND(I342*H342,2)</f>
        <v>0</v>
      </c>
      <c r="K342" s="135" t="s">
        <v>19</v>
      </c>
      <c r="L342" s="33"/>
      <c r="M342" s="140" t="s">
        <v>19</v>
      </c>
      <c r="N342" s="141" t="s">
        <v>45</v>
      </c>
      <c r="P342" s="142">
        <f>O342*H342</f>
        <v>0</v>
      </c>
      <c r="Q342" s="142">
        <v>0</v>
      </c>
      <c r="R342" s="142">
        <f>Q342*H342</f>
        <v>0</v>
      </c>
      <c r="S342" s="142">
        <v>0</v>
      </c>
      <c r="T342" s="143">
        <f>S342*H342</f>
        <v>0</v>
      </c>
      <c r="AR342" s="144" t="s">
        <v>196</v>
      </c>
      <c r="AT342" s="144" t="s">
        <v>191</v>
      </c>
      <c r="AU342" s="144" t="s">
        <v>85</v>
      </c>
      <c r="AY342" s="18" t="s">
        <v>189</v>
      </c>
      <c r="BE342" s="145">
        <f>IF(N342="základní",J342,0)</f>
        <v>0</v>
      </c>
      <c r="BF342" s="145">
        <f>IF(N342="snížená",J342,0)</f>
        <v>0</v>
      </c>
      <c r="BG342" s="145">
        <f>IF(N342="zákl. přenesená",J342,0)</f>
        <v>0</v>
      </c>
      <c r="BH342" s="145">
        <f>IF(N342="sníž. přenesená",J342,0)</f>
        <v>0</v>
      </c>
      <c r="BI342" s="145">
        <f>IF(N342="nulová",J342,0)</f>
        <v>0</v>
      </c>
      <c r="BJ342" s="18" t="s">
        <v>82</v>
      </c>
      <c r="BK342" s="145">
        <f>ROUND(I342*H342,2)</f>
        <v>0</v>
      </c>
      <c r="BL342" s="18" t="s">
        <v>196</v>
      </c>
      <c r="BM342" s="144" t="s">
        <v>1834</v>
      </c>
    </row>
    <row r="343" spans="2:65" s="1" customFormat="1" ht="33" customHeight="1">
      <c r="B343" s="33"/>
      <c r="C343" s="133" t="s">
        <v>665</v>
      </c>
      <c r="D343" s="133" t="s">
        <v>191</v>
      </c>
      <c r="E343" s="134" t="s">
        <v>1835</v>
      </c>
      <c r="F343" s="135" t="s">
        <v>1836</v>
      </c>
      <c r="G343" s="136" t="s">
        <v>202</v>
      </c>
      <c r="H343" s="137">
        <v>1</v>
      </c>
      <c r="I343" s="138"/>
      <c r="J343" s="139">
        <f>ROUND(I343*H343,2)</f>
        <v>0</v>
      </c>
      <c r="K343" s="135" t="s">
        <v>19</v>
      </c>
      <c r="L343" s="33"/>
      <c r="M343" s="140" t="s">
        <v>19</v>
      </c>
      <c r="N343" s="141" t="s">
        <v>45</v>
      </c>
      <c r="P343" s="142">
        <f>O343*H343</f>
        <v>0</v>
      </c>
      <c r="Q343" s="142">
        <v>0.03</v>
      </c>
      <c r="R343" s="142">
        <f>Q343*H343</f>
        <v>0.03</v>
      </c>
      <c r="S343" s="142">
        <v>0</v>
      </c>
      <c r="T343" s="143">
        <f>S343*H343</f>
        <v>0</v>
      </c>
      <c r="AR343" s="144" t="s">
        <v>196</v>
      </c>
      <c r="AT343" s="144" t="s">
        <v>191</v>
      </c>
      <c r="AU343" s="144" t="s">
        <v>85</v>
      </c>
      <c r="AY343" s="18" t="s">
        <v>189</v>
      </c>
      <c r="BE343" s="145">
        <f>IF(N343="základní",J343,0)</f>
        <v>0</v>
      </c>
      <c r="BF343" s="145">
        <f>IF(N343="snížená",J343,0)</f>
        <v>0</v>
      </c>
      <c r="BG343" s="145">
        <f>IF(N343="zákl. přenesená",J343,0)</f>
        <v>0</v>
      </c>
      <c r="BH343" s="145">
        <f>IF(N343="sníž. přenesená",J343,0)</f>
        <v>0</v>
      </c>
      <c r="BI343" s="145">
        <f>IF(N343="nulová",J343,0)</f>
        <v>0</v>
      </c>
      <c r="BJ343" s="18" t="s">
        <v>82</v>
      </c>
      <c r="BK343" s="145">
        <f>ROUND(I343*H343,2)</f>
        <v>0</v>
      </c>
      <c r="BL343" s="18" t="s">
        <v>196</v>
      </c>
      <c r="BM343" s="144" t="s">
        <v>1837</v>
      </c>
    </row>
    <row r="344" spans="2:65" s="1" customFormat="1" ht="24.2" customHeight="1">
      <c r="B344" s="33"/>
      <c r="C344" s="133" t="s">
        <v>674</v>
      </c>
      <c r="D344" s="133" t="s">
        <v>191</v>
      </c>
      <c r="E344" s="134" t="s">
        <v>1838</v>
      </c>
      <c r="F344" s="135" t="s">
        <v>1839</v>
      </c>
      <c r="G344" s="136" t="s">
        <v>202</v>
      </c>
      <c r="H344" s="137">
        <v>1</v>
      </c>
      <c r="I344" s="138"/>
      <c r="J344" s="139">
        <f>ROUND(I344*H344,2)</f>
        <v>0</v>
      </c>
      <c r="K344" s="135" t="s">
        <v>195</v>
      </c>
      <c r="L344" s="33"/>
      <c r="M344" s="140" t="s">
        <v>19</v>
      </c>
      <c r="N344" s="141" t="s">
        <v>45</v>
      </c>
      <c r="P344" s="142">
        <f>O344*H344</f>
        <v>0</v>
      </c>
      <c r="Q344" s="142">
        <v>0.21734000000000001</v>
      </c>
      <c r="R344" s="142">
        <f>Q344*H344</f>
        <v>0.21734000000000001</v>
      </c>
      <c r="S344" s="142">
        <v>0</v>
      </c>
      <c r="T344" s="143">
        <f>S344*H344</f>
        <v>0</v>
      </c>
      <c r="AR344" s="144" t="s">
        <v>196</v>
      </c>
      <c r="AT344" s="144" t="s">
        <v>191</v>
      </c>
      <c r="AU344" s="144" t="s">
        <v>85</v>
      </c>
      <c r="AY344" s="18" t="s">
        <v>189</v>
      </c>
      <c r="BE344" s="145">
        <f>IF(N344="základní",J344,0)</f>
        <v>0</v>
      </c>
      <c r="BF344" s="145">
        <f>IF(N344="snížená",J344,0)</f>
        <v>0</v>
      </c>
      <c r="BG344" s="145">
        <f>IF(N344="zákl. přenesená",J344,0)</f>
        <v>0</v>
      </c>
      <c r="BH344" s="145">
        <f>IF(N344="sníž. přenesená",J344,0)</f>
        <v>0</v>
      </c>
      <c r="BI344" s="145">
        <f>IF(N344="nulová",J344,0)</f>
        <v>0</v>
      </c>
      <c r="BJ344" s="18" t="s">
        <v>82</v>
      </c>
      <c r="BK344" s="145">
        <f>ROUND(I344*H344,2)</f>
        <v>0</v>
      </c>
      <c r="BL344" s="18" t="s">
        <v>196</v>
      </c>
      <c r="BM344" s="144" t="s">
        <v>1840</v>
      </c>
    </row>
    <row r="345" spans="2:65" s="1" customFormat="1" ht="11.25">
      <c r="B345" s="33"/>
      <c r="D345" s="146" t="s">
        <v>198</v>
      </c>
      <c r="F345" s="147" t="s">
        <v>1841</v>
      </c>
      <c r="I345" s="148"/>
      <c r="L345" s="33"/>
      <c r="M345" s="149"/>
      <c r="T345" s="54"/>
      <c r="AT345" s="18" t="s">
        <v>198</v>
      </c>
      <c r="AU345" s="18" t="s">
        <v>85</v>
      </c>
    </row>
    <row r="346" spans="2:65" s="1" customFormat="1" ht="21.75" customHeight="1">
      <c r="B346" s="33"/>
      <c r="C346" s="178" t="s">
        <v>685</v>
      </c>
      <c r="D346" s="178" t="s">
        <v>666</v>
      </c>
      <c r="E346" s="179" t="s">
        <v>1842</v>
      </c>
      <c r="F346" s="180" t="s">
        <v>1843</v>
      </c>
      <c r="G346" s="181" t="s">
        <v>202</v>
      </c>
      <c r="H346" s="182">
        <v>1</v>
      </c>
      <c r="I346" s="183"/>
      <c r="J346" s="184">
        <f>ROUND(I346*H346,2)</f>
        <v>0</v>
      </c>
      <c r="K346" s="180" t="s">
        <v>19</v>
      </c>
      <c r="L346" s="185"/>
      <c r="M346" s="186" t="s">
        <v>19</v>
      </c>
      <c r="N346" s="187" t="s">
        <v>45</v>
      </c>
      <c r="P346" s="142">
        <f>O346*H346</f>
        <v>0</v>
      </c>
      <c r="Q346" s="142">
        <v>0.04</v>
      </c>
      <c r="R346" s="142">
        <f>Q346*H346</f>
        <v>0.04</v>
      </c>
      <c r="S346" s="142">
        <v>0</v>
      </c>
      <c r="T346" s="143">
        <f>S346*H346</f>
        <v>0</v>
      </c>
      <c r="AR346" s="144" t="s">
        <v>234</v>
      </c>
      <c r="AT346" s="144" t="s">
        <v>666</v>
      </c>
      <c r="AU346" s="144" t="s">
        <v>85</v>
      </c>
      <c r="AY346" s="18" t="s">
        <v>189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8" t="s">
        <v>82</v>
      </c>
      <c r="BK346" s="145">
        <f>ROUND(I346*H346,2)</f>
        <v>0</v>
      </c>
      <c r="BL346" s="18" t="s">
        <v>196</v>
      </c>
      <c r="BM346" s="144" t="s">
        <v>1844</v>
      </c>
    </row>
    <row r="347" spans="2:65" s="12" customFormat="1" ht="11.25">
      <c r="B347" s="150"/>
      <c r="D347" s="151" t="s">
        <v>205</v>
      </c>
      <c r="E347" s="152" t="s">
        <v>19</v>
      </c>
      <c r="F347" s="153" t="s">
        <v>1845</v>
      </c>
      <c r="H347" s="152" t="s">
        <v>19</v>
      </c>
      <c r="I347" s="154"/>
      <c r="L347" s="150"/>
      <c r="M347" s="155"/>
      <c r="T347" s="156"/>
      <c r="AT347" s="152" t="s">
        <v>205</v>
      </c>
      <c r="AU347" s="152" t="s">
        <v>85</v>
      </c>
      <c r="AV347" s="12" t="s">
        <v>82</v>
      </c>
      <c r="AW347" s="12" t="s">
        <v>35</v>
      </c>
      <c r="AX347" s="12" t="s">
        <v>74</v>
      </c>
      <c r="AY347" s="152" t="s">
        <v>189</v>
      </c>
    </row>
    <row r="348" spans="2:65" s="13" customFormat="1" ht="11.25">
      <c r="B348" s="157"/>
      <c r="D348" s="151" t="s">
        <v>205</v>
      </c>
      <c r="E348" s="158" t="s">
        <v>19</v>
      </c>
      <c r="F348" s="159" t="s">
        <v>82</v>
      </c>
      <c r="H348" s="160">
        <v>1</v>
      </c>
      <c r="I348" s="161"/>
      <c r="L348" s="157"/>
      <c r="M348" s="162"/>
      <c r="T348" s="163"/>
      <c r="AT348" s="158" t="s">
        <v>205</v>
      </c>
      <c r="AU348" s="158" t="s">
        <v>85</v>
      </c>
      <c r="AV348" s="13" t="s">
        <v>85</v>
      </c>
      <c r="AW348" s="13" t="s">
        <v>35</v>
      </c>
      <c r="AX348" s="13" t="s">
        <v>82</v>
      </c>
      <c r="AY348" s="158" t="s">
        <v>189</v>
      </c>
    </row>
    <row r="349" spans="2:65" s="1" customFormat="1" ht="37.9" customHeight="1">
      <c r="B349" s="33"/>
      <c r="C349" s="133" t="s">
        <v>690</v>
      </c>
      <c r="D349" s="133" t="s">
        <v>191</v>
      </c>
      <c r="E349" s="134" t="s">
        <v>1846</v>
      </c>
      <c r="F349" s="135" t="s">
        <v>1847</v>
      </c>
      <c r="G349" s="136" t="s">
        <v>202</v>
      </c>
      <c r="H349" s="137">
        <v>7</v>
      </c>
      <c r="I349" s="138"/>
      <c r="J349" s="139">
        <f>ROUND(I349*H349,2)</f>
        <v>0</v>
      </c>
      <c r="K349" s="135" t="s">
        <v>195</v>
      </c>
      <c r="L349" s="33"/>
      <c r="M349" s="140" t="s">
        <v>19</v>
      </c>
      <c r="N349" s="141" t="s">
        <v>45</v>
      </c>
      <c r="P349" s="142">
        <f>O349*H349</f>
        <v>0</v>
      </c>
      <c r="Q349" s="142">
        <v>1.3600000000000001E-3</v>
      </c>
      <c r="R349" s="142">
        <f>Q349*H349</f>
        <v>9.5200000000000007E-3</v>
      </c>
      <c r="S349" s="142">
        <v>0</v>
      </c>
      <c r="T349" s="143">
        <f>S349*H349</f>
        <v>0</v>
      </c>
      <c r="AR349" s="144" t="s">
        <v>196</v>
      </c>
      <c r="AT349" s="144" t="s">
        <v>191</v>
      </c>
      <c r="AU349" s="144" t="s">
        <v>85</v>
      </c>
      <c r="AY349" s="18" t="s">
        <v>189</v>
      </c>
      <c r="BE349" s="145">
        <f>IF(N349="základní",J349,0)</f>
        <v>0</v>
      </c>
      <c r="BF349" s="145">
        <f>IF(N349="snížená",J349,0)</f>
        <v>0</v>
      </c>
      <c r="BG349" s="145">
        <f>IF(N349="zákl. přenesená",J349,0)</f>
        <v>0</v>
      </c>
      <c r="BH349" s="145">
        <f>IF(N349="sníž. přenesená",J349,0)</f>
        <v>0</v>
      </c>
      <c r="BI349" s="145">
        <f>IF(N349="nulová",J349,0)</f>
        <v>0</v>
      </c>
      <c r="BJ349" s="18" t="s">
        <v>82</v>
      </c>
      <c r="BK349" s="145">
        <f>ROUND(I349*H349,2)</f>
        <v>0</v>
      </c>
      <c r="BL349" s="18" t="s">
        <v>196</v>
      </c>
      <c r="BM349" s="144" t="s">
        <v>1848</v>
      </c>
    </row>
    <row r="350" spans="2:65" s="1" customFormat="1" ht="11.25">
      <c r="B350" s="33"/>
      <c r="D350" s="146" t="s">
        <v>198</v>
      </c>
      <c r="F350" s="147" t="s">
        <v>1849</v>
      </c>
      <c r="I350" s="148"/>
      <c r="L350" s="33"/>
      <c r="M350" s="149"/>
      <c r="T350" s="54"/>
      <c r="AT350" s="18" t="s">
        <v>198</v>
      </c>
      <c r="AU350" s="18" t="s">
        <v>85</v>
      </c>
    </row>
    <row r="351" spans="2:65" s="1" customFormat="1" ht="37.9" customHeight="1">
      <c r="B351" s="33"/>
      <c r="C351" s="133" t="s">
        <v>697</v>
      </c>
      <c r="D351" s="133" t="s">
        <v>191</v>
      </c>
      <c r="E351" s="134" t="s">
        <v>1850</v>
      </c>
      <c r="F351" s="135" t="s">
        <v>1851</v>
      </c>
      <c r="G351" s="136" t="s">
        <v>202</v>
      </c>
      <c r="H351" s="137">
        <v>1</v>
      </c>
      <c r="I351" s="138"/>
      <c r="J351" s="139">
        <f>ROUND(I351*H351,2)</f>
        <v>0</v>
      </c>
      <c r="K351" s="135" t="s">
        <v>195</v>
      </c>
      <c r="L351" s="33"/>
      <c r="M351" s="140" t="s">
        <v>19</v>
      </c>
      <c r="N351" s="141" t="s">
        <v>45</v>
      </c>
      <c r="P351" s="142">
        <f>O351*H351</f>
        <v>0</v>
      </c>
      <c r="Q351" s="142">
        <v>7.6000000000000004E-4</v>
      </c>
      <c r="R351" s="142">
        <f>Q351*H351</f>
        <v>7.6000000000000004E-4</v>
      </c>
      <c r="S351" s="142">
        <v>0</v>
      </c>
      <c r="T351" s="143">
        <f>S351*H351</f>
        <v>0</v>
      </c>
      <c r="AR351" s="144" t="s">
        <v>196</v>
      </c>
      <c r="AT351" s="144" t="s">
        <v>191</v>
      </c>
      <c r="AU351" s="144" t="s">
        <v>85</v>
      </c>
      <c r="AY351" s="18" t="s">
        <v>189</v>
      </c>
      <c r="BE351" s="145">
        <f>IF(N351="základní",J351,0)</f>
        <v>0</v>
      </c>
      <c r="BF351" s="145">
        <f>IF(N351="snížená",J351,0)</f>
        <v>0</v>
      </c>
      <c r="BG351" s="145">
        <f>IF(N351="zákl. přenesená",J351,0)</f>
        <v>0</v>
      </c>
      <c r="BH351" s="145">
        <f>IF(N351="sníž. přenesená",J351,0)</f>
        <v>0</v>
      </c>
      <c r="BI351" s="145">
        <f>IF(N351="nulová",J351,0)</f>
        <v>0</v>
      </c>
      <c r="BJ351" s="18" t="s">
        <v>82</v>
      </c>
      <c r="BK351" s="145">
        <f>ROUND(I351*H351,2)</f>
        <v>0</v>
      </c>
      <c r="BL351" s="18" t="s">
        <v>196</v>
      </c>
      <c r="BM351" s="144" t="s">
        <v>1852</v>
      </c>
    </row>
    <row r="352" spans="2:65" s="1" customFormat="1" ht="11.25">
      <c r="B352" s="33"/>
      <c r="D352" s="146" t="s">
        <v>198</v>
      </c>
      <c r="F352" s="147" t="s">
        <v>1853</v>
      </c>
      <c r="I352" s="148"/>
      <c r="L352" s="33"/>
      <c r="M352" s="149"/>
      <c r="T352" s="54"/>
      <c r="AT352" s="18" t="s">
        <v>198</v>
      </c>
      <c r="AU352" s="18" t="s">
        <v>85</v>
      </c>
    </row>
    <row r="353" spans="2:65" s="11" customFormat="1" ht="22.9" customHeight="1">
      <c r="B353" s="121"/>
      <c r="D353" s="122" t="s">
        <v>73</v>
      </c>
      <c r="E353" s="131" t="s">
        <v>239</v>
      </c>
      <c r="F353" s="131" t="s">
        <v>1171</v>
      </c>
      <c r="I353" s="124"/>
      <c r="J353" s="132">
        <f>BK353</f>
        <v>0</v>
      </c>
      <c r="L353" s="121"/>
      <c r="M353" s="126"/>
      <c r="P353" s="127">
        <f>SUM(P354:P360)</f>
        <v>0</v>
      </c>
      <c r="R353" s="127">
        <f>SUM(R354:R360)</f>
        <v>7.3985000000000001E-4</v>
      </c>
      <c r="T353" s="128">
        <f>SUM(T354:T360)</f>
        <v>1.5600000000000001E-2</v>
      </c>
      <c r="AR353" s="122" t="s">
        <v>82</v>
      </c>
      <c r="AT353" s="129" t="s">
        <v>73</v>
      </c>
      <c r="AU353" s="129" t="s">
        <v>82</v>
      </c>
      <c r="AY353" s="122" t="s">
        <v>189</v>
      </c>
      <c r="BK353" s="130">
        <f>SUM(BK354:BK360)</f>
        <v>0</v>
      </c>
    </row>
    <row r="354" spans="2:65" s="1" customFormat="1" ht="33" customHeight="1">
      <c r="B354" s="33"/>
      <c r="C354" s="133" t="s">
        <v>702</v>
      </c>
      <c r="D354" s="133" t="s">
        <v>191</v>
      </c>
      <c r="E354" s="134" t="s">
        <v>1854</v>
      </c>
      <c r="F354" s="135" t="s">
        <v>1855</v>
      </c>
      <c r="G354" s="136" t="s">
        <v>194</v>
      </c>
      <c r="H354" s="137">
        <v>4.7850000000000001</v>
      </c>
      <c r="I354" s="138"/>
      <c r="J354" s="139">
        <f>ROUND(I354*H354,2)</f>
        <v>0</v>
      </c>
      <c r="K354" s="135" t="s">
        <v>195</v>
      </c>
      <c r="L354" s="33"/>
      <c r="M354" s="140" t="s">
        <v>19</v>
      </c>
      <c r="N354" s="141" t="s">
        <v>45</v>
      </c>
      <c r="P354" s="142">
        <f>O354*H354</f>
        <v>0</v>
      </c>
      <c r="Q354" s="142">
        <v>1.0000000000000001E-5</v>
      </c>
      <c r="R354" s="142">
        <f>Q354*H354</f>
        <v>4.7850000000000004E-5</v>
      </c>
      <c r="S354" s="142">
        <v>0</v>
      </c>
      <c r="T354" s="143">
        <f>S354*H354</f>
        <v>0</v>
      </c>
      <c r="AR354" s="144" t="s">
        <v>196</v>
      </c>
      <c r="AT354" s="144" t="s">
        <v>191</v>
      </c>
      <c r="AU354" s="144" t="s">
        <v>85</v>
      </c>
      <c r="AY354" s="18" t="s">
        <v>189</v>
      </c>
      <c r="BE354" s="145">
        <f>IF(N354="základní",J354,0)</f>
        <v>0</v>
      </c>
      <c r="BF354" s="145">
        <f>IF(N354="snížená",J354,0)</f>
        <v>0</v>
      </c>
      <c r="BG354" s="145">
        <f>IF(N354="zákl. přenesená",J354,0)</f>
        <v>0</v>
      </c>
      <c r="BH354" s="145">
        <f>IF(N354="sníž. přenesená",J354,0)</f>
        <v>0</v>
      </c>
      <c r="BI354" s="145">
        <f>IF(N354="nulová",J354,0)</f>
        <v>0</v>
      </c>
      <c r="BJ354" s="18" t="s">
        <v>82</v>
      </c>
      <c r="BK354" s="145">
        <f>ROUND(I354*H354,2)</f>
        <v>0</v>
      </c>
      <c r="BL354" s="18" t="s">
        <v>196</v>
      </c>
      <c r="BM354" s="144" t="s">
        <v>1856</v>
      </c>
    </row>
    <row r="355" spans="2:65" s="1" customFormat="1" ht="11.25">
      <c r="B355" s="33"/>
      <c r="D355" s="146" t="s">
        <v>198</v>
      </c>
      <c r="F355" s="147" t="s">
        <v>1857</v>
      </c>
      <c r="I355" s="148"/>
      <c r="L355" s="33"/>
      <c r="M355" s="149"/>
      <c r="T355" s="54"/>
      <c r="AT355" s="18" t="s">
        <v>198</v>
      </c>
      <c r="AU355" s="18" t="s">
        <v>85</v>
      </c>
    </row>
    <row r="356" spans="2:65" s="13" customFormat="1" ht="11.25">
      <c r="B356" s="157"/>
      <c r="D356" s="151" t="s">
        <v>205</v>
      </c>
      <c r="E356" s="158" t="s">
        <v>19</v>
      </c>
      <c r="F356" s="159" t="s">
        <v>1763</v>
      </c>
      <c r="H356" s="160">
        <v>4.7850000000000001</v>
      </c>
      <c r="I356" s="161"/>
      <c r="L356" s="157"/>
      <c r="M356" s="162"/>
      <c r="T356" s="163"/>
      <c r="AT356" s="158" t="s">
        <v>205</v>
      </c>
      <c r="AU356" s="158" t="s">
        <v>85</v>
      </c>
      <c r="AV356" s="13" t="s">
        <v>85</v>
      </c>
      <c r="AW356" s="13" t="s">
        <v>35</v>
      </c>
      <c r="AX356" s="13" t="s">
        <v>82</v>
      </c>
      <c r="AY356" s="158" t="s">
        <v>189</v>
      </c>
    </row>
    <row r="357" spans="2:65" s="1" customFormat="1" ht="49.15" customHeight="1">
      <c r="B357" s="33"/>
      <c r="C357" s="133" t="s">
        <v>708</v>
      </c>
      <c r="D357" s="133" t="s">
        <v>191</v>
      </c>
      <c r="E357" s="134" t="s">
        <v>1858</v>
      </c>
      <c r="F357" s="135" t="s">
        <v>1859</v>
      </c>
      <c r="G357" s="136" t="s">
        <v>339</v>
      </c>
      <c r="H357" s="137">
        <v>0.4</v>
      </c>
      <c r="I357" s="138"/>
      <c r="J357" s="139">
        <f>ROUND(I357*H357,2)</f>
        <v>0</v>
      </c>
      <c r="K357" s="135" t="s">
        <v>195</v>
      </c>
      <c r="L357" s="33"/>
      <c r="M357" s="140" t="s">
        <v>19</v>
      </c>
      <c r="N357" s="141" t="s">
        <v>45</v>
      </c>
      <c r="P357" s="142">
        <f>O357*H357</f>
        <v>0</v>
      </c>
      <c r="Q357" s="142">
        <v>1.73E-3</v>
      </c>
      <c r="R357" s="142">
        <f>Q357*H357</f>
        <v>6.9200000000000002E-4</v>
      </c>
      <c r="S357" s="142">
        <v>3.9E-2</v>
      </c>
      <c r="T357" s="143">
        <f>S357*H357</f>
        <v>1.5600000000000001E-2</v>
      </c>
      <c r="AR357" s="144" t="s">
        <v>196</v>
      </c>
      <c r="AT357" s="144" t="s">
        <v>191</v>
      </c>
      <c r="AU357" s="144" t="s">
        <v>85</v>
      </c>
      <c r="AY357" s="18" t="s">
        <v>189</v>
      </c>
      <c r="BE357" s="145">
        <f>IF(N357="základní",J357,0)</f>
        <v>0</v>
      </c>
      <c r="BF357" s="145">
        <f>IF(N357="snížená",J357,0)</f>
        <v>0</v>
      </c>
      <c r="BG357" s="145">
        <f>IF(N357="zákl. přenesená",J357,0)</f>
        <v>0</v>
      </c>
      <c r="BH357" s="145">
        <f>IF(N357="sníž. přenesená",J357,0)</f>
        <v>0</v>
      </c>
      <c r="BI357" s="145">
        <f>IF(N357="nulová",J357,0)</f>
        <v>0</v>
      </c>
      <c r="BJ357" s="18" t="s">
        <v>82</v>
      </c>
      <c r="BK357" s="145">
        <f>ROUND(I357*H357,2)</f>
        <v>0</v>
      </c>
      <c r="BL357" s="18" t="s">
        <v>196</v>
      </c>
      <c r="BM357" s="144" t="s">
        <v>1860</v>
      </c>
    </row>
    <row r="358" spans="2:65" s="1" customFormat="1" ht="11.25">
      <c r="B358" s="33"/>
      <c r="D358" s="146" t="s">
        <v>198</v>
      </c>
      <c r="F358" s="147" t="s">
        <v>1861</v>
      </c>
      <c r="I358" s="148"/>
      <c r="L358" s="33"/>
      <c r="M358" s="149"/>
      <c r="T358" s="54"/>
      <c r="AT358" s="18" t="s">
        <v>198</v>
      </c>
      <c r="AU358" s="18" t="s">
        <v>85</v>
      </c>
    </row>
    <row r="359" spans="2:65" s="12" customFormat="1" ht="22.5">
      <c r="B359" s="150"/>
      <c r="D359" s="151" t="s">
        <v>205</v>
      </c>
      <c r="E359" s="152" t="s">
        <v>19</v>
      </c>
      <c r="F359" s="153" t="s">
        <v>1862</v>
      </c>
      <c r="H359" s="152" t="s">
        <v>19</v>
      </c>
      <c r="I359" s="154"/>
      <c r="L359" s="150"/>
      <c r="M359" s="155"/>
      <c r="T359" s="156"/>
      <c r="AT359" s="152" t="s">
        <v>205</v>
      </c>
      <c r="AU359" s="152" t="s">
        <v>85</v>
      </c>
      <c r="AV359" s="12" t="s">
        <v>82</v>
      </c>
      <c r="AW359" s="12" t="s">
        <v>35</v>
      </c>
      <c r="AX359" s="12" t="s">
        <v>74</v>
      </c>
      <c r="AY359" s="152" t="s">
        <v>189</v>
      </c>
    </row>
    <row r="360" spans="2:65" s="13" customFormat="1" ht="11.25">
      <c r="B360" s="157"/>
      <c r="D360" s="151" t="s">
        <v>205</v>
      </c>
      <c r="E360" s="158" t="s">
        <v>19</v>
      </c>
      <c r="F360" s="159" t="s">
        <v>1863</v>
      </c>
      <c r="H360" s="160">
        <v>0.4</v>
      </c>
      <c r="I360" s="161"/>
      <c r="L360" s="157"/>
      <c r="M360" s="162"/>
      <c r="T360" s="163"/>
      <c r="AT360" s="158" t="s">
        <v>205</v>
      </c>
      <c r="AU360" s="158" t="s">
        <v>85</v>
      </c>
      <c r="AV360" s="13" t="s">
        <v>85</v>
      </c>
      <c r="AW360" s="13" t="s">
        <v>35</v>
      </c>
      <c r="AX360" s="13" t="s">
        <v>82</v>
      </c>
      <c r="AY360" s="158" t="s">
        <v>189</v>
      </c>
    </row>
    <row r="361" spans="2:65" s="11" customFormat="1" ht="22.9" customHeight="1">
      <c r="B361" s="121"/>
      <c r="D361" s="122" t="s">
        <v>73</v>
      </c>
      <c r="E361" s="131" t="s">
        <v>1324</v>
      </c>
      <c r="F361" s="131" t="s">
        <v>1325</v>
      </c>
      <c r="I361" s="124"/>
      <c r="J361" s="132">
        <f>BK361</f>
        <v>0</v>
      </c>
      <c r="L361" s="121"/>
      <c r="M361" s="126"/>
      <c r="P361" s="127">
        <f>SUM(P362:P363)</f>
        <v>0</v>
      </c>
      <c r="R361" s="127">
        <f>SUM(R362:R363)</f>
        <v>0</v>
      </c>
      <c r="T361" s="128">
        <f>SUM(T362:T363)</f>
        <v>0</v>
      </c>
      <c r="AR361" s="122" t="s">
        <v>82</v>
      </c>
      <c r="AT361" s="129" t="s">
        <v>73</v>
      </c>
      <c r="AU361" s="129" t="s">
        <v>82</v>
      </c>
      <c r="AY361" s="122" t="s">
        <v>189</v>
      </c>
      <c r="BK361" s="130">
        <f>SUM(BK362:BK363)</f>
        <v>0</v>
      </c>
    </row>
    <row r="362" spans="2:65" s="1" customFormat="1" ht="66.75" customHeight="1">
      <c r="B362" s="33"/>
      <c r="C362" s="133" t="s">
        <v>713</v>
      </c>
      <c r="D362" s="133" t="s">
        <v>191</v>
      </c>
      <c r="E362" s="134" t="s">
        <v>1864</v>
      </c>
      <c r="F362" s="135" t="s">
        <v>1865</v>
      </c>
      <c r="G362" s="136" t="s">
        <v>633</v>
      </c>
      <c r="H362" s="137">
        <v>17.012</v>
      </c>
      <c r="I362" s="138"/>
      <c r="J362" s="139">
        <f>ROUND(I362*H362,2)</f>
        <v>0</v>
      </c>
      <c r="K362" s="135" t="s">
        <v>195</v>
      </c>
      <c r="L362" s="33"/>
      <c r="M362" s="140" t="s">
        <v>19</v>
      </c>
      <c r="N362" s="141" t="s">
        <v>45</v>
      </c>
      <c r="P362" s="142">
        <f>O362*H362</f>
        <v>0</v>
      </c>
      <c r="Q362" s="142">
        <v>0</v>
      </c>
      <c r="R362" s="142">
        <f>Q362*H362</f>
        <v>0</v>
      </c>
      <c r="S362" s="142">
        <v>0</v>
      </c>
      <c r="T362" s="143">
        <f>S362*H362</f>
        <v>0</v>
      </c>
      <c r="AR362" s="144" t="s">
        <v>196</v>
      </c>
      <c r="AT362" s="144" t="s">
        <v>191</v>
      </c>
      <c r="AU362" s="144" t="s">
        <v>85</v>
      </c>
      <c r="AY362" s="18" t="s">
        <v>189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8" t="s">
        <v>82</v>
      </c>
      <c r="BK362" s="145">
        <f>ROUND(I362*H362,2)</f>
        <v>0</v>
      </c>
      <c r="BL362" s="18" t="s">
        <v>196</v>
      </c>
      <c r="BM362" s="144" t="s">
        <v>1866</v>
      </c>
    </row>
    <row r="363" spans="2:65" s="1" customFormat="1" ht="11.25">
      <c r="B363" s="33"/>
      <c r="D363" s="146" t="s">
        <v>198</v>
      </c>
      <c r="F363" s="147" t="s">
        <v>1867</v>
      </c>
      <c r="I363" s="148"/>
      <c r="L363" s="33"/>
      <c r="M363" s="149"/>
      <c r="T363" s="54"/>
      <c r="AT363" s="18" t="s">
        <v>198</v>
      </c>
      <c r="AU363" s="18" t="s">
        <v>85</v>
      </c>
    </row>
    <row r="364" spans="2:65" s="11" customFormat="1" ht="25.9" customHeight="1">
      <c r="B364" s="121"/>
      <c r="D364" s="122" t="s">
        <v>73</v>
      </c>
      <c r="E364" s="123" t="s">
        <v>1868</v>
      </c>
      <c r="F364" s="123" t="s">
        <v>1869</v>
      </c>
      <c r="I364" s="124"/>
      <c r="J364" s="125">
        <f>BK364</f>
        <v>0</v>
      </c>
      <c r="L364" s="121"/>
      <c r="M364" s="126"/>
      <c r="P364" s="127">
        <f>P365+P404+P409+P414</f>
        <v>0</v>
      </c>
      <c r="R364" s="127">
        <f>R365+R404+R409+R414</f>
        <v>0.59137325000000007</v>
      </c>
      <c r="T364" s="128">
        <f>T365+T404+T409+T414</f>
        <v>0</v>
      </c>
      <c r="AR364" s="122" t="s">
        <v>85</v>
      </c>
      <c r="AT364" s="129" t="s">
        <v>73</v>
      </c>
      <c r="AU364" s="129" t="s">
        <v>74</v>
      </c>
      <c r="AY364" s="122" t="s">
        <v>189</v>
      </c>
      <c r="BK364" s="130">
        <f>BK365+BK404+BK409+BK414</f>
        <v>0</v>
      </c>
    </row>
    <row r="365" spans="2:65" s="11" customFormat="1" ht="22.9" customHeight="1">
      <c r="B365" s="121"/>
      <c r="D365" s="122" t="s">
        <v>73</v>
      </c>
      <c r="E365" s="131" t="s">
        <v>1870</v>
      </c>
      <c r="F365" s="131" t="s">
        <v>1871</v>
      </c>
      <c r="I365" s="124"/>
      <c r="J365" s="132">
        <f>BK365</f>
        <v>0</v>
      </c>
      <c r="L365" s="121"/>
      <c r="M365" s="126"/>
      <c r="P365" s="127">
        <f>SUM(P366:P403)</f>
        <v>0</v>
      </c>
      <c r="R365" s="127">
        <f>SUM(R366:R403)</f>
        <v>0.49728975000000003</v>
      </c>
      <c r="T365" s="128">
        <f>SUM(T366:T403)</f>
        <v>0</v>
      </c>
      <c r="AR365" s="122" t="s">
        <v>85</v>
      </c>
      <c r="AT365" s="129" t="s">
        <v>73</v>
      </c>
      <c r="AU365" s="129" t="s">
        <v>82</v>
      </c>
      <c r="AY365" s="122" t="s">
        <v>189</v>
      </c>
      <c r="BK365" s="130">
        <f>SUM(BK366:BK403)</f>
        <v>0</v>
      </c>
    </row>
    <row r="366" spans="2:65" s="1" customFormat="1" ht="49.15" customHeight="1">
      <c r="B366" s="33"/>
      <c r="C366" s="133" t="s">
        <v>723</v>
      </c>
      <c r="D366" s="133" t="s">
        <v>191</v>
      </c>
      <c r="E366" s="134" t="s">
        <v>1872</v>
      </c>
      <c r="F366" s="135" t="s">
        <v>1873</v>
      </c>
      <c r="G366" s="136" t="s">
        <v>194</v>
      </c>
      <c r="H366" s="137">
        <v>4.4249999999999998</v>
      </c>
      <c r="I366" s="138"/>
      <c r="J366" s="139">
        <f>ROUND(I366*H366,2)</f>
        <v>0</v>
      </c>
      <c r="K366" s="135" t="s">
        <v>195</v>
      </c>
      <c r="L366" s="33"/>
      <c r="M366" s="140" t="s">
        <v>19</v>
      </c>
      <c r="N366" s="141" t="s">
        <v>45</v>
      </c>
      <c r="P366" s="142">
        <f>O366*H366</f>
        <v>0</v>
      </c>
      <c r="Q366" s="142">
        <v>3.5E-4</v>
      </c>
      <c r="R366" s="142">
        <f>Q366*H366</f>
        <v>1.54875E-3</v>
      </c>
      <c r="S366" s="142">
        <v>0</v>
      </c>
      <c r="T366" s="143">
        <f>S366*H366</f>
        <v>0</v>
      </c>
      <c r="AR366" s="144" t="s">
        <v>224</v>
      </c>
      <c r="AT366" s="144" t="s">
        <v>191</v>
      </c>
      <c r="AU366" s="144" t="s">
        <v>85</v>
      </c>
      <c r="AY366" s="18" t="s">
        <v>189</v>
      </c>
      <c r="BE366" s="145">
        <f>IF(N366="základní",J366,0)</f>
        <v>0</v>
      </c>
      <c r="BF366" s="145">
        <f>IF(N366="snížená",J366,0)</f>
        <v>0</v>
      </c>
      <c r="BG366" s="145">
        <f>IF(N366="zákl. přenesená",J366,0)</f>
        <v>0</v>
      </c>
      <c r="BH366" s="145">
        <f>IF(N366="sníž. přenesená",J366,0)</f>
        <v>0</v>
      </c>
      <c r="BI366" s="145">
        <f>IF(N366="nulová",J366,0)</f>
        <v>0</v>
      </c>
      <c r="BJ366" s="18" t="s">
        <v>82</v>
      </c>
      <c r="BK366" s="145">
        <f>ROUND(I366*H366,2)</f>
        <v>0</v>
      </c>
      <c r="BL366" s="18" t="s">
        <v>224</v>
      </c>
      <c r="BM366" s="144" t="s">
        <v>1874</v>
      </c>
    </row>
    <row r="367" spans="2:65" s="1" customFormat="1" ht="11.25">
      <c r="B367" s="33"/>
      <c r="D367" s="146" t="s">
        <v>198</v>
      </c>
      <c r="F367" s="147" t="s">
        <v>1875</v>
      </c>
      <c r="I367" s="148"/>
      <c r="L367" s="33"/>
      <c r="M367" s="149"/>
      <c r="T367" s="54"/>
      <c r="AT367" s="18" t="s">
        <v>198</v>
      </c>
      <c r="AU367" s="18" t="s">
        <v>85</v>
      </c>
    </row>
    <row r="368" spans="2:65" s="12" customFormat="1" ht="11.25">
      <c r="B368" s="150"/>
      <c r="D368" s="151" t="s">
        <v>205</v>
      </c>
      <c r="E368" s="152" t="s">
        <v>19</v>
      </c>
      <c r="F368" s="153" t="s">
        <v>1662</v>
      </c>
      <c r="H368" s="152" t="s">
        <v>19</v>
      </c>
      <c r="I368" s="154"/>
      <c r="L368" s="150"/>
      <c r="M368" s="155"/>
      <c r="T368" s="156"/>
      <c r="AT368" s="152" t="s">
        <v>205</v>
      </c>
      <c r="AU368" s="152" t="s">
        <v>85</v>
      </c>
      <c r="AV368" s="12" t="s">
        <v>82</v>
      </c>
      <c r="AW368" s="12" t="s">
        <v>35</v>
      </c>
      <c r="AX368" s="12" t="s">
        <v>74</v>
      </c>
      <c r="AY368" s="152" t="s">
        <v>189</v>
      </c>
    </row>
    <row r="369" spans="2:65" s="13" customFormat="1" ht="11.25">
      <c r="B369" s="157"/>
      <c r="D369" s="151" t="s">
        <v>205</v>
      </c>
      <c r="E369" s="158" t="s">
        <v>19</v>
      </c>
      <c r="F369" s="159" t="s">
        <v>1876</v>
      </c>
      <c r="H369" s="160">
        <v>4.4249999999999998</v>
      </c>
      <c r="I369" s="161"/>
      <c r="L369" s="157"/>
      <c r="M369" s="162"/>
      <c r="T369" s="163"/>
      <c r="AT369" s="158" t="s">
        <v>205</v>
      </c>
      <c r="AU369" s="158" t="s">
        <v>85</v>
      </c>
      <c r="AV369" s="13" t="s">
        <v>85</v>
      </c>
      <c r="AW369" s="13" t="s">
        <v>35</v>
      </c>
      <c r="AX369" s="13" t="s">
        <v>82</v>
      </c>
      <c r="AY369" s="158" t="s">
        <v>189</v>
      </c>
    </row>
    <row r="370" spans="2:65" s="1" customFormat="1" ht="44.25" customHeight="1">
      <c r="B370" s="33"/>
      <c r="C370" s="133" t="s">
        <v>731</v>
      </c>
      <c r="D370" s="133" t="s">
        <v>191</v>
      </c>
      <c r="E370" s="134" t="s">
        <v>1877</v>
      </c>
      <c r="F370" s="135" t="s">
        <v>1878</v>
      </c>
      <c r="G370" s="136" t="s">
        <v>194</v>
      </c>
      <c r="H370" s="137">
        <v>24.67</v>
      </c>
      <c r="I370" s="138"/>
      <c r="J370" s="139">
        <f>ROUND(I370*H370,2)</f>
        <v>0</v>
      </c>
      <c r="K370" s="135" t="s">
        <v>195</v>
      </c>
      <c r="L370" s="33"/>
      <c r="M370" s="140" t="s">
        <v>19</v>
      </c>
      <c r="N370" s="141" t="s">
        <v>45</v>
      </c>
      <c r="P370" s="142">
        <f>O370*H370</f>
        <v>0</v>
      </c>
      <c r="Q370" s="142">
        <v>4.0000000000000002E-4</v>
      </c>
      <c r="R370" s="142">
        <f>Q370*H370</f>
        <v>9.8680000000000018E-3</v>
      </c>
      <c r="S370" s="142">
        <v>0</v>
      </c>
      <c r="T370" s="143">
        <f>S370*H370</f>
        <v>0</v>
      </c>
      <c r="AR370" s="144" t="s">
        <v>224</v>
      </c>
      <c r="AT370" s="144" t="s">
        <v>191</v>
      </c>
      <c r="AU370" s="144" t="s">
        <v>85</v>
      </c>
      <c r="AY370" s="18" t="s">
        <v>189</v>
      </c>
      <c r="BE370" s="145">
        <f>IF(N370="základní",J370,0)</f>
        <v>0</v>
      </c>
      <c r="BF370" s="145">
        <f>IF(N370="snížená",J370,0)</f>
        <v>0</v>
      </c>
      <c r="BG370" s="145">
        <f>IF(N370="zákl. přenesená",J370,0)</f>
        <v>0</v>
      </c>
      <c r="BH370" s="145">
        <f>IF(N370="sníž. přenesená",J370,0)</f>
        <v>0</v>
      </c>
      <c r="BI370" s="145">
        <f>IF(N370="nulová",J370,0)</f>
        <v>0</v>
      </c>
      <c r="BJ370" s="18" t="s">
        <v>82</v>
      </c>
      <c r="BK370" s="145">
        <f>ROUND(I370*H370,2)</f>
        <v>0</v>
      </c>
      <c r="BL370" s="18" t="s">
        <v>224</v>
      </c>
      <c r="BM370" s="144" t="s">
        <v>1879</v>
      </c>
    </row>
    <row r="371" spans="2:65" s="1" customFormat="1" ht="11.25">
      <c r="B371" s="33"/>
      <c r="D371" s="146" t="s">
        <v>198</v>
      </c>
      <c r="F371" s="147" t="s">
        <v>1880</v>
      </c>
      <c r="I371" s="148"/>
      <c r="L371" s="33"/>
      <c r="M371" s="149"/>
      <c r="T371" s="54"/>
      <c r="AT371" s="18" t="s">
        <v>198</v>
      </c>
      <c r="AU371" s="18" t="s">
        <v>85</v>
      </c>
    </row>
    <row r="372" spans="2:65" s="12" customFormat="1" ht="11.25">
      <c r="B372" s="150"/>
      <c r="D372" s="151" t="s">
        <v>205</v>
      </c>
      <c r="E372" s="152" t="s">
        <v>19</v>
      </c>
      <c r="F372" s="153" t="s">
        <v>1881</v>
      </c>
      <c r="H372" s="152" t="s">
        <v>19</v>
      </c>
      <c r="I372" s="154"/>
      <c r="L372" s="150"/>
      <c r="M372" s="155"/>
      <c r="T372" s="156"/>
      <c r="AT372" s="152" t="s">
        <v>205</v>
      </c>
      <c r="AU372" s="152" t="s">
        <v>85</v>
      </c>
      <c r="AV372" s="12" t="s">
        <v>82</v>
      </c>
      <c r="AW372" s="12" t="s">
        <v>35</v>
      </c>
      <c r="AX372" s="12" t="s">
        <v>74</v>
      </c>
      <c r="AY372" s="152" t="s">
        <v>189</v>
      </c>
    </row>
    <row r="373" spans="2:65" s="13" customFormat="1" ht="11.25">
      <c r="B373" s="157"/>
      <c r="D373" s="151" t="s">
        <v>205</v>
      </c>
      <c r="E373" s="158" t="s">
        <v>19</v>
      </c>
      <c r="F373" s="159" t="s">
        <v>1882</v>
      </c>
      <c r="H373" s="160">
        <v>22.75</v>
      </c>
      <c r="I373" s="161"/>
      <c r="L373" s="157"/>
      <c r="M373" s="162"/>
      <c r="T373" s="163"/>
      <c r="AT373" s="158" t="s">
        <v>205</v>
      </c>
      <c r="AU373" s="158" t="s">
        <v>85</v>
      </c>
      <c r="AV373" s="13" t="s">
        <v>85</v>
      </c>
      <c r="AW373" s="13" t="s">
        <v>35</v>
      </c>
      <c r="AX373" s="13" t="s">
        <v>74</v>
      </c>
      <c r="AY373" s="158" t="s">
        <v>189</v>
      </c>
    </row>
    <row r="374" spans="2:65" s="13" customFormat="1" ht="11.25">
      <c r="B374" s="157"/>
      <c r="D374" s="151" t="s">
        <v>205</v>
      </c>
      <c r="E374" s="158" t="s">
        <v>19</v>
      </c>
      <c r="F374" s="159" t="s">
        <v>1883</v>
      </c>
      <c r="H374" s="160">
        <v>1.92</v>
      </c>
      <c r="I374" s="161"/>
      <c r="L374" s="157"/>
      <c r="M374" s="162"/>
      <c r="T374" s="163"/>
      <c r="AT374" s="158" t="s">
        <v>205</v>
      </c>
      <c r="AU374" s="158" t="s">
        <v>85</v>
      </c>
      <c r="AV374" s="13" t="s">
        <v>85</v>
      </c>
      <c r="AW374" s="13" t="s">
        <v>35</v>
      </c>
      <c r="AX374" s="13" t="s">
        <v>74</v>
      </c>
      <c r="AY374" s="158" t="s">
        <v>189</v>
      </c>
    </row>
    <row r="375" spans="2:65" s="14" customFormat="1" ht="11.25">
      <c r="B375" s="164"/>
      <c r="D375" s="151" t="s">
        <v>205</v>
      </c>
      <c r="E375" s="165" t="s">
        <v>19</v>
      </c>
      <c r="F375" s="166" t="s">
        <v>303</v>
      </c>
      <c r="H375" s="167">
        <v>24.67</v>
      </c>
      <c r="I375" s="168"/>
      <c r="L375" s="164"/>
      <c r="M375" s="169"/>
      <c r="T375" s="170"/>
      <c r="AT375" s="165" t="s">
        <v>205</v>
      </c>
      <c r="AU375" s="165" t="s">
        <v>85</v>
      </c>
      <c r="AV375" s="14" t="s">
        <v>196</v>
      </c>
      <c r="AW375" s="14" t="s">
        <v>35</v>
      </c>
      <c r="AX375" s="14" t="s">
        <v>82</v>
      </c>
      <c r="AY375" s="165" t="s">
        <v>189</v>
      </c>
    </row>
    <row r="376" spans="2:65" s="1" customFormat="1" ht="37.9" customHeight="1">
      <c r="B376" s="33"/>
      <c r="C376" s="133" t="s">
        <v>737</v>
      </c>
      <c r="D376" s="133" t="s">
        <v>191</v>
      </c>
      <c r="E376" s="134" t="s">
        <v>1884</v>
      </c>
      <c r="F376" s="135" t="s">
        <v>1885</v>
      </c>
      <c r="G376" s="136" t="s">
        <v>194</v>
      </c>
      <c r="H376" s="137">
        <v>33.880000000000003</v>
      </c>
      <c r="I376" s="138"/>
      <c r="J376" s="139">
        <f>ROUND(I376*H376,2)</f>
        <v>0</v>
      </c>
      <c r="K376" s="135" t="s">
        <v>195</v>
      </c>
      <c r="L376" s="33"/>
      <c r="M376" s="140" t="s">
        <v>19</v>
      </c>
      <c r="N376" s="141" t="s">
        <v>45</v>
      </c>
      <c r="P376" s="142">
        <f>O376*H376</f>
        <v>0</v>
      </c>
      <c r="Q376" s="142">
        <v>0</v>
      </c>
      <c r="R376" s="142">
        <f>Q376*H376</f>
        <v>0</v>
      </c>
      <c r="S376" s="142">
        <v>0</v>
      </c>
      <c r="T376" s="143">
        <f>S376*H376</f>
        <v>0</v>
      </c>
      <c r="AR376" s="144" t="s">
        <v>224</v>
      </c>
      <c r="AT376" s="144" t="s">
        <v>191</v>
      </c>
      <c r="AU376" s="144" t="s">
        <v>85</v>
      </c>
      <c r="AY376" s="18" t="s">
        <v>189</v>
      </c>
      <c r="BE376" s="145">
        <f>IF(N376="základní",J376,0)</f>
        <v>0</v>
      </c>
      <c r="BF376" s="145">
        <f>IF(N376="snížená",J376,0)</f>
        <v>0</v>
      </c>
      <c r="BG376" s="145">
        <f>IF(N376="zákl. přenesená",J376,0)</f>
        <v>0</v>
      </c>
      <c r="BH376" s="145">
        <f>IF(N376="sníž. přenesená",J376,0)</f>
        <v>0</v>
      </c>
      <c r="BI376" s="145">
        <f>IF(N376="nulová",J376,0)</f>
        <v>0</v>
      </c>
      <c r="BJ376" s="18" t="s">
        <v>82</v>
      </c>
      <c r="BK376" s="145">
        <f>ROUND(I376*H376,2)</f>
        <v>0</v>
      </c>
      <c r="BL376" s="18" t="s">
        <v>224</v>
      </c>
      <c r="BM376" s="144" t="s">
        <v>1886</v>
      </c>
    </row>
    <row r="377" spans="2:65" s="1" customFormat="1" ht="11.25">
      <c r="B377" s="33"/>
      <c r="D377" s="146" t="s">
        <v>198</v>
      </c>
      <c r="F377" s="147" t="s">
        <v>1887</v>
      </c>
      <c r="I377" s="148"/>
      <c r="L377" s="33"/>
      <c r="M377" s="149"/>
      <c r="T377" s="54"/>
      <c r="AT377" s="18" t="s">
        <v>198</v>
      </c>
      <c r="AU377" s="18" t="s">
        <v>85</v>
      </c>
    </row>
    <row r="378" spans="2:65" s="12" customFormat="1" ht="11.25">
      <c r="B378" s="150"/>
      <c r="D378" s="151" t="s">
        <v>205</v>
      </c>
      <c r="E378" s="152" t="s">
        <v>19</v>
      </c>
      <c r="F378" s="153" t="s">
        <v>1662</v>
      </c>
      <c r="H378" s="152" t="s">
        <v>19</v>
      </c>
      <c r="I378" s="154"/>
      <c r="L378" s="150"/>
      <c r="M378" s="155"/>
      <c r="T378" s="156"/>
      <c r="AT378" s="152" t="s">
        <v>205</v>
      </c>
      <c r="AU378" s="152" t="s">
        <v>85</v>
      </c>
      <c r="AV378" s="12" t="s">
        <v>82</v>
      </c>
      <c r="AW378" s="12" t="s">
        <v>35</v>
      </c>
      <c r="AX378" s="12" t="s">
        <v>74</v>
      </c>
      <c r="AY378" s="152" t="s">
        <v>189</v>
      </c>
    </row>
    <row r="379" spans="2:65" s="13" customFormat="1" ht="11.25">
      <c r="B379" s="157"/>
      <c r="D379" s="151" t="s">
        <v>205</v>
      </c>
      <c r="E379" s="158" t="s">
        <v>19</v>
      </c>
      <c r="F379" s="159" t="s">
        <v>1876</v>
      </c>
      <c r="H379" s="160">
        <v>4.4249999999999998</v>
      </c>
      <c r="I379" s="161"/>
      <c r="L379" s="157"/>
      <c r="M379" s="162"/>
      <c r="T379" s="163"/>
      <c r="AT379" s="158" t="s">
        <v>205</v>
      </c>
      <c r="AU379" s="158" t="s">
        <v>85</v>
      </c>
      <c r="AV379" s="13" t="s">
        <v>85</v>
      </c>
      <c r="AW379" s="13" t="s">
        <v>35</v>
      </c>
      <c r="AX379" s="13" t="s">
        <v>74</v>
      </c>
      <c r="AY379" s="158" t="s">
        <v>189</v>
      </c>
    </row>
    <row r="380" spans="2:65" s="12" customFormat="1" ht="11.25">
      <c r="B380" s="150"/>
      <c r="D380" s="151" t="s">
        <v>205</v>
      </c>
      <c r="E380" s="152" t="s">
        <v>19</v>
      </c>
      <c r="F380" s="153" t="s">
        <v>1719</v>
      </c>
      <c r="H380" s="152" t="s">
        <v>19</v>
      </c>
      <c r="I380" s="154"/>
      <c r="L380" s="150"/>
      <c r="M380" s="155"/>
      <c r="T380" s="156"/>
      <c r="AT380" s="152" t="s">
        <v>205</v>
      </c>
      <c r="AU380" s="152" t="s">
        <v>85</v>
      </c>
      <c r="AV380" s="12" t="s">
        <v>82</v>
      </c>
      <c r="AW380" s="12" t="s">
        <v>35</v>
      </c>
      <c r="AX380" s="12" t="s">
        <v>74</v>
      </c>
      <c r="AY380" s="152" t="s">
        <v>189</v>
      </c>
    </row>
    <row r="381" spans="2:65" s="13" customFormat="1" ht="11.25">
      <c r="B381" s="157"/>
      <c r="D381" s="151" t="s">
        <v>205</v>
      </c>
      <c r="E381" s="158" t="s">
        <v>19</v>
      </c>
      <c r="F381" s="159" t="s">
        <v>1763</v>
      </c>
      <c r="H381" s="160">
        <v>4.7850000000000001</v>
      </c>
      <c r="I381" s="161"/>
      <c r="L381" s="157"/>
      <c r="M381" s="162"/>
      <c r="T381" s="163"/>
      <c r="AT381" s="158" t="s">
        <v>205</v>
      </c>
      <c r="AU381" s="158" t="s">
        <v>85</v>
      </c>
      <c r="AV381" s="13" t="s">
        <v>85</v>
      </c>
      <c r="AW381" s="13" t="s">
        <v>35</v>
      </c>
      <c r="AX381" s="13" t="s">
        <v>74</v>
      </c>
      <c r="AY381" s="158" t="s">
        <v>189</v>
      </c>
    </row>
    <row r="382" spans="2:65" s="12" customFormat="1" ht="11.25">
      <c r="B382" s="150"/>
      <c r="D382" s="151" t="s">
        <v>205</v>
      </c>
      <c r="E382" s="152" t="s">
        <v>19</v>
      </c>
      <c r="F382" s="153" t="s">
        <v>1881</v>
      </c>
      <c r="H382" s="152" t="s">
        <v>19</v>
      </c>
      <c r="I382" s="154"/>
      <c r="L382" s="150"/>
      <c r="M382" s="155"/>
      <c r="T382" s="156"/>
      <c r="AT382" s="152" t="s">
        <v>205</v>
      </c>
      <c r="AU382" s="152" t="s">
        <v>85</v>
      </c>
      <c r="AV382" s="12" t="s">
        <v>82</v>
      </c>
      <c r="AW382" s="12" t="s">
        <v>35</v>
      </c>
      <c r="AX382" s="12" t="s">
        <v>74</v>
      </c>
      <c r="AY382" s="152" t="s">
        <v>189</v>
      </c>
    </row>
    <row r="383" spans="2:65" s="13" customFormat="1" ht="11.25">
      <c r="B383" s="157"/>
      <c r="D383" s="151" t="s">
        <v>205</v>
      </c>
      <c r="E383" s="158" t="s">
        <v>19</v>
      </c>
      <c r="F383" s="159" t="s">
        <v>1882</v>
      </c>
      <c r="H383" s="160">
        <v>22.75</v>
      </c>
      <c r="I383" s="161"/>
      <c r="L383" s="157"/>
      <c r="M383" s="162"/>
      <c r="T383" s="163"/>
      <c r="AT383" s="158" t="s">
        <v>205</v>
      </c>
      <c r="AU383" s="158" t="s">
        <v>85</v>
      </c>
      <c r="AV383" s="13" t="s">
        <v>85</v>
      </c>
      <c r="AW383" s="13" t="s">
        <v>35</v>
      </c>
      <c r="AX383" s="13" t="s">
        <v>74</v>
      </c>
      <c r="AY383" s="158" t="s">
        <v>189</v>
      </c>
    </row>
    <row r="384" spans="2:65" s="13" customFormat="1" ht="11.25">
      <c r="B384" s="157"/>
      <c r="D384" s="151" t="s">
        <v>205</v>
      </c>
      <c r="E384" s="158" t="s">
        <v>19</v>
      </c>
      <c r="F384" s="159" t="s">
        <v>1883</v>
      </c>
      <c r="H384" s="160">
        <v>1.92</v>
      </c>
      <c r="I384" s="161"/>
      <c r="L384" s="157"/>
      <c r="M384" s="162"/>
      <c r="T384" s="163"/>
      <c r="AT384" s="158" t="s">
        <v>205</v>
      </c>
      <c r="AU384" s="158" t="s">
        <v>85</v>
      </c>
      <c r="AV384" s="13" t="s">
        <v>85</v>
      </c>
      <c r="AW384" s="13" t="s">
        <v>35</v>
      </c>
      <c r="AX384" s="13" t="s">
        <v>74</v>
      </c>
      <c r="AY384" s="158" t="s">
        <v>189</v>
      </c>
    </row>
    <row r="385" spans="2:65" s="14" customFormat="1" ht="11.25">
      <c r="B385" s="164"/>
      <c r="D385" s="151" t="s">
        <v>205</v>
      </c>
      <c r="E385" s="165" t="s">
        <v>19</v>
      </c>
      <c r="F385" s="166" t="s">
        <v>303</v>
      </c>
      <c r="H385" s="167">
        <v>33.880000000000003</v>
      </c>
      <c r="I385" s="168"/>
      <c r="L385" s="164"/>
      <c r="M385" s="169"/>
      <c r="T385" s="170"/>
      <c r="AT385" s="165" t="s">
        <v>205</v>
      </c>
      <c r="AU385" s="165" t="s">
        <v>85</v>
      </c>
      <c r="AV385" s="14" t="s">
        <v>196</v>
      </c>
      <c r="AW385" s="14" t="s">
        <v>35</v>
      </c>
      <c r="AX385" s="14" t="s">
        <v>82</v>
      </c>
      <c r="AY385" s="165" t="s">
        <v>189</v>
      </c>
    </row>
    <row r="386" spans="2:65" s="1" customFormat="1" ht="16.5" customHeight="1">
      <c r="B386" s="33"/>
      <c r="C386" s="178" t="s">
        <v>745</v>
      </c>
      <c r="D386" s="178" t="s">
        <v>666</v>
      </c>
      <c r="E386" s="179" t="s">
        <v>1888</v>
      </c>
      <c r="F386" s="180" t="s">
        <v>1889</v>
      </c>
      <c r="G386" s="181" t="s">
        <v>633</v>
      </c>
      <c r="H386" s="182">
        <v>1.2E-2</v>
      </c>
      <c r="I386" s="183"/>
      <c r="J386" s="184">
        <f>ROUND(I386*H386,2)</f>
        <v>0</v>
      </c>
      <c r="K386" s="180" t="s">
        <v>195</v>
      </c>
      <c r="L386" s="185"/>
      <c r="M386" s="186" t="s">
        <v>19</v>
      </c>
      <c r="N386" s="187" t="s">
        <v>45</v>
      </c>
      <c r="P386" s="142">
        <f>O386*H386</f>
        <v>0</v>
      </c>
      <c r="Q386" s="142">
        <v>1</v>
      </c>
      <c r="R386" s="142">
        <f>Q386*H386</f>
        <v>1.2E-2</v>
      </c>
      <c r="S386" s="142">
        <v>0</v>
      </c>
      <c r="T386" s="143">
        <f>S386*H386</f>
        <v>0</v>
      </c>
      <c r="AR386" s="144" t="s">
        <v>415</v>
      </c>
      <c r="AT386" s="144" t="s">
        <v>666</v>
      </c>
      <c r="AU386" s="144" t="s">
        <v>85</v>
      </c>
      <c r="AY386" s="18" t="s">
        <v>189</v>
      </c>
      <c r="BE386" s="145">
        <f>IF(N386="základní",J386,0)</f>
        <v>0</v>
      </c>
      <c r="BF386" s="145">
        <f>IF(N386="snížená",J386,0)</f>
        <v>0</v>
      </c>
      <c r="BG386" s="145">
        <f>IF(N386="zákl. přenesená",J386,0)</f>
        <v>0</v>
      </c>
      <c r="BH386" s="145">
        <f>IF(N386="sníž. přenesená",J386,0)</f>
        <v>0</v>
      </c>
      <c r="BI386" s="145">
        <f>IF(N386="nulová",J386,0)</f>
        <v>0</v>
      </c>
      <c r="BJ386" s="18" t="s">
        <v>82</v>
      </c>
      <c r="BK386" s="145">
        <f>ROUND(I386*H386,2)</f>
        <v>0</v>
      </c>
      <c r="BL386" s="18" t="s">
        <v>224</v>
      </c>
      <c r="BM386" s="144" t="s">
        <v>1890</v>
      </c>
    </row>
    <row r="387" spans="2:65" s="13" customFormat="1" ht="11.25">
      <c r="B387" s="157"/>
      <c r="D387" s="151" t="s">
        <v>205</v>
      </c>
      <c r="E387" s="158" t="s">
        <v>19</v>
      </c>
      <c r="F387" s="159" t="s">
        <v>1891</v>
      </c>
      <c r="H387" s="160">
        <v>1.2E-2</v>
      </c>
      <c r="I387" s="161"/>
      <c r="L387" s="157"/>
      <c r="M387" s="162"/>
      <c r="T387" s="163"/>
      <c r="AT387" s="158" t="s">
        <v>205</v>
      </c>
      <c r="AU387" s="158" t="s">
        <v>85</v>
      </c>
      <c r="AV387" s="13" t="s">
        <v>85</v>
      </c>
      <c r="AW387" s="13" t="s">
        <v>35</v>
      </c>
      <c r="AX387" s="13" t="s">
        <v>82</v>
      </c>
      <c r="AY387" s="158" t="s">
        <v>189</v>
      </c>
    </row>
    <row r="388" spans="2:65" s="1" customFormat="1" ht="24.2" customHeight="1">
      <c r="B388" s="33"/>
      <c r="C388" s="133" t="s">
        <v>754</v>
      </c>
      <c r="D388" s="133" t="s">
        <v>191</v>
      </c>
      <c r="E388" s="134" t="s">
        <v>1892</v>
      </c>
      <c r="F388" s="135" t="s">
        <v>1893</v>
      </c>
      <c r="G388" s="136" t="s">
        <v>194</v>
      </c>
      <c r="H388" s="137">
        <v>67.760000000000005</v>
      </c>
      <c r="I388" s="138"/>
      <c r="J388" s="139">
        <f>ROUND(I388*H388,2)</f>
        <v>0</v>
      </c>
      <c r="K388" s="135" t="s">
        <v>195</v>
      </c>
      <c r="L388" s="33"/>
      <c r="M388" s="140" t="s">
        <v>19</v>
      </c>
      <c r="N388" s="141" t="s">
        <v>45</v>
      </c>
      <c r="P388" s="142">
        <f>O388*H388</f>
        <v>0</v>
      </c>
      <c r="Q388" s="142">
        <v>4.0000000000000002E-4</v>
      </c>
      <c r="R388" s="142">
        <f>Q388*H388</f>
        <v>2.7104000000000003E-2</v>
      </c>
      <c r="S388" s="142">
        <v>0</v>
      </c>
      <c r="T388" s="143">
        <f>S388*H388</f>
        <v>0</v>
      </c>
      <c r="AR388" s="144" t="s">
        <v>224</v>
      </c>
      <c r="AT388" s="144" t="s">
        <v>191</v>
      </c>
      <c r="AU388" s="144" t="s">
        <v>85</v>
      </c>
      <c r="AY388" s="18" t="s">
        <v>189</v>
      </c>
      <c r="BE388" s="145">
        <f>IF(N388="základní",J388,0)</f>
        <v>0</v>
      </c>
      <c r="BF388" s="145">
        <f>IF(N388="snížená",J388,0)</f>
        <v>0</v>
      </c>
      <c r="BG388" s="145">
        <f>IF(N388="zákl. přenesená",J388,0)</f>
        <v>0</v>
      </c>
      <c r="BH388" s="145">
        <f>IF(N388="sníž. přenesená",J388,0)</f>
        <v>0</v>
      </c>
      <c r="BI388" s="145">
        <f>IF(N388="nulová",J388,0)</f>
        <v>0</v>
      </c>
      <c r="BJ388" s="18" t="s">
        <v>82</v>
      </c>
      <c r="BK388" s="145">
        <f>ROUND(I388*H388,2)</f>
        <v>0</v>
      </c>
      <c r="BL388" s="18" t="s">
        <v>224</v>
      </c>
      <c r="BM388" s="144" t="s">
        <v>1894</v>
      </c>
    </row>
    <row r="389" spans="2:65" s="1" customFormat="1" ht="11.25">
      <c r="B389" s="33"/>
      <c r="D389" s="146" t="s">
        <v>198</v>
      </c>
      <c r="F389" s="147" t="s">
        <v>1895</v>
      </c>
      <c r="I389" s="148"/>
      <c r="L389" s="33"/>
      <c r="M389" s="149"/>
      <c r="T389" s="54"/>
      <c r="AT389" s="18" t="s">
        <v>198</v>
      </c>
      <c r="AU389" s="18" t="s">
        <v>85</v>
      </c>
    </row>
    <row r="390" spans="2:65" s="12" customFormat="1" ht="11.25">
      <c r="B390" s="150"/>
      <c r="D390" s="151" t="s">
        <v>205</v>
      </c>
      <c r="E390" s="152" t="s">
        <v>19</v>
      </c>
      <c r="F390" s="153" t="s">
        <v>1896</v>
      </c>
      <c r="H390" s="152" t="s">
        <v>19</v>
      </c>
      <c r="I390" s="154"/>
      <c r="L390" s="150"/>
      <c r="M390" s="155"/>
      <c r="T390" s="156"/>
      <c r="AT390" s="152" t="s">
        <v>205</v>
      </c>
      <c r="AU390" s="152" t="s">
        <v>85</v>
      </c>
      <c r="AV390" s="12" t="s">
        <v>82</v>
      </c>
      <c r="AW390" s="12" t="s">
        <v>35</v>
      </c>
      <c r="AX390" s="12" t="s">
        <v>74</v>
      </c>
      <c r="AY390" s="152" t="s">
        <v>189</v>
      </c>
    </row>
    <row r="391" spans="2:65" s="12" customFormat="1" ht="11.25">
      <c r="B391" s="150"/>
      <c r="D391" s="151" t="s">
        <v>205</v>
      </c>
      <c r="E391" s="152" t="s">
        <v>19</v>
      </c>
      <c r="F391" s="153" t="s">
        <v>1662</v>
      </c>
      <c r="H391" s="152" t="s">
        <v>19</v>
      </c>
      <c r="I391" s="154"/>
      <c r="L391" s="150"/>
      <c r="M391" s="155"/>
      <c r="T391" s="156"/>
      <c r="AT391" s="152" t="s">
        <v>205</v>
      </c>
      <c r="AU391" s="152" t="s">
        <v>85</v>
      </c>
      <c r="AV391" s="12" t="s">
        <v>82</v>
      </c>
      <c r="AW391" s="12" t="s">
        <v>35</v>
      </c>
      <c r="AX391" s="12" t="s">
        <v>74</v>
      </c>
      <c r="AY391" s="152" t="s">
        <v>189</v>
      </c>
    </row>
    <row r="392" spans="2:65" s="13" customFormat="1" ht="11.25">
      <c r="B392" s="157"/>
      <c r="D392" s="151" t="s">
        <v>205</v>
      </c>
      <c r="E392" s="158" t="s">
        <v>19</v>
      </c>
      <c r="F392" s="159" t="s">
        <v>1876</v>
      </c>
      <c r="H392" s="160">
        <v>4.4249999999999998</v>
      </c>
      <c r="I392" s="161"/>
      <c r="L392" s="157"/>
      <c r="M392" s="162"/>
      <c r="T392" s="163"/>
      <c r="AT392" s="158" t="s">
        <v>205</v>
      </c>
      <c r="AU392" s="158" t="s">
        <v>85</v>
      </c>
      <c r="AV392" s="13" t="s">
        <v>85</v>
      </c>
      <c r="AW392" s="13" t="s">
        <v>35</v>
      </c>
      <c r="AX392" s="13" t="s">
        <v>74</v>
      </c>
      <c r="AY392" s="158" t="s">
        <v>189</v>
      </c>
    </row>
    <row r="393" spans="2:65" s="12" customFormat="1" ht="11.25">
      <c r="B393" s="150"/>
      <c r="D393" s="151" t="s">
        <v>205</v>
      </c>
      <c r="E393" s="152" t="s">
        <v>19</v>
      </c>
      <c r="F393" s="153" t="s">
        <v>1719</v>
      </c>
      <c r="H393" s="152" t="s">
        <v>19</v>
      </c>
      <c r="I393" s="154"/>
      <c r="L393" s="150"/>
      <c r="M393" s="155"/>
      <c r="T393" s="156"/>
      <c r="AT393" s="152" t="s">
        <v>205</v>
      </c>
      <c r="AU393" s="152" t="s">
        <v>85</v>
      </c>
      <c r="AV393" s="12" t="s">
        <v>82</v>
      </c>
      <c r="AW393" s="12" t="s">
        <v>35</v>
      </c>
      <c r="AX393" s="12" t="s">
        <v>74</v>
      </c>
      <c r="AY393" s="152" t="s">
        <v>189</v>
      </c>
    </row>
    <row r="394" spans="2:65" s="13" customFormat="1" ht="11.25">
      <c r="B394" s="157"/>
      <c r="D394" s="151" t="s">
        <v>205</v>
      </c>
      <c r="E394" s="158" t="s">
        <v>19</v>
      </c>
      <c r="F394" s="159" t="s">
        <v>1763</v>
      </c>
      <c r="H394" s="160">
        <v>4.7850000000000001</v>
      </c>
      <c r="I394" s="161"/>
      <c r="L394" s="157"/>
      <c r="M394" s="162"/>
      <c r="T394" s="163"/>
      <c r="AT394" s="158" t="s">
        <v>205</v>
      </c>
      <c r="AU394" s="158" t="s">
        <v>85</v>
      </c>
      <c r="AV394" s="13" t="s">
        <v>85</v>
      </c>
      <c r="AW394" s="13" t="s">
        <v>35</v>
      </c>
      <c r="AX394" s="13" t="s">
        <v>74</v>
      </c>
      <c r="AY394" s="158" t="s">
        <v>189</v>
      </c>
    </row>
    <row r="395" spans="2:65" s="12" customFormat="1" ht="11.25">
      <c r="B395" s="150"/>
      <c r="D395" s="151" t="s">
        <v>205</v>
      </c>
      <c r="E395" s="152" t="s">
        <v>19</v>
      </c>
      <c r="F395" s="153" t="s">
        <v>1881</v>
      </c>
      <c r="H395" s="152" t="s">
        <v>19</v>
      </c>
      <c r="I395" s="154"/>
      <c r="L395" s="150"/>
      <c r="M395" s="155"/>
      <c r="T395" s="156"/>
      <c r="AT395" s="152" t="s">
        <v>205</v>
      </c>
      <c r="AU395" s="152" t="s">
        <v>85</v>
      </c>
      <c r="AV395" s="12" t="s">
        <v>82</v>
      </c>
      <c r="AW395" s="12" t="s">
        <v>35</v>
      </c>
      <c r="AX395" s="12" t="s">
        <v>74</v>
      </c>
      <c r="AY395" s="152" t="s">
        <v>189</v>
      </c>
    </row>
    <row r="396" spans="2:65" s="13" customFormat="1" ht="11.25">
      <c r="B396" s="157"/>
      <c r="D396" s="151" t="s">
        <v>205</v>
      </c>
      <c r="E396" s="158" t="s">
        <v>19</v>
      </c>
      <c r="F396" s="159" t="s">
        <v>1882</v>
      </c>
      <c r="H396" s="160">
        <v>22.75</v>
      </c>
      <c r="I396" s="161"/>
      <c r="L396" s="157"/>
      <c r="M396" s="162"/>
      <c r="T396" s="163"/>
      <c r="AT396" s="158" t="s">
        <v>205</v>
      </c>
      <c r="AU396" s="158" t="s">
        <v>85</v>
      </c>
      <c r="AV396" s="13" t="s">
        <v>85</v>
      </c>
      <c r="AW396" s="13" t="s">
        <v>35</v>
      </c>
      <c r="AX396" s="13" t="s">
        <v>74</v>
      </c>
      <c r="AY396" s="158" t="s">
        <v>189</v>
      </c>
    </row>
    <row r="397" spans="2:65" s="13" customFormat="1" ht="11.25">
      <c r="B397" s="157"/>
      <c r="D397" s="151" t="s">
        <v>205</v>
      </c>
      <c r="E397" s="158" t="s">
        <v>19</v>
      </c>
      <c r="F397" s="159" t="s">
        <v>1883</v>
      </c>
      <c r="H397" s="160">
        <v>1.92</v>
      </c>
      <c r="I397" s="161"/>
      <c r="L397" s="157"/>
      <c r="M397" s="162"/>
      <c r="T397" s="163"/>
      <c r="AT397" s="158" t="s">
        <v>205</v>
      </c>
      <c r="AU397" s="158" t="s">
        <v>85</v>
      </c>
      <c r="AV397" s="13" t="s">
        <v>85</v>
      </c>
      <c r="AW397" s="13" t="s">
        <v>35</v>
      </c>
      <c r="AX397" s="13" t="s">
        <v>74</v>
      </c>
      <c r="AY397" s="158" t="s">
        <v>189</v>
      </c>
    </row>
    <row r="398" spans="2:65" s="14" customFormat="1" ht="11.25">
      <c r="B398" s="164"/>
      <c r="D398" s="151" t="s">
        <v>205</v>
      </c>
      <c r="E398" s="165" t="s">
        <v>19</v>
      </c>
      <c r="F398" s="166" t="s">
        <v>303</v>
      </c>
      <c r="H398" s="167">
        <v>33.880000000000003</v>
      </c>
      <c r="I398" s="168"/>
      <c r="L398" s="164"/>
      <c r="M398" s="169"/>
      <c r="T398" s="170"/>
      <c r="AT398" s="165" t="s">
        <v>205</v>
      </c>
      <c r="AU398" s="165" t="s">
        <v>85</v>
      </c>
      <c r="AV398" s="14" t="s">
        <v>196</v>
      </c>
      <c r="AW398" s="14" t="s">
        <v>35</v>
      </c>
      <c r="AX398" s="14" t="s">
        <v>74</v>
      </c>
      <c r="AY398" s="165" t="s">
        <v>189</v>
      </c>
    </row>
    <row r="399" spans="2:65" s="13" customFormat="1" ht="11.25">
      <c r="B399" s="157"/>
      <c r="D399" s="151" t="s">
        <v>205</v>
      </c>
      <c r="E399" s="158" t="s">
        <v>19</v>
      </c>
      <c r="F399" s="159" t="s">
        <v>1897</v>
      </c>
      <c r="H399" s="160">
        <v>67.760000000000005</v>
      </c>
      <c r="I399" s="161"/>
      <c r="L399" s="157"/>
      <c r="M399" s="162"/>
      <c r="T399" s="163"/>
      <c r="AT399" s="158" t="s">
        <v>205</v>
      </c>
      <c r="AU399" s="158" t="s">
        <v>85</v>
      </c>
      <c r="AV399" s="13" t="s">
        <v>85</v>
      </c>
      <c r="AW399" s="13" t="s">
        <v>35</v>
      </c>
      <c r="AX399" s="13" t="s">
        <v>82</v>
      </c>
      <c r="AY399" s="158" t="s">
        <v>189</v>
      </c>
    </row>
    <row r="400" spans="2:65" s="1" customFormat="1" ht="37.9" customHeight="1">
      <c r="B400" s="33"/>
      <c r="C400" s="178" t="s">
        <v>763</v>
      </c>
      <c r="D400" s="178" t="s">
        <v>666</v>
      </c>
      <c r="E400" s="179" t="s">
        <v>1898</v>
      </c>
      <c r="F400" s="180" t="s">
        <v>1899</v>
      </c>
      <c r="G400" s="181" t="s">
        <v>194</v>
      </c>
      <c r="H400" s="182">
        <v>82.734999999999999</v>
      </c>
      <c r="I400" s="183"/>
      <c r="J400" s="184">
        <f>ROUND(I400*H400,2)</f>
        <v>0</v>
      </c>
      <c r="K400" s="180" t="s">
        <v>195</v>
      </c>
      <c r="L400" s="185"/>
      <c r="M400" s="186" t="s">
        <v>19</v>
      </c>
      <c r="N400" s="187" t="s">
        <v>45</v>
      </c>
      <c r="P400" s="142">
        <f>O400*H400</f>
        <v>0</v>
      </c>
      <c r="Q400" s="142">
        <v>5.4000000000000003E-3</v>
      </c>
      <c r="R400" s="142">
        <f>Q400*H400</f>
        <v>0.44676900000000003</v>
      </c>
      <c r="S400" s="142">
        <v>0</v>
      </c>
      <c r="T400" s="143">
        <f>S400*H400</f>
        <v>0</v>
      </c>
      <c r="AR400" s="144" t="s">
        <v>415</v>
      </c>
      <c r="AT400" s="144" t="s">
        <v>666</v>
      </c>
      <c r="AU400" s="144" t="s">
        <v>85</v>
      </c>
      <c r="AY400" s="18" t="s">
        <v>189</v>
      </c>
      <c r="BE400" s="145">
        <f>IF(N400="základní",J400,0)</f>
        <v>0</v>
      </c>
      <c r="BF400" s="145">
        <f>IF(N400="snížená",J400,0)</f>
        <v>0</v>
      </c>
      <c r="BG400" s="145">
        <f>IF(N400="zákl. přenesená",J400,0)</f>
        <v>0</v>
      </c>
      <c r="BH400" s="145">
        <f>IF(N400="sníž. přenesená",J400,0)</f>
        <v>0</v>
      </c>
      <c r="BI400" s="145">
        <f>IF(N400="nulová",J400,0)</f>
        <v>0</v>
      </c>
      <c r="BJ400" s="18" t="s">
        <v>82</v>
      </c>
      <c r="BK400" s="145">
        <f>ROUND(I400*H400,2)</f>
        <v>0</v>
      </c>
      <c r="BL400" s="18" t="s">
        <v>224</v>
      </c>
      <c r="BM400" s="144" t="s">
        <v>1900</v>
      </c>
    </row>
    <row r="401" spans="2:65" s="13" customFormat="1" ht="11.25">
      <c r="B401" s="157"/>
      <c r="D401" s="151" t="s">
        <v>205</v>
      </c>
      <c r="E401" s="158" t="s">
        <v>19</v>
      </c>
      <c r="F401" s="159" t="s">
        <v>1901</v>
      </c>
      <c r="H401" s="160">
        <v>82.734999999999999</v>
      </c>
      <c r="I401" s="161"/>
      <c r="L401" s="157"/>
      <c r="M401" s="162"/>
      <c r="T401" s="163"/>
      <c r="AT401" s="158" t="s">
        <v>205</v>
      </c>
      <c r="AU401" s="158" t="s">
        <v>85</v>
      </c>
      <c r="AV401" s="13" t="s">
        <v>85</v>
      </c>
      <c r="AW401" s="13" t="s">
        <v>35</v>
      </c>
      <c r="AX401" s="13" t="s">
        <v>82</v>
      </c>
      <c r="AY401" s="158" t="s">
        <v>189</v>
      </c>
    </row>
    <row r="402" spans="2:65" s="1" customFormat="1" ht="49.15" customHeight="1">
      <c r="B402" s="33"/>
      <c r="C402" s="133" t="s">
        <v>769</v>
      </c>
      <c r="D402" s="133" t="s">
        <v>191</v>
      </c>
      <c r="E402" s="134" t="s">
        <v>1902</v>
      </c>
      <c r="F402" s="135" t="s">
        <v>1903</v>
      </c>
      <c r="G402" s="136" t="s">
        <v>633</v>
      </c>
      <c r="H402" s="137">
        <v>0.497</v>
      </c>
      <c r="I402" s="138"/>
      <c r="J402" s="139">
        <f>ROUND(I402*H402,2)</f>
        <v>0</v>
      </c>
      <c r="K402" s="135" t="s">
        <v>195</v>
      </c>
      <c r="L402" s="33"/>
      <c r="M402" s="140" t="s">
        <v>19</v>
      </c>
      <c r="N402" s="141" t="s">
        <v>45</v>
      </c>
      <c r="P402" s="142">
        <f>O402*H402</f>
        <v>0</v>
      </c>
      <c r="Q402" s="142">
        <v>0</v>
      </c>
      <c r="R402" s="142">
        <f>Q402*H402</f>
        <v>0</v>
      </c>
      <c r="S402" s="142">
        <v>0</v>
      </c>
      <c r="T402" s="143">
        <f>S402*H402</f>
        <v>0</v>
      </c>
      <c r="AR402" s="144" t="s">
        <v>224</v>
      </c>
      <c r="AT402" s="144" t="s">
        <v>191</v>
      </c>
      <c r="AU402" s="144" t="s">
        <v>85</v>
      </c>
      <c r="AY402" s="18" t="s">
        <v>189</v>
      </c>
      <c r="BE402" s="145">
        <f>IF(N402="základní",J402,0)</f>
        <v>0</v>
      </c>
      <c r="BF402" s="145">
        <f>IF(N402="snížená",J402,0)</f>
        <v>0</v>
      </c>
      <c r="BG402" s="145">
        <f>IF(N402="zákl. přenesená",J402,0)</f>
        <v>0</v>
      </c>
      <c r="BH402" s="145">
        <f>IF(N402="sníž. přenesená",J402,0)</f>
        <v>0</v>
      </c>
      <c r="BI402" s="145">
        <f>IF(N402="nulová",J402,0)</f>
        <v>0</v>
      </c>
      <c r="BJ402" s="18" t="s">
        <v>82</v>
      </c>
      <c r="BK402" s="145">
        <f>ROUND(I402*H402,2)</f>
        <v>0</v>
      </c>
      <c r="BL402" s="18" t="s">
        <v>224</v>
      </c>
      <c r="BM402" s="144" t="s">
        <v>1904</v>
      </c>
    </row>
    <row r="403" spans="2:65" s="1" customFormat="1" ht="11.25">
      <c r="B403" s="33"/>
      <c r="D403" s="146" t="s">
        <v>198</v>
      </c>
      <c r="F403" s="147" t="s">
        <v>1905</v>
      </c>
      <c r="I403" s="148"/>
      <c r="L403" s="33"/>
      <c r="M403" s="149"/>
      <c r="T403" s="54"/>
      <c r="AT403" s="18" t="s">
        <v>198</v>
      </c>
      <c r="AU403" s="18" t="s">
        <v>85</v>
      </c>
    </row>
    <row r="404" spans="2:65" s="11" customFormat="1" ht="22.9" customHeight="1">
      <c r="B404" s="121"/>
      <c r="D404" s="122" t="s">
        <v>73</v>
      </c>
      <c r="E404" s="131" t="s">
        <v>1906</v>
      </c>
      <c r="F404" s="131" t="s">
        <v>1907</v>
      </c>
      <c r="I404" s="124"/>
      <c r="J404" s="132">
        <f>BK404</f>
        <v>0</v>
      </c>
      <c r="L404" s="121"/>
      <c r="M404" s="126"/>
      <c r="P404" s="127">
        <f>SUM(P405:P408)</f>
        <v>0</v>
      </c>
      <c r="R404" s="127">
        <f>SUM(R405:R408)</f>
        <v>7.3891999999999999E-2</v>
      </c>
      <c r="T404" s="128">
        <f>SUM(T405:T408)</f>
        <v>0</v>
      </c>
      <c r="AR404" s="122" t="s">
        <v>85</v>
      </c>
      <c r="AT404" s="129" t="s">
        <v>73</v>
      </c>
      <c r="AU404" s="129" t="s">
        <v>82</v>
      </c>
      <c r="AY404" s="122" t="s">
        <v>189</v>
      </c>
      <c r="BK404" s="130">
        <f>SUM(BK405:BK408)</f>
        <v>0</v>
      </c>
    </row>
    <row r="405" spans="2:65" s="1" customFormat="1" ht="24.2" customHeight="1">
      <c r="B405" s="33"/>
      <c r="C405" s="133" t="s">
        <v>777</v>
      </c>
      <c r="D405" s="133" t="s">
        <v>191</v>
      </c>
      <c r="E405" s="134" t="s">
        <v>1908</v>
      </c>
      <c r="F405" s="135" t="s">
        <v>1909</v>
      </c>
      <c r="G405" s="136" t="s">
        <v>339</v>
      </c>
      <c r="H405" s="137">
        <v>11.6</v>
      </c>
      <c r="I405" s="138"/>
      <c r="J405" s="139">
        <f>ROUND(I405*H405,2)</f>
        <v>0</v>
      </c>
      <c r="K405" s="135" t="s">
        <v>1910</v>
      </c>
      <c r="L405" s="33"/>
      <c r="M405" s="140" t="s">
        <v>19</v>
      </c>
      <c r="N405" s="141" t="s">
        <v>45</v>
      </c>
      <c r="P405" s="142">
        <f>O405*H405</f>
        <v>0</v>
      </c>
      <c r="Q405" s="142">
        <v>6.3699999999999998E-3</v>
      </c>
      <c r="R405" s="142">
        <f>Q405*H405</f>
        <v>7.3891999999999999E-2</v>
      </c>
      <c r="S405" s="142">
        <v>0</v>
      </c>
      <c r="T405" s="143">
        <f>S405*H405</f>
        <v>0</v>
      </c>
      <c r="AR405" s="144" t="s">
        <v>224</v>
      </c>
      <c r="AT405" s="144" t="s">
        <v>191</v>
      </c>
      <c r="AU405" s="144" t="s">
        <v>85</v>
      </c>
      <c r="AY405" s="18" t="s">
        <v>189</v>
      </c>
      <c r="BE405" s="145">
        <f>IF(N405="základní",J405,0)</f>
        <v>0</v>
      </c>
      <c r="BF405" s="145">
        <f>IF(N405="snížená",J405,0)</f>
        <v>0</v>
      </c>
      <c r="BG405" s="145">
        <f>IF(N405="zákl. přenesená",J405,0)</f>
        <v>0</v>
      </c>
      <c r="BH405" s="145">
        <f>IF(N405="sníž. přenesená",J405,0)</f>
        <v>0</v>
      </c>
      <c r="BI405" s="145">
        <f>IF(N405="nulová",J405,0)</f>
        <v>0</v>
      </c>
      <c r="BJ405" s="18" t="s">
        <v>82</v>
      </c>
      <c r="BK405" s="145">
        <f>ROUND(I405*H405,2)</f>
        <v>0</v>
      </c>
      <c r="BL405" s="18" t="s">
        <v>224</v>
      </c>
      <c r="BM405" s="144" t="s">
        <v>1911</v>
      </c>
    </row>
    <row r="406" spans="2:65" s="1" customFormat="1" ht="11.25">
      <c r="B406" s="33"/>
      <c r="D406" s="146" t="s">
        <v>198</v>
      </c>
      <c r="F406" s="147" t="s">
        <v>1912</v>
      </c>
      <c r="I406" s="148"/>
      <c r="L406" s="33"/>
      <c r="M406" s="149"/>
      <c r="T406" s="54"/>
      <c r="AT406" s="18" t="s">
        <v>198</v>
      </c>
      <c r="AU406" s="18" t="s">
        <v>85</v>
      </c>
    </row>
    <row r="407" spans="2:65" s="12" customFormat="1" ht="22.5">
      <c r="B407" s="150"/>
      <c r="D407" s="151" t="s">
        <v>205</v>
      </c>
      <c r="E407" s="152" t="s">
        <v>19</v>
      </c>
      <c r="F407" s="153" t="s">
        <v>1913</v>
      </c>
      <c r="H407" s="152" t="s">
        <v>19</v>
      </c>
      <c r="I407" s="154"/>
      <c r="L407" s="150"/>
      <c r="M407" s="155"/>
      <c r="T407" s="156"/>
      <c r="AT407" s="152" t="s">
        <v>205</v>
      </c>
      <c r="AU407" s="152" t="s">
        <v>85</v>
      </c>
      <c r="AV407" s="12" t="s">
        <v>82</v>
      </c>
      <c r="AW407" s="12" t="s">
        <v>35</v>
      </c>
      <c r="AX407" s="12" t="s">
        <v>74</v>
      </c>
      <c r="AY407" s="152" t="s">
        <v>189</v>
      </c>
    </row>
    <row r="408" spans="2:65" s="13" customFormat="1" ht="11.25">
      <c r="B408" s="157"/>
      <c r="D408" s="151" t="s">
        <v>205</v>
      </c>
      <c r="E408" s="158" t="s">
        <v>19</v>
      </c>
      <c r="F408" s="159" t="s">
        <v>1914</v>
      </c>
      <c r="H408" s="160">
        <v>11.6</v>
      </c>
      <c r="I408" s="161"/>
      <c r="L408" s="157"/>
      <c r="M408" s="162"/>
      <c r="T408" s="163"/>
      <c r="AT408" s="158" t="s">
        <v>205</v>
      </c>
      <c r="AU408" s="158" t="s">
        <v>85</v>
      </c>
      <c r="AV408" s="13" t="s">
        <v>85</v>
      </c>
      <c r="AW408" s="13" t="s">
        <v>35</v>
      </c>
      <c r="AX408" s="13" t="s">
        <v>82</v>
      </c>
      <c r="AY408" s="158" t="s">
        <v>189</v>
      </c>
    </row>
    <row r="409" spans="2:65" s="11" customFormat="1" ht="22.9" customHeight="1">
      <c r="B409" s="121"/>
      <c r="D409" s="122" t="s">
        <v>73</v>
      </c>
      <c r="E409" s="131" t="s">
        <v>1915</v>
      </c>
      <c r="F409" s="131" t="s">
        <v>1916</v>
      </c>
      <c r="I409" s="124"/>
      <c r="J409" s="132">
        <f>BK409</f>
        <v>0</v>
      </c>
      <c r="L409" s="121"/>
      <c r="M409" s="126"/>
      <c r="P409" s="127">
        <f>SUM(P410:P413)</f>
        <v>0</v>
      </c>
      <c r="R409" s="127">
        <f>SUM(R410:R413)</f>
        <v>1.6799999999999999E-2</v>
      </c>
      <c r="T409" s="128">
        <f>SUM(T410:T413)</f>
        <v>0</v>
      </c>
      <c r="AR409" s="122" t="s">
        <v>85</v>
      </c>
      <c r="AT409" s="129" t="s">
        <v>73</v>
      </c>
      <c r="AU409" s="129" t="s">
        <v>82</v>
      </c>
      <c r="AY409" s="122" t="s">
        <v>189</v>
      </c>
      <c r="BK409" s="130">
        <f>SUM(BK410:BK413)</f>
        <v>0</v>
      </c>
    </row>
    <row r="410" spans="2:65" s="1" customFormat="1" ht="24.2" customHeight="1">
      <c r="B410" s="33"/>
      <c r="C410" s="133" t="s">
        <v>786</v>
      </c>
      <c r="D410" s="133" t="s">
        <v>191</v>
      </c>
      <c r="E410" s="134" t="s">
        <v>1917</v>
      </c>
      <c r="F410" s="135" t="s">
        <v>1918</v>
      </c>
      <c r="G410" s="136" t="s">
        <v>1919</v>
      </c>
      <c r="H410" s="137">
        <v>1</v>
      </c>
      <c r="I410" s="138"/>
      <c r="J410" s="139">
        <f>ROUND(I410*H410,2)</f>
        <v>0</v>
      </c>
      <c r="K410" s="135" t="s">
        <v>1910</v>
      </c>
      <c r="L410" s="33"/>
      <c r="M410" s="140" t="s">
        <v>19</v>
      </c>
      <c r="N410" s="141" t="s">
        <v>45</v>
      </c>
      <c r="P410" s="142">
        <f>O410*H410</f>
        <v>0</v>
      </c>
      <c r="Q410" s="142">
        <v>1.6799999999999999E-2</v>
      </c>
      <c r="R410" s="142">
        <f>Q410*H410</f>
        <v>1.6799999999999999E-2</v>
      </c>
      <c r="S410" s="142">
        <v>0</v>
      </c>
      <c r="T410" s="143">
        <f>S410*H410</f>
        <v>0</v>
      </c>
      <c r="AR410" s="144" t="s">
        <v>224</v>
      </c>
      <c r="AT410" s="144" t="s">
        <v>191</v>
      </c>
      <c r="AU410" s="144" t="s">
        <v>85</v>
      </c>
      <c r="AY410" s="18" t="s">
        <v>189</v>
      </c>
      <c r="BE410" s="145">
        <f>IF(N410="základní",J410,0)</f>
        <v>0</v>
      </c>
      <c r="BF410" s="145">
        <f>IF(N410="snížená",J410,0)</f>
        <v>0</v>
      </c>
      <c r="BG410" s="145">
        <f>IF(N410="zákl. přenesená",J410,0)</f>
        <v>0</v>
      </c>
      <c r="BH410" s="145">
        <f>IF(N410="sníž. přenesená",J410,0)</f>
        <v>0</v>
      </c>
      <c r="BI410" s="145">
        <f>IF(N410="nulová",J410,0)</f>
        <v>0</v>
      </c>
      <c r="BJ410" s="18" t="s">
        <v>82</v>
      </c>
      <c r="BK410" s="145">
        <f>ROUND(I410*H410,2)</f>
        <v>0</v>
      </c>
      <c r="BL410" s="18" t="s">
        <v>224</v>
      </c>
      <c r="BM410" s="144" t="s">
        <v>1920</v>
      </c>
    </row>
    <row r="411" spans="2:65" s="1" customFormat="1" ht="11.25">
      <c r="B411" s="33"/>
      <c r="D411" s="146" t="s">
        <v>198</v>
      </c>
      <c r="F411" s="147" t="s">
        <v>1921</v>
      </c>
      <c r="I411" s="148"/>
      <c r="L411" s="33"/>
      <c r="M411" s="149"/>
      <c r="T411" s="54"/>
      <c r="AT411" s="18" t="s">
        <v>198</v>
      </c>
      <c r="AU411" s="18" t="s">
        <v>85</v>
      </c>
    </row>
    <row r="412" spans="2:65" s="12" customFormat="1" ht="11.25">
      <c r="B412" s="150"/>
      <c r="D412" s="151" t="s">
        <v>205</v>
      </c>
      <c r="E412" s="152" t="s">
        <v>19</v>
      </c>
      <c r="F412" s="153" t="s">
        <v>1922</v>
      </c>
      <c r="H412" s="152" t="s">
        <v>19</v>
      </c>
      <c r="I412" s="154"/>
      <c r="L412" s="150"/>
      <c r="M412" s="155"/>
      <c r="T412" s="156"/>
      <c r="AT412" s="152" t="s">
        <v>205</v>
      </c>
      <c r="AU412" s="152" t="s">
        <v>85</v>
      </c>
      <c r="AV412" s="12" t="s">
        <v>82</v>
      </c>
      <c r="AW412" s="12" t="s">
        <v>35</v>
      </c>
      <c r="AX412" s="12" t="s">
        <v>74</v>
      </c>
      <c r="AY412" s="152" t="s">
        <v>189</v>
      </c>
    </row>
    <row r="413" spans="2:65" s="13" customFormat="1" ht="11.25">
      <c r="B413" s="157"/>
      <c r="D413" s="151" t="s">
        <v>205</v>
      </c>
      <c r="E413" s="158" t="s">
        <v>19</v>
      </c>
      <c r="F413" s="159" t="s">
        <v>82</v>
      </c>
      <c r="H413" s="160">
        <v>1</v>
      </c>
      <c r="I413" s="161"/>
      <c r="L413" s="157"/>
      <c r="M413" s="162"/>
      <c r="T413" s="163"/>
      <c r="AT413" s="158" t="s">
        <v>205</v>
      </c>
      <c r="AU413" s="158" t="s">
        <v>85</v>
      </c>
      <c r="AV413" s="13" t="s">
        <v>85</v>
      </c>
      <c r="AW413" s="13" t="s">
        <v>35</v>
      </c>
      <c r="AX413" s="13" t="s">
        <v>82</v>
      </c>
      <c r="AY413" s="158" t="s">
        <v>189</v>
      </c>
    </row>
    <row r="414" spans="2:65" s="11" customFormat="1" ht="22.9" customHeight="1">
      <c r="B414" s="121"/>
      <c r="D414" s="122" t="s">
        <v>73</v>
      </c>
      <c r="E414" s="131" t="s">
        <v>1923</v>
      </c>
      <c r="F414" s="131" t="s">
        <v>1924</v>
      </c>
      <c r="I414" s="124"/>
      <c r="J414" s="132">
        <f>BK414</f>
        <v>0</v>
      </c>
      <c r="L414" s="121"/>
      <c r="M414" s="126"/>
      <c r="P414" s="127">
        <f>SUM(P415:P423)</f>
        <v>0</v>
      </c>
      <c r="R414" s="127">
        <f>SUM(R415:R423)</f>
        <v>3.3915000000000004E-3</v>
      </c>
      <c r="T414" s="128">
        <f>SUM(T415:T423)</f>
        <v>0</v>
      </c>
      <c r="AR414" s="122" t="s">
        <v>85</v>
      </c>
      <c r="AT414" s="129" t="s">
        <v>73</v>
      </c>
      <c r="AU414" s="129" t="s">
        <v>82</v>
      </c>
      <c r="AY414" s="122" t="s">
        <v>189</v>
      </c>
      <c r="BK414" s="130">
        <f>SUM(BK415:BK423)</f>
        <v>0</v>
      </c>
    </row>
    <row r="415" spans="2:65" s="1" customFormat="1" ht="24.2" customHeight="1">
      <c r="B415" s="33"/>
      <c r="C415" s="133" t="s">
        <v>792</v>
      </c>
      <c r="D415" s="133" t="s">
        <v>191</v>
      </c>
      <c r="E415" s="134" t="s">
        <v>1925</v>
      </c>
      <c r="F415" s="135" t="s">
        <v>1926</v>
      </c>
      <c r="G415" s="136" t="s">
        <v>194</v>
      </c>
      <c r="H415" s="137">
        <v>3.3250000000000002</v>
      </c>
      <c r="I415" s="138"/>
      <c r="J415" s="139">
        <f>ROUND(I415*H415,2)</f>
        <v>0</v>
      </c>
      <c r="K415" s="135" t="s">
        <v>1910</v>
      </c>
      <c r="L415" s="33"/>
      <c r="M415" s="140" t="s">
        <v>19</v>
      </c>
      <c r="N415" s="141" t="s">
        <v>45</v>
      </c>
      <c r="P415" s="142">
        <f>O415*H415</f>
        <v>0</v>
      </c>
      <c r="Q415" s="142">
        <v>3.6000000000000002E-4</v>
      </c>
      <c r="R415" s="142">
        <f>Q415*H415</f>
        <v>1.1970000000000001E-3</v>
      </c>
      <c r="S415" s="142">
        <v>0</v>
      </c>
      <c r="T415" s="143">
        <f>S415*H415</f>
        <v>0</v>
      </c>
      <c r="AR415" s="144" t="s">
        <v>224</v>
      </c>
      <c r="AT415" s="144" t="s">
        <v>191</v>
      </c>
      <c r="AU415" s="144" t="s">
        <v>85</v>
      </c>
      <c r="AY415" s="18" t="s">
        <v>189</v>
      </c>
      <c r="BE415" s="145">
        <f>IF(N415="základní",J415,0)</f>
        <v>0</v>
      </c>
      <c r="BF415" s="145">
        <f>IF(N415="snížená",J415,0)</f>
        <v>0</v>
      </c>
      <c r="BG415" s="145">
        <f>IF(N415="zákl. přenesená",J415,0)</f>
        <v>0</v>
      </c>
      <c r="BH415" s="145">
        <f>IF(N415="sníž. přenesená",J415,0)</f>
        <v>0</v>
      </c>
      <c r="BI415" s="145">
        <f>IF(N415="nulová",J415,0)</f>
        <v>0</v>
      </c>
      <c r="BJ415" s="18" t="s">
        <v>82</v>
      </c>
      <c r="BK415" s="145">
        <f>ROUND(I415*H415,2)</f>
        <v>0</v>
      </c>
      <c r="BL415" s="18" t="s">
        <v>224</v>
      </c>
      <c r="BM415" s="144" t="s">
        <v>1927</v>
      </c>
    </row>
    <row r="416" spans="2:65" s="1" customFormat="1" ht="11.25">
      <c r="B416" s="33"/>
      <c r="D416" s="146" t="s">
        <v>198</v>
      </c>
      <c r="F416" s="147" t="s">
        <v>1928</v>
      </c>
      <c r="I416" s="148"/>
      <c r="L416" s="33"/>
      <c r="M416" s="149"/>
      <c r="T416" s="54"/>
      <c r="AT416" s="18" t="s">
        <v>198</v>
      </c>
      <c r="AU416" s="18" t="s">
        <v>85</v>
      </c>
    </row>
    <row r="417" spans="2:65" s="12" customFormat="1" ht="11.25">
      <c r="B417" s="150"/>
      <c r="D417" s="151" t="s">
        <v>205</v>
      </c>
      <c r="E417" s="152" t="s">
        <v>19</v>
      </c>
      <c r="F417" s="153" t="s">
        <v>1734</v>
      </c>
      <c r="H417" s="152" t="s">
        <v>19</v>
      </c>
      <c r="I417" s="154"/>
      <c r="L417" s="150"/>
      <c r="M417" s="155"/>
      <c r="T417" s="156"/>
      <c r="AT417" s="152" t="s">
        <v>205</v>
      </c>
      <c r="AU417" s="152" t="s">
        <v>85</v>
      </c>
      <c r="AV417" s="12" t="s">
        <v>82</v>
      </c>
      <c r="AW417" s="12" t="s">
        <v>35</v>
      </c>
      <c r="AX417" s="12" t="s">
        <v>74</v>
      </c>
      <c r="AY417" s="152" t="s">
        <v>189</v>
      </c>
    </row>
    <row r="418" spans="2:65" s="12" customFormat="1" ht="11.25">
      <c r="B418" s="150"/>
      <c r="D418" s="151" t="s">
        <v>205</v>
      </c>
      <c r="E418" s="152" t="s">
        <v>19</v>
      </c>
      <c r="F418" s="153" t="s">
        <v>1929</v>
      </c>
      <c r="H418" s="152" t="s">
        <v>19</v>
      </c>
      <c r="I418" s="154"/>
      <c r="L418" s="150"/>
      <c r="M418" s="155"/>
      <c r="T418" s="156"/>
      <c r="AT418" s="152" t="s">
        <v>205</v>
      </c>
      <c r="AU418" s="152" t="s">
        <v>85</v>
      </c>
      <c r="AV418" s="12" t="s">
        <v>82</v>
      </c>
      <c r="AW418" s="12" t="s">
        <v>35</v>
      </c>
      <c r="AX418" s="12" t="s">
        <v>74</v>
      </c>
      <c r="AY418" s="152" t="s">
        <v>189</v>
      </c>
    </row>
    <row r="419" spans="2:65" s="13" customFormat="1" ht="11.25">
      <c r="B419" s="157"/>
      <c r="D419" s="151" t="s">
        <v>205</v>
      </c>
      <c r="E419" s="158" t="s">
        <v>19</v>
      </c>
      <c r="F419" s="159" t="s">
        <v>1930</v>
      </c>
      <c r="H419" s="160">
        <v>3.125</v>
      </c>
      <c r="I419" s="161"/>
      <c r="L419" s="157"/>
      <c r="M419" s="162"/>
      <c r="T419" s="163"/>
      <c r="AT419" s="158" t="s">
        <v>205</v>
      </c>
      <c r="AU419" s="158" t="s">
        <v>85</v>
      </c>
      <c r="AV419" s="13" t="s">
        <v>85</v>
      </c>
      <c r="AW419" s="13" t="s">
        <v>35</v>
      </c>
      <c r="AX419" s="13" t="s">
        <v>74</v>
      </c>
      <c r="AY419" s="158" t="s">
        <v>189</v>
      </c>
    </row>
    <row r="420" spans="2:65" s="13" customFormat="1" ht="11.25">
      <c r="B420" s="157"/>
      <c r="D420" s="151" t="s">
        <v>205</v>
      </c>
      <c r="E420" s="158" t="s">
        <v>19</v>
      </c>
      <c r="F420" s="159" t="s">
        <v>1931</v>
      </c>
      <c r="H420" s="160">
        <v>0.2</v>
      </c>
      <c r="I420" s="161"/>
      <c r="L420" s="157"/>
      <c r="M420" s="162"/>
      <c r="T420" s="163"/>
      <c r="AT420" s="158" t="s">
        <v>205</v>
      </c>
      <c r="AU420" s="158" t="s">
        <v>85</v>
      </c>
      <c r="AV420" s="13" t="s">
        <v>85</v>
      </c>
      <c r="AW420" s="13" t="s">
        <v>35</v>
      </c>
      <c r="AX420" s="13" t="s">
        <v>74</v>
      </c>
      <c r="AY420" s="158" t="s">
        <v>189</v>
      </c>
    </row>
    <row r="421" spans="2:65" s="14" customFormat="1" ht="11.25">
      <c r="B421" s="164"/>
      <c r="D421" s="151" t="s">
        <v>205</v>
      </c>
      <c r="E421" s="165" t="s">
        <v>19</v>
      </c>
      <c r="F421" s="166" t="s">
        <v>303</v>
      </c>
      <c r="H421" s="167">
        <v>3.3250000000000002</v>
      </c>
      <c r="I421" s="168"/>
      <c r="L421" s="164"/>
      <c r="M421" s="169"/>
      <c r="T421" s="170"/>
      <c r="AT421" s="165" t="s">
        <v>205</v>
      </c>
      <c r="AU421" s="165" t="s">
        <v>85</v>
      </c>
      <c r="AV421" s="14" t="s">
        <v>196</v>
      </c>
      <c r="AW421" s="14" t="s">
        <v>35</v>
      </c>
      <c r="AX421" s="14" t="s">
        <v>82</v>
      </c>
      <c r="AY421" s="165" t="s">
        <v>189</v>
      </c>
    </row>
    <row r="422" spans="2:65" s="1" customFormat="1" ht="24.2" customHeight="1">
      <c r="B422" s="33"/>
      <c r="C422" s="133" t="s">
        <v>798</v>
      </c>
      <c r="D422" s="133" t="s">
        <v>191</v>
      </c>
      <c r="E422" s="134" t="s">
        <v>1932</v>
      </c>
      <c r="F422" s="135" t="s">
        <v>1933</v>
      </c>
      <c r="G422" s="136" t="s">
        <v>194</v>
      </c>
      <c r="H422" s="137">
        <v>3.3250000000000002</v>
      </c>
      <c r="I422" s="138"/>
      <c r="J422" s="139">
        <f>ROUND(I422*H422,2)</f>
        <v>0</v>
      </c>
      <c r="K422" s="135" t="s">
        <v>1910</v>
      </c>
      <c r="L422" s="33"/>
      <c r="M422" s="140" t="s">
        <v>19</v>
      </c>
      <c r="N422" s="141" t="s">
        <v>45</v>
      </c>
      <c r="P422" s="142">
        <f>O422*H422</f>
        <v>0</v>
      </c>
      <c r="Q422" s="142">
        <v>6.6E-4</v>
      </c>
      <c r="R422" s="142">
        <f>Q422*H422</f>
        <v>2.1945000000000003E-3</v>
      </c>
      <c r="S422" s="142">
        <v>0</v>
      </c>
      <c r="T422" s="143">
        <f>S422*H422</f>
        <v>0</v>
      </c>
      <c r="AR422" s="144" t="s">
        <v>224</v>
      </c>
      <c r="AT422" s="144" t="s">
        <v>191</v>
      </c>
      <c r="AU422" s="144" t="s">
        <v>85</v>
      </c>
      <c r="AY422" s="18" t="s">
        <v>189</v>
      </c>
      <c r="BE422" s="145">
        <f>IF(N422="základní",J422,0)</f>
        <v>0</v>
      </c>
      <c r="BF422" s="145">
        <f>IF(N422="snížená",J422,0)</f>
        <v>0</v>
      </c>
      <c r="BG422" s="145">
        <f>IF(N422="zákl. přenesená",J422,0)</f>
        <v>0</v>
      </c>
      <c r="BH422" s="145">
        <f>IF(N422="sníž. přenesená",J422,0)</f>
        <v>0</v>
      </c>
      <c r="BI422" s="145">
        <f>IF(N422="nulová",J422,0)</f>
        <v>0</v>
      </c>
      <c r="BJ422" s="18" t="s">
        <v>82</v>
      </c>
      <c r="BK422" s="145">
        <f>ROUND(I422*H422,2)</f>
        <v>0</v>
      </c>
      <c r="BL422" s="18" t="s">
        <v>224</v>
      </c>
      <c r="BM422" s="144" t="s">
        <v>1934</v>
      </c>
    </row>
    <row r="423" spans="2:65" s="1" customFormat="1" ht="11.25">
      <c r="B423" s="33"/>
      <c r="D423" s="146" t="s">
        <v>198</v>
      </c>
      <c r="F423" s="147" t="s">
        <v>1935</v>
      </c>
      <c r="I423" s="148"/>
      <c r="L423" s="33"/>
      <c r="M423" s="191"/>
      <c r="N423" s="192"/>
      <c r="O423" s="192"/>
      <c r="P423" s="192"/>
      <c r="Q423" s="192"/>
      <c r="R423" s="192"/>
      <c r="S423" s="192"/>
      <c r="T423" s="193"/>
      <c r="AT423" s="18" t="s">
        <v>198</v>
      </c>
      <c r="AU423" s="18" t="s">
        <v>85</v>
      </c>
    </row>
    <row r="424" spans="2:65" s="1" customFormat="1" ht="6.95" customHeight="1">
      <c r="B424" s="42"/>
      <c r="C424" s="43"/>
      <c r="D424" s="43"/>
      <c r="E424" s="43"/>
      <c r="F424" s="43"/>
      <c r="G424" s="43"/>
      <c r="H424" s="43"/>
      <c r="I424" s="43"/>
      <c r="J424" s="43"/>
      <c r="K424" s="43"/>
      <c r="L424" s="33"/>
    </row>
  </sheetData>
  <sheetProtection algorithmName="SHA-512" hashValue="QZA0q+wB2yibZa2xegTEATSEbjxLHVkJ/QOGg7PMVMGk9wszi6qugly9Pue81qtAqDG831iSnalKS0Gba5sRbw==" saltValue="4DMH4IOsPcPEiiLbkAhOK2Io+HFbktyB2HMawcxlCMFCnyjF2LE2QE1ahRogd8nIk3eOtWhoKX0rnRRueZpe6Q==" spinCount="100000" sheet="1" objects="1" scenarios="1" formatColumns="0" formatRows="0" autoFilter="0"/>
  <autoFilter ref="C97:K423" xr:uid="{00000000-0009-0000-0000-000003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300-000000000000}"/>
    <hyperlink ref="F106" r:id="rId2" xr:uid="{00000000-0004-0000-0300-000001000000}"/>
    <hyperlink ref="F109" r:id="rId3" xr:uid="{00000000-0004-0000-0300-000002000000}"/>
    <hyperlink ref="F114" r:id="rId4" xr:uid="{00000000-0004-0000-0300-000003000000}"/>
    <hyperlink ref="F118" r:id="rId5" xr:uid="{00000000-0004-0000-0300-000004000000}"/>
    <hyperlink ref="F122" r:id="rId6" xr:uid="{00000000-0004-0000-0300-000005000000}"/>
    <hyperlink ref="F126" r:id="rId7" xr:uid="{00000000-0004-0000-0300-000006000000}"/>
    <hyperlink ref="F130" r:id="rId8" xr:uid="{00000000-0004-0000-0300-000007000000}"/>
    <hyperlink ref="F133" r:id="rId9" xr:uid="{00000000-0004-0000-0300-000008000000}"/>
    <hyperlink ref="F135" r:id="rId10" xr:uid="{00000000-0004-0000-0300-000009000000}"/>
    <hyperlink ref="F137" r:id="rId11" xr:uid="{00000000-0004-0000-0300-00000A000000}"/>
    <hyperlink ref="F139" r:id="rId12" xr:uid="{00000000-0004-0000-0300-00000B000000}"/>
    <hyperlink ref="F147" r:id="rId13" xr:uid="{00000000-0004-0000-0300-00000C000000}"/>
    <hyperlink ref="F152" r:id="rId14" xr:uid="{00000000-0004-0000-0300-00000D000000}"/>
    <hyperlink ref="F157" r:id="rId15" xr:uid="{00000000-0004-0000-0300-00000E000000}"/>
    <hyperlink ref="F160" r:id="rId16" xr:uid="{00000000-0004-0000-0300-00000F000000}"/>
    <hyperlink ref="F165" r:id="rId17" xr:uid="{00000000-0004-0000-0300-000010000000}"/>
    <hyperlink ref="F168" r:id="rId18" xr:uid="{00000000-0004-0000-0300-000011000000}"/>
    <hyperlink ref="F176" r:id="rId19" xr:uid="{00000000-0004-0000-0300-000012000000}"/>
    <hyperlink ref="F181" r:id="rId20" xr:uid="{00000000-0004-0000-0300-000013000000}"/>
    <hyperlink ref="F188" r:id="rId21" xr:uid="{00000000-0004-0000-0300-000014000000}"/>
    <hyperlink ref="F195" r:id="rId22" xr:uid="{00000000-0004-0000-0300-000015000000}"/>
    <hyperlink ref="F223" r:id="rId23" xr:uid="{00000000-0004-0000-0300-000016000000}"/>
    <hyperlink ref="F228" r:id="rId24" xr:uid="{00000000-0004-0000-0300-000017000000}"/>
    <hyperlink ref="F232" r:id="rId25" xr:uid="{00000000-0004-0000-0300-000018000000}"/>
    <hyperlink ref="F236" r:id="rId26" xr:uid="{00000000-0004-0000-0300-000019000000}"/>
    <hyperlink ref="F242" r:id="rId27" xr:uid="{00000000-0004-0000-0300-00001A000000}"/>
    <hyperlink ref="F246" r:id="rId28" xr:uid="{00000000-0004-0000-0300-00001B000000}"/>
    <hyperlink ref="F248" r:id="rId29" xr:uid="{00000000-0004-0000-0300-00001C000000}"/>
    <hyperlink ref="F254" r:id="rId30" xr:uid="{00000000-0004-0000-0300-00001D000000}"/>
    <hyperlink ref="F260" r:id="rId31" xr:uid="{00000000-0004-0000-0300-00001E000000}"/>
    <hyperlink ref="F268" r:id="rId32" xr:uid="{00000000-0004-0000-0300-00001F000000}"/>
    <hyperlink ref="F276" r:id="rId33" xr:uid="{00000000-0004-0000-0300-000020000000}"/>
    <hyperlink ref="F279" r:id="rId34" xr:uid="{00000000-0004-0000-0300-000021000000}"/>
    <hyperlink ref="F283" r:id="rId35" xr:uid="{00000000-0004-0000-0300-000022000000}"/>
    <hyperlink ref="F285" r:id="rId36" xr:uid="{00000000-0004-0000-0300-000023000000}"/>
    <hyperlink ref="F290" r:id="rId37" xr:uid="{00000000-0004-0000-0300-000024000000}"/>
    <hyperlink ref="F298" r:id="rId38" xr:uid="{00000000-0004-0000-0300-000025000000}"/>
    <hyperlink ref="F303" r:id="rId39" xr:uid="{00000000-0004-0000-0300-000026000000}"/>
    <hyperlink ref="F312" r:id="rId40" xr:uid="{00000000-0004-0000-0300-000027000000}"/>
    <hyperlink ref="F315" r:id="rId41" xr:uid="{00000000-0004-0000-0300-000028000000}"/>
    <hyperlink ref="F318" r:id="rId42" xr:uid="{00000000-0004-0000-0300-000029000000}"/>
    <hyperlink ref="F321" r:id="rId43" xr:uid="{00000000-0004-0000-0300-00002A000000}"/>
    <hyperlink ref="F327" r:id="rId44" xr:uid="{00000000-0004-0000-0300-00002B000000}"/>
    <hyperlink ref="F331" r:id="rId45" xr:uid="{00000000-0004-0000-0300-00002C000000}"/>
    <hyperlink ref="F334" r:id="rId46" xr:uid="{00000000-0004-0000-0300-00002D000000}"/>
    <hyperlink ref="F345" r:id="rId47" xr:uid="{00000000-0004-0000-0300-00002E000000}"/>
    <hyperlink ref="F350" r:id="rId48" xr:uid="{00000000-0004-0000-0300-00002F000000}"/>
    <hyperlink ref="F352" r:id="rId49" xr:uid="{00000000-0004-0000-0300-000030000000}"/>
    <hyperlink ref="F355" r:id="rId50" xr:uid="{00000000-0004-0000-0300-000031000000}"/>
    <hyperlink ref="F358" r:id="rId51" xr:uid="{00000000-0004-0000-0300-000032000000}"/>
    <hyperlink ref="F363" r:id="rId52" xr:uid="{00000000-0004-0000-0300-000033000000}"/>
    <hyperlink ref="F367" r:id="rId53" xr:uid="{00000000-0004-0000-0300-000034000000}"/>
    <hyperlink ref="F371" r:id="rId54" xr:uid="{00000000-0004-0000-0300-000035000000}"/>
    <hyperlink ref="F377" r:id="rId55" xr:uid="{00000000-0004-0000-0300-000036000000}"/>
    <hyperlink ref="F389" r:id="rId56" xr:uid="{00000000-0004-0000-0300-000037000000}"/>
    <hyperlink ref="F403" r:id="rId57" xr:uid="{00000000-0004-0000-0300-000038000000}"/>
    <hyperlink ref="F406" r:id="rId58" xr:uid="{00000000-0004-0000-0300-000039000000}"/>
    <hyperlink ref="F411" r:id="rId59" xr:uid="{00000000-0004-0000-0300-00003A000000}"/>
    <hyperlink ref="F416" r:id="rId60" xr:uid="{00000000-0004-0000-0300-00003B000000}"/>
    <hyperlink ref="F423" r:id="rId61" xr:uid="{00000000-0004-0000-0300-00003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101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1580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1936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ROUND(J86,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ROUND((SUM(BE86:BE153)),  2)</f>
        <v>0</v>
      </c>
      <c r="I35" s="95">
        <v>0.21</v>
      </c>
      <c r="J35" s="84">
        <f>ROUND(((SUM(BE86:BE153))*I35),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ROUND((SUM(BF86:BF153)),  2)</f>
        <v>0</v>
      </c>
      <c r="I36" s="95">
        <v>0.12</v>
      </c>
      <c r="J36" s="84">
        <f>ROUND(((SUM(BF86:BF153))*I36),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ROUND((SUM(BG86:BG153)),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ROUND((SUM(BH86:BH153)),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ROUND((SUM(BI86:BI153)),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1580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2. - Elektroinstalace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J86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171</v>
      </c>
      <c r="E64" s="107"/>
      <c r="F64" s="107"/>
      <c r="G64" s="107"/>
      <c r="H64" s="107"/>
      <c r="I64" s="107"/>
      <c r="J64" s="108">
        <f>J87</f>
        <v>0</v>
      </c>
      <c r="L64" s="105"/>
    </row>
    <row r="65" spans="2:12" s="1" customFormat="1" ht="21.75" customHeight="1">
      <c r="B65" s="33"/>
      <c r="L65" s="33"/>
    </row>
    <row r="66" spans="2:12" s="1" customFormat="1" ht="6.95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5" customHeight="1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5" customHeight="1">
      <c r="B71" s="33"/>
      <c r="C71" s="22" t="s">
        <v>174</v>
      </c>
      <c r="L71" s="33"/>
    </row>
    <row r="72" spans="2:12" s="1" customFormat="1" ht="6.95" customHeight="1">
      <c r="B72" s="33"/>
      <c r="L72" s="33"/>
    </row>
    <row r="73" spans="2:12" s="1" customFormat="1" ht="12" customHeight="1">
      <c r="B73" s="33"/>
      <c r="C73" s="28" t="s">
        <v>16</v>
      </c>
      <c r="L73" s="33"/>
    </row>
    <row r="74" spans="2:12" s="1" customFormat="1" ht="16.5" customHeight="1">
      <c r="B74" s="33"/>
      <c r="E74" s="326" t="str">
        <f>E7</f>
        <v>Připojení vodovodu Černé Voděrady na SV Region JIH</v>
      </c>
      <c r="F74" s="327"/>
      <c r="G74" s="327"/>
      <c r="H74" s="327"/>
      <c r="L74" s="33"/>
    </row>
    <row r="75" spans="2:12" ht="12" customHeight="1">
      <c r="B75" s="21"/>
      <c r="C75" s="28" t="s">
        <v>150</v>
      </c>
      <c r="L75" s="21"/>
    </row>
    <row r="76" spans="2:12" s="1" customFormat="1" ht="16.5" customHeight="1">
      <c r="B76" s="33"/>
      <c r="E76" s="326" t="s">
        <v>1580</v>
      </c>
      <c r="F76" s="328"/>
      <c r="G76" s="328"/>
      <c r="H76" s="328"/>
      <c r="L76" s="33"/>
    </row>
    <row r="77" spans="2:12" s="1" customFormat="1" ht="12" customHeight="1">
      <c r="B77" s="33"/>
      <c r="C77" s="28" t="s">
        <v>1581</v>
      </c>
      <c r="L77" s="33"/>
    </row>
    <row r="78" spans="2:12" s="1" customFormat="1" ht="16.5" customHeight="1">
      <c r="B78" s="33"/>
      <c r="E78" s="284" t="str">
        <f>E11</f>
        <v>2. - Elektroinstalace</v>
      </c>
      <c r="F78" s="328"/>
      <c r="G78" s="328"/>
      <c r="H78" s="328"/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21</v>
      </c>
      <c r="F80" s="26" t="str">
        <f>F14</f>
        <v>K.Ú. černé Voděrady, Zvánovice, Ondřejov u Prahy</v>
      </c>
      <c r="I80" s="28" t="s">
        <v>23</v>
      </c>
      <c r="J80" s="50" t="str">
        <f>IF(J14="","",J14)</f>
        <v>31. 7. 2025</v>
      </c>
      <c r="L80" s="33"/>
    </row>
    <row r="81" spans="2:65" s="1" customFormat="1" ht="6.95" customHeight="1">
      <c r="B81" s="33"/>
      <c r="L81" s="33"/>
    </row>
    <row r="82" spans="2:65" s="1" customFormat="1" ht="40.15" customHeight="1">
      <c r="B82" s="33"/>
      <c r="C82" s="28" t="s">
        <v>25</v>
      </c>
      <c r="F82" s="26" t="str">
        <f>E17</f>
        <v>Obec Černé Voděrady, nám. Lípy Svobody 47, 281 63</v>
      </c>
      <c r="I82" s="28" t="s">
        <v>32</v>
      </c>
      <c r="J82" s="31" t="str">
        <f>E23</f>
        <v>Vodohospodářský rozvoj a výstavba s.s. Praha 5</v>
      </c>
      <c r="L82" s="33"/>
    </row>
    <row r="83" spans="2:65" s="1" customFormat="1" ht="15.2" customHeight="1">
      <c r="B83" s="33"/>
      <c r="C83" s="28" t="s">
        <v>30</v>
      </c>
      <c r="F83" s="26" t="str">
        <f>IF(E20="","",E20)</f>
        <v>Vyplň údaj</v>
      </c>
      <c r="I83" s="28" t="s">
        <v>36</v>
      </c>
      <c r="J83" s="31" t="str">
        <f>E26</f>
        <v xml:space="preserve"> </v>
      </c>
      <c r="L83" s="33"/>
    </row>
    <row r="84" spans="2:65" s="1" customFormat="1" ht="10.35" customHeight="1">
      <c r="B84" s="33"/>
      <c r="L84" s="33"/>
    </row>
    <row r="85" spans="2:65" s="10" customFormat="1" ht="29.25" customHeight="1">
      <c r="B85" s="113"/>
      <c r="C85" s="114" t="s">
        <v>175</v>
      </c>
      <c r="D85" s="115" t="s">
        <v>59</v>
      </c>
      <c r="E85" s="115" t="s">
        <v>55</v>
      </c>
      <c r="F85" s="115" t="s">
        <v>56</v>
      </c>
      <c r="G85" s="115" t="s">
        <v>176</v>
      </c>
      <c r="H85" s="115" t="s">
        <v>177</v>
      </c>
      <c r="I85" s="115" t="s">
        <v>178</v>
      </c>
      <c r="J85" s="115" t="s">
        <v>160</v>
      </c>
      <c r="K85" s="116" t="s">
        <v>179</v>
      </c>
      <c r="L85" s="113"/>
      <c r="M85" s="57" t="s">
        <v>19</v>
      </c>
      <c r="N85" s="58" t="s">
        <v>44</v>
      </c>
      <c r="O85" s="58" t="s">
        <v>180</v>
      </c>
      <c r="P85" s="58" t="s">
        <v>181</v>
      </c>
      <c r="Q85" s="58" t="s">
        <v>182</v>
      </c>
      <c r="R85" s="58" t="s">
        <v>183</v>
      </c>
      <c r="S85" s="58" t="s">
        <v>184</v>
      </c>
      <c r="T85" s="59" t="s">
        <v>185</v>
      </c>
    </row>
    <row r="86" spans="2:65" s="1" customFormat="1" ht="22.9" customHeight="1">
      <c r="B86" s="33"/>
      <c r="C86" s="62" t="s">
        <v>186</v>
      </c>
      <c r="J86" s="117">
        <f>BK86</f>
        <v>0</v>
      </c>
      <c r="L86" s="33"/>
      <c r="M86" s="60"/>
      <c r="N86" s="51"/>
      <c r="O86" s="51"/>
      <c r="P86" s="118">
        <f>P87</f>
        <v>0</v>
      </c>
      <c r="Q86" s="51"/>
      <c r="R86" s="118">
        <f>R87</f>
        <v>0</v>
      </c>
      <c r="S86" s="51"/>
      <c r="T86" s="119">
        <f>T87</f>
        <v>0</v>
      </c>
      <c r="AT86" s="18" t="s">
        <v>73</v>
      </c>
      <c r="AU86" s="18" t="s">
        <v>161</v>
      </c>
      <c r="BK86" s="120">
        <f>BK87</f>
        <v>0</v>
      </c>
    </row>
    <row r="87" spans="2:65" s="11" customFormat="1" ht="25.9" customHeight="1">
      <c r="B87" s="121"/>
      <c r="D87" s="122" t="s">
        <v>73</v>
      </c>
      <c r="E87" s="123" t="s">
        <v>666</v>
      </c>
      <c r="F87" s="123" t="s">
        <v>1336</v>
      </c>
      <c r="I87" s="124"/>
      <c r="J87" s="125">
        <f>BK87</f>
        <v>0</v>
      </c>
      <c r="L87" s="121"/>
      <c r="M87" s="126"/>
      <c r="P87" s="127">
        <f>SUM(P88:P153)</f>
        <v>0</v>
      </c>
      <c r="R87" s="127">
        <f>SUM(R88:R153)</f>
        <v>0</v>
      </c>
      <c r="T87" s="128">
        <f>SUM(T88:T153)</f>
        <v>0</v>
      </c>
      <c r="AR87" s="122" t="s">
        <v>111</v>
      </c>
      <c r="AT87" s="129" t="s">
        <v>73</v>
      </c>
      <c r="AU87" s="129" t="s">
        <v>74</v>
      </c>
      <c r="AY87" s="122" t="s">
        <v>189</v>
      </c>
      <c r="BK87" s="130">
        <f>SUM(BK88:BK153)</f>
        <v>0</v>
      </c>
    </row>
    <row r="88" spans="2:65" s="1" customFormat="1" ht="16.5" customHeight="1">
      <c r="B88" s="33"/>
      <c r="C88" s="133" t="s">
        <v>82</v>
      </c>
      <c r="D88" s="133" t="s">
        <v>191</v>
      </c>
      <c r="E88" s="134" t="s">
        <v>1937</v>
      </c>
      <c r="F88" s="135" t="s">
        <v>1938</v>
      </c>
      <c r="G88" s="136" t="s">
        <v>339</v>
      </c>
      <c r="H88" s="137">
        <v>7</v>
      </c>
      <c r="I88" s="138"/>
      <c r="J88" s="139">
        <f>ROUND(I88*H88,2)</f>
        <v>0</v>
      </c>
      <c r="K88" s="135" t="s">
        <v>19</v>
      </c>
      <c r="L88" s="33"/>
      <c r="M88" s="140" t="s">
        <v>19</v>
      </c>
      <c r="N88" s="141" t="s">
        <v>45</v>
      </c>
      <c r="P88" s="142">
        <f>O88*H88</f>
        <v>0</v>
      </c>
      <c r="Q88" s="142">
        <v>0</v>
      </c>
      <c r="R88" s="142">
        <f>Q88*H88</f>
        <v>0</v>
      </c>
      <c r="S88" s="142">
        <v>0</v>
      </c>
      <c r="T88" s="143">
        <f>S88*H88</f>
        <v>0</v>
      </c>
      <c r="AR88" s="144" t="s">
        <v>685</v>
      </c>
      <c r="AT88" s="144" t="s">
        <v>191</v>
      </c>
      <c r="AU88" s="144" t="s">
        <v>82</v>
      </c>
      <c r="AY88" s="18" t="s">
        <v>189</v>
      </c>
      <c r="BE88" s="145">
        <f>IF(N88="základní",J88,0)</f>
        <v>0</v>
      </c>
      <c r="BF88" s="145">
        <f>IF(N88="snížená",J88,0)</f>
        <v>0</v>
      </c>
      <c r="BG88" s="145">
        <f>IF(N88="zákl. přenesená",J88,0)</f>
        <v>0</v>
      </c>
      <c r="BH88" s="145">
        <f>IF(N88="sníž. přenesená",J88,0)</f>
        <v>0</v>
      </c>
      <c r="BI88" s="145">
        <f>IF(N88="nulová",J88,0)</f>
        <v>0</v>
      </c>
      <c r="BJ88" s="18" t="s">
        <v>82</v>
      </c>
      <c r="BK88" s="145">
        <f>ROUND(I88*H88,2)</f>
        <v>0</v>
      </c>
      <c r="BL88" s="18" t="s">
        <v>685</v>
      </c>
      <c r="BM88" s="144" t="s">
        <v>1939</v>
      </c>
    </row>
    <row r="89" spans="2:65" s="1" customFormat="1" ht="19.5">
      <c r="B89" s="33"/>
      <c r="D89" s="151" t="s">
        <v>1940</v>
      </c>
      <c r="F89" s="194" t="s">
        <v>1941</v>
      </c>
      <c r="I89" s="148"/>
      <c r="L89" s="33"/>
      <c r="M89" s="149"/>
      <c r="T89" s="54"/>
      <c r="AT89" s="18" t="s">
        <v>1940</v>
      </c>
      <c r="AU89" s="18" t="s">
        <v>82</v>
      </c>
    </row>
    <row r="90" spans="2:65" s="1" customFormat="1" ht="16.5" customHeight="1">
      <c r="B90" s="33"/>
      <c r="C90" s="133" t="s">
        <v>85</v>
      </c>
      <c r="D90" s="133" t="s">
        <v>191</v>
      </c>
      <c r="E90" s="134" t="s">
        <v>1942</v>
      </c>
      <c r="F90" s="135" t="s">
        <v>1943</v>
      </c>
      <c r="G90" s="136" t="s">
        <v>339</v>
      </c>
      <c r="H90" s="137">
        <v>2</v>
      </c>
      <c r="I90" s="138"/>
      <c r="J90" s="139">
        <f>ROUND(I90*H90,2)</f>
        <v>0</v>
      </c>
      <c r="K90" s="135" t="s">
        <v>19</v>
      </c>
      <c r="L90" s="33"/>
      <c r="M90" s="140" t="s">
        <v>19</v>
      </c>
      <c r="N90" s="141" t="s">
        <v>45</v>
      </c>
      <c r="P90" s="142">
        <f>O90*H90</f>
        <v>0</v>
      </c>
      <c r="Q90" s="142">
        <v>0</v>
      </c>
      <c r="R90" s="142">
        <f>Q90*H90</f>
        <v>0</v>
      </c>
      <c r="S90" s="142">
        <v>0</v>
      </c>
      <c r="T90" s="143">
        <f>S90*H90</f>
        <v>0</v>
      </c>
      <c r="AR90" s="144" t="s">
        <v>685</v>
      </c>
      <c r="AT90" s="144" t="s">
        <v>191</v>
      </c>
      <c r="AU90" s="144" t="s">
        <v>82</v>
      </c>
      <c r="AY90" s="18" t="s">
        <v>189</v>
      </c>
      <c r="BE90" s="145">
        <f>IF(N90="základní",J90,0)</f>
        <v>0</v>
      </c>
      <c r="BF90" s="145">
        <f>IF(N90="snížená",J90,0)</f>
        <v>0</v>
      </c>
      <c r="BG90" s="145">
        <f>IF(N90="zákl. přenesená",J90,0)</f>
        <v>0</v>
      </c>
      <c r="BH90" s="145">
        <f>IF(N90="sníž. přenesená",J90,0)</f>
        <v>0</v>
      </c>
      <c r="BI90" s="145">
        <f>IF(N90="nulová",J90,0)</f>
        <v>0</v>
      </c>
      <c r="BJ90" s="18" t="s">
        <v>82</v>
      </c>
      <c r="BK90" s="145">
        <f>ROUND(I90*H90,2)</f>
        <v>0</v>
      </c>
      <c r="BL90" s="18" t="s">
        <v>685</v>
      </c>
      <c r="BM90" s="144" t="s">
        <v>1944</v>
      </c>
    </row>
    <row r="91" spans="2:65" s="1" customFormat="1" ht="19.5">
      <c r="B91" s="33"/>
      <c r="D91" s="151" t="s">
        <v>1940</v>
      </c>
      <c r="F91" s="194" t="s">
        <v>1945</v>
      </c>
      <c r="I91" s="148"/>
      <c r="L91" s="33"/>
      <c r="M91" s="149"/>
      <c r="T91" s="54"/>
      <c r="AT91" s="18" t="s">
        <v>1940</v>
      </c>
      <c r="AU91" s="18" t="s">
        <v>82</v>
      </c>
    </row>
    <row r="92" spans="2:65" s="1" customFormat="1" ht="16.5" customHeight="1">
      <c r="B92" s="33"/>
      <c r="C92" s="133" t="s">
        <v>111</v>
      </c>
      <c r="D92" s="133" t="s">
        <v>191</v>
      </c>
      <c r="E92" s="134" t="s">
        <v>1946</v>
      </c>
      <c r="F92" s="135" t="s">
        <v>1947</v>
      </c>
      <c r="G92" s="136" t="s">
        <v>339</v>
      </c>
      <c r="H92" s="137">
        <v>2</v>
      </c>
      <c r="I92" s="138"/>
      <c r="J92" s="139">
        <f>ROUND(I92*H92,2)</f>
        <v>0</v>
      </c>
      <c r="K92" s="135" t="s">
        <v>19</v>
      </c>
      <c r="L92" s="33"/>
      <c r="M92" s="140" t="s">
        <v>19</v>
      </c>
      <c r="N92" s="141" t="s">
        <v>45</v>
      </c>
      <c r="P92" s="142">
        <f>O92*H92</f>
        <v>0</v>
      </c>
      <c r="Q92" s="142">
        <v>0</v>
      </c>
      <c r="R92" s="142">
        <f>Q92*H92</f>
        <v>0</v>
      </c>
      <c r="S92" s="142">
        <v>0</v>
      </c>
      <c r="T92" s="143">
        <f>S92*H92</f>
        <v>0</v>
      </c>
      <c r="AR92" s="144" t="s">
        <v>685</v>
      </c>
      <c r="AT92" s="144" t="s">
        <v>191</v>
      </c>
      <c r="AU92" s="144" t="s">
        <v>82</v>
      </c>
      <c r="AY92" s="18" t="s">
        <v>189</v>
      </c>
      <c r="BE92" s="145">
        <f>IF(N92="základní",J92,0)</f>
        <v>0</v>
      </c>
      <c r="BF92" s="145">
        <f>IF(N92="snížená",J92,0)</f>
        <v>0</v>
      </c>
      <c r="BG92" s="145">
        <f>IF(N92="zákl. přenesená",J92,0)</f>
        <v>0</v>
      </c>
      <c r="BH92" s="145">
        <f>IF(N92="sníž. přenesená",J92,0)</f>
        <v>0</v>
      </c>
      <c r="BI92" s="145">
        <f>IF(N92="nulová",J92,0)</f>
        <v>0</v>
      </c>
      <c r="BJ92" s="18" t="s">
        <v>82</v>
      </c>
      <c r="BK92" s="145">
        <f>ROUND(I92*H92,2)</f>
        <v>0</v>
      </c>
      <c r="BL92" s="18" t="s">
        <v>685</v>
      </c>
      <c r="BM92" s="144" t="s">
        <v>1948</v>
      </c>
    </row>
    <row r="93" spans="2:65" s="1" customFormat="1" ht="29.25">
      <c r="B93" s="33"/>
      <c r="D93" s="151" t="s">
        <v>1940</v>
      </c>
      <c r="F93" s="194" t="s">
        <v>1949</v>
      </c>
      <c r="I93" s="148"/>
      <c r="L93" s="33"/>
      <c r="M93" s="149"/>
      <c r="T93" s="54"/>
      <c r="AT93" s="18" t="s">
        <v>1940</v>
      </c>
      <c r="AU93" s="18" t="s">
        <v>82</v>
      </c>
    </row>
    <row r="94" spans="2:65" s="1" customFormat="1" ht="16.5" customHeight="1">
      <c r="B94" s="33"/>
      <c r="C94" s="133" t="s">
        <v>196</v>
      </c>
      <c r="D94" s="133" t="s">
        <v>191</v>
      </c>
      <c r="E94" s="134" t="s">
        <v>1950</v>
      </c>
      <c r="F94" s="135" t="s">
        <v>1951</v>
      </c>
      <c r="G94" s="136" t="s">
        <v>405</v>
      </c>
      <c r="H94" s="137">
        <v>0.5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1952</v>
      </c>
    </row>
    <row r="95" spans="2:65" s="1" customFormat="1" ht="19.5">
      <c r="B95" s="33"/>
      <c r="D95" s="151" t="s">
        <v>1940</v>
      </c>
      <c r="F95" s="194" t="s">
        <v>1953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219</v>
      </c>
      <c r="D96" s="133" t="s">
        <v>191</v>
      </c>
      <c r="E96" s="134" t="s">
        <v>1954</v>
      </c>
      <c r="F96" s="135" t="s">
        <v>1955</v>
      </c>
      <c r="G96" s="136" t="s">
        <v>705</v>
      </c>
      <c r="H96" s="137">
        <v>20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1956</v>
      </c>
    </row>
    <row r="97" spans="2:65" s="1" customFormat="1" ht="29.25">
      <c r="B97" s="33"/>
      <c r="D97" s="151" t="s">
        <v>1940</v>
      </c>
      <c r="F97" s="194" t="s">
        <v>1957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24.2" customHeight="1">
      <c r="B98" s="33"/>
      <c r="C98" s="133" t="s">
        <v>218</v>
      </c>
      <c r="D98" s="133" t="s">
        <v>191</v>
      </c>
      <c r="E98" s="134" t="s">
        <v>1958</v>
      </c>
      <c r="F98" s="135" t="s">
        <v>1959</v>
      </c>
      <c r="G98" s="136" t="s">
        <v>202</v>
      </c>
      <c r="H98" s="137">
        <v>3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685</v>
      </c>
      <c r="BM98" s="144" t="s">
        <v>1960</v>
      </c>
    </row>
    <row r="99" spans="2:65" s="1" customFormat="1" ht="19.5">
      <c r="B99" s="33"/>
      <c r="D99" s="151" t="s">
        <v>1940</v>
      </c>
      <c r="F99" s="194" t="s">
        <v>1961</v>
      </c>
      <c r="I99" s="148"/>
      <c r="L99" s="33"/>
      <c r="M99" s="149"/>
      <c r="T99" s="54"/>
      <c r="AT99" s="18" t="s">
        <v>1940</v>
      </c>
      <c r="AU99" s="18" t="s">
        <v>82</v>
      </c>
    </row>
    <row r="100" spans="2:65" s="1" customFormat="1" ht="16.5" customHeight="1">
      <c r="B100" s="33"/>
      <c r="C100" s="133" t="s">
        <v>229</v>
      </c>
      <c r="D100" s="133" t="s">
        <v>191</v>
      </c>
      <c r="E100" s="134" t="s">
        <v>1962</v>
      </c>
      <c r="F100" s="135" t="s">
        <v>1963</v>
      </c>
      <c r="G100" s="136" t="s">
        <v>202</v>
      </c>
      <c r="H100" s="137">
        <v>2</v>
      </c>
      <c r="I100" s="138"/>
      <c r="J100" s="139">
        <f>ROUND(I100*H100,2)</f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685</v>
      </c>
      <c r="BM100" s="144" t="s">
        <v>1964</v>
      </c>
    </row>
    <row r="101" spans="2:65" s="1" customFormat="1" ht="19.5">
      <c r="B101" s="33"/>
      <c r="D101" s="151" t="s">
        <v>1940</v>
      </c>
      <c r="F101" s="194" t="s">
        <v>1961</v>
      </c>
      <c r="I101" s="148"/>
      <c r="L101" s="33"/>
      <c r="M101" s="149"/>
      <c r="T101" s="54"/>
      <c r="AT101" s="18" t="s">
        <v>1940</v>
      </c>
      <c r="AU101" s="18" t="s">
        <v>82</v>
      </c>
    </row>
    <row r="102" spans="2:65" s="1" customFormat="1" ht="16.5" customHeight="1">
      <c r="B102" s="33"/>
      <c r="C102" s="133" t="s">
        <v>234</v>
      </c>
      <c r="D102" s="133" t="s">
        <v>191</v>
      </c>
      <c r="E102" s="134" t="s">
        <v>1965</v>
      </c>
      <c r="F102" s="135" t="s">
        <v>1966</v>
      </c>
      <c r="G102" s="136" t="s">
        <v>339</v>
      </c>
      <c r="H102" s="137">
        <v>10</v>
      </c>
      <c r="I102" s="138"/>
      <c r="J102" s="139">
        <f>ROUND(I102*H102,2)</f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8" t="s">
        <v>82</v>
      </c>
      <c r="BK102" s="145">
        <f>ROUND(I102*H102,2)</f>
        <v>0</v>
      </c>
      <c r="BL102" s="18" t="s">
        <v>685</v>
      </c>
      <c r="BM102" s="144" t="s">
        <v>1967</v>
      </c>
    </row>
    <row r="103" spans="2:65" s="1" customFormat="1" ht="19.5">
      <c r="B103" s="33"/>
      <c r="D103" s="151" t="s">
        <v>1940</v>
      </c>
      <c r="F103" s="194" t="s">
        <v>1968</v>
      </c>
      <c r="I103" s="148"/>
      <c r="L103" s="33"/>
      <c r="M103" s="149"/>
      <c r="T103" s="54"/>
      <c r="AT103" s="18" t="s">
        <v>1940</v>
      </c>
      <c r="AU103" s="18" t="s">
        <v>82</v>
      </c>
    </row>
    <row r="104" spans="2:65" s="1" customFormat="1" ht="16.5" customHeight="1">
      <c r="B104" s="33"/>
      <c r="C104" s="133" t="s">
        <v>239</v>
      </c>
      <c r="D104" s="133" t="s">
        <v>191</v>
      </c>
      <c r="E104" s="134" t="s">
        <v>1969</v>
      </c>
      <c r="F104" s="135" t="s">
        <v>1970</v>
      </c>
      <c r="G104" s="136" t="s">
        <v>339</v>
      </c>
      <c r="H104" s="137">
        <v>15</v>
      </c>
      <c r="I104" s="138"/>
      <c r="J104" s="139">
        <f>ROUND(I104*H104,2)</f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685</v>
      </c>
      <c r="BM104" s="144" t="s">
        <v>1971</v>
      </c>
    </row>
    <row r="105" spans="2:65" s="1" customFormat="1" ht="19.5">
      <c r="B105" s="33"/>
      <c r="D105" s="151" t="s">
        <v>1940</v>
      </c>
      <c r="F105" s="194" t="s">
        <v>1968</v>
      </c>
      <c r="I105" s="148"/>
      <c r="L105" s="33"/>
      <c r="M105" s="149"/>
      <c r="T105" s="54"/>
      <c r="AT105" s="18" t="s">
        <v>1940</v>
      </c>
      <c r="AU105" s="18" t="s">
        <v>82</v>
      </c>
    </row>
    <row r="106" spans="2:65" s="1" customFormat="1" ht="16.5" customHeight="1">
      <c r="B106" s="33"/>
      <c r="C106" s="133" t="s">
        <v>244</v>
      </c>
      <c r="D106" s="133" t="s">
        <v>191</v>
      </c>
      <c r="E106" s="134" t="s">
        <v>1972</v>
      </c>
      <c r="F106" s="135" t="s">
        <v>1973</v>
      </c>
      <c r="G106" s="136" t="s">
        <v>339</v>
      </c>
      <c r="H106" s="137">
        <v>25</v>
      </c>
      <c r="I106" s="138"/>
      <c r="J106" s="139">
        <f>ROUND(I106*H106,2)</f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685</v>
      </c>
      <c r="BM106" s="144" t="s">
        <v>1974</v>
      </c>
    </row>
    <row r="107" spans="2:65" s="1" customFormat="1" ht="19.5">
      <c r="B107" s="33"/>
      <c r="D107" s="151" t="s">
        <v>1940</v>
      </c>
      <c r="F107" s="194" t="s">
        <v>1968</v>
      </c>
      <c r="I107" s="148"/>
      <c r="L107" s="33"/>
      <c r="M107" s="149"/>
      <c r="T107" s="54"/>
      <c r="AT107" s="18" t="s">
        <v>1940</v>
      </c>
      <c r="AU107" s="18" t="s">
        <v>82</v>
      </c>
    </row>
    <row r="108" spans="2:65" s="1" customFormat="1" ht="16.5" customHeight="1">
      <c r="B108" s="33"/>
      <c r="C108" s="133" t="s">
        <v>249</v>
      </c>
      <c r="D108" s="133" t="s">
        <v>191</v>
      </c>
      <c r="E108" s="134" t="s">
        <v>1975</v>
      </c>
      <c r="F108" s="135" t="s">
        <v>1976</v>
      </c>
      <c r="G108" s="136" t="s">
        <v>339</v>
      </c>
      <c r="H108" s="137">
        <v>15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1977</v>
      </c>
    </row>
    <row r="109" spans="2:65" s="1" customFormat="1" ht="19.5">
      <c r="B109" s="33"/>
      <c r="D109" s="151" t="s">
        <v>1940</v>
      </c>
      <c r="F109" s="194" t="s">
        <v>1978</v>
      </c>
      <c r="I109" s="148"/>
      <c r="L109" s="33"/>
      <c r="M109" s="149"/>
      <c r="T109" s="54"/>
      <c r="AT109" s="18" t="s">
        <v>1940</v>
      </c>
      <c r="AU109" s="18" t="s">
        <v>82</v>
      </c>
    </row>
    <row r="110" spans="2:65" s="1" customFormat="1" ht="16.5" customHeight="1">
      <c r="B110" s="33"/>
      <c r="C110" s="133" t="s">
        <v>8</v>
      </c>
      <c r="D110" s="133" t="s">
        <v>191</v>
      </c>
      <c r="E110" s="134" t="s">
        <v>1979</v>
      </c>
      <c r="F110" s="135" t="s">
        <v>1980</v>
      </c>
      <c r="G110" s="136" t="s">
        <v>339</v>
      </c>
      <c r="H110" s="137">
        <v>5</v>
      </c>
      <c r="I110" s="138"/>
      <c r="J110" s="139">
        <f>ROUND(I110*H110,2)</f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8" t="s">
        <v>82</v>
      </c>
      <c r="BK110" s="145">
        <f>ROUND(I110*H110,2)</f>
        <v>0</v>
      </c>
      <c r="BL110" s="18" t="s">
        <v>685</v>
      </c>
      <c r="BM110" s="144" t="s">
        <v>1981</v>
      </c>
    </row>
    <row r="111" spans="2:65" s="1" customFormat="1" ht="19.5">
      <c r="B111" s="33"/>
      <c r="D111" s="151" t="s">
        <v>1940</v>
      </c>
      <c r="F111" s="194" t="s">
        <v>1982</v>
      </c>
      <c r="I111" s="148"/>
      <c r="L111" s="33"/>
      <c r="M111" s="149"/>
      <c r="T111" s="54"/>
      <c r="AT111" s="18" t="s">
        <v>1940</v>
      </c>
      <c r="AU111" s="18" t="s">
        <v>82</v>
      </c>
    </row>
    <row r="112" spans="2:65" s="1" customFormat="1" ht="16.5" customHeight="1">
      <c r="B112" s="33"/>
      <c r="C112" s="133" t="s">
        <v>259</v>
      </c>
      <c r="D112" s="133" t="s">
        <v>191</v>
      </c>
      <c r="E112" s="134" t="s">
        <v>1983</v>
      </c>
      <c r="F112" s="135" t="s">
        <v>1984</v>
      </c>
      <c r="G112" s="136" t="s">
        <v>734</v>
      </c>
      <c r="H112" s="137">
        <v>1</v>
      </c>
      <c r="I112" s="138"/>
      <c r="J112" s="139">
        <f>ROUND(I112*H112,2)</f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685</v>
      </c>
      <c r="BM112" s="144" t="s">
        <v>1985</v>
      </c>
    </row>
    <row r="113" spans="2:65" s="1" customFormat="1" ht="19.5">
      <c r="B113" s="33"/>
      <c r="D113" s="151" t="s">
        <v>1940</v>
      </c>
      <c r="F113" s="194" t="s">
        <v>1986</v>
      </c>
      <c r="I113" s="148"/>
      <c r="L113" s="33"/>
      <c r="M113" s="149"/>
      <c r="T113" s="54"/>
      <c r="AT113" s="18" t="s">
        <v>1940</v>
      </c>
      <c r="AU113" s="18" t="s">
        <v>82</v>
      </c>
    </row>
    <row r="114" spans="2:65" s="1" customFormat="1" ht="24.2" customHeight="1">
      <c r="B114" s="33"/>
      <c r="C114" s="133" t="s">
        <v>265</v>
      </c>
      <c r="D114" s="133" t="s">
        <v>191</v>
      </c>
      <c r="E114" s="134" t="s">
        <v>1987</v>
      </c>
      <c r="F114" s="135" t="s">
        <v>1988</v>
      </c>
      <c r="G114" s="136" t="s">
        <v>202</v>
      </c>
      <c r="H114" s="137">
        <v>1</v>
      </c>
      <c r="I114" s="138"/>
      <c r="J114" s="139">
        <f>ROUND(I114*H114,2)</f>
        <v>0</v>
      </c>
      <c r="K114" s="135" t="s">
        <v>19</v>
      </c>
      <c r="L114" s="33"/>
      <c r="M114" s="140" t="s">
        <v>19</v>
      </c>
      <c r="N114" s="141" t="s">
        <v>45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685</v>
      </c>
      <c r="AT114" s="144" t="s">
        <v>191</v>
      </c>
      <c r="AU114" s="144" t="s">
        <v>82</v>
      </c>
      <c r="AY114" s="18" t="s">
        <v>189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8" t="s">
        <v>82</v>
      </c>
      <c r="BK114" s="145">
        <f>ROUND(I114*H114,2)</f>
        <v>0</v>
      </c>
      <c r="BL114" s="18" t="s">
        <v>685</v>
      </c>
      <c r="BM114" s="144" t="s">
        <v>1989</v>
      </c>
    </row>
    <row r="115" spans="2:65" s="1" customFormat="1" ht="19.5">
      <c r="B115" s="33"/>
      <c r="D115" s="151" t="s">
        <v>1940</v>
      </c>
      <c r="F115" s="194" t="s">
        <v>1990</v>
      </c>
      <c r="I115" s="148"/>
      <c r="L115" s="33"/>
      <c r="M115" s="149"/>
      <c r="T115" s="54"/>
      <c r="AT115" s="18" t="s">
        <v>1940</v>
      </c>
      <c r="AU115" s="18" t="s">
        <v>82</v>
      </c>
    </row>
    <row r="116" spans="2:65" s="1" customFormat="1" ht="16.5" customHeight="1">
      <c r="B116" s="33"/>
      <c r="C116" s="133" t="s">
        <v>271</v>
      </c>
      <c r="D116" s="133" t="s">
        <v>191</v>
      </c>
      <c r="E116" s="134" t="s">
        <v>1991</v>
      </c>
      <c r="F116" s="135" t="s">
        <v>103</v>
      </c>
      <c r="G116" s="136" t="s">
        <v>202</v>
      </c>
      <c r="H116" s="137">
        <v>1</v>
      </c>
      <c r="I116" s="138"/>
      <c r="J116" s="139">
        <f>ROUND(I116*H116,2)</f>
        <v>0</v>
      </c>
      <c r="K116" s="135" t="s">
        <v>19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685</v>
      </c>
      <c r="AT116" s="144" t="s">
        <v>191</v>
      </c>
      <c r="AU116" s="144" t="s">
        <v>82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685</v>
      </c>
      <c r="BM116" s="144" t="s">
        <v>1992</v>
      </c>
    </row>
    <row r="117" spans="2:65" s="1" customFormat="1" ht="19.5">
      <c r="B117" s="33"/>
      <c r="D117" s="151" t="s">
        <v>1940</v>
      </c>
      <c r="F117" s="194" t="s">
        <v>1993</v>
      </c>
      <c r="I117" s="148"/>
      <c r="L117" s="33"/>
      <c r="M117" s="149"/>
      <c r="T117" s="54"/>
      <c r="AT117" s="18" t="s">
        <v>1940</v>
      </c>
      <c r="AU117" s="18" t="s">
        <v>82</v>
      </c>
    </row>
    <row r="118" spans="2:65" s="1" customFormat="1" ht="16.5" customHeight="1">
      <c r="B118" s="33"/>
      <c r="C118" s="133" t="s">
        <v>224</v>
      </c>
      <c r="D118" s="133" t="s">
        <v>191</v>
      </c>
      <c r="E118" s="134" t="s">
        <v>1994</v>
      </c>
      <c r="F118" s="135" t="s">
        <v>1995</v>
      </c>
      <c r="G118" s="136" t="s">
        <v>202</v>
      </c>
      <c r="H118" s="137">
        <v>2</v>
      </c>
      <c r="I118" s="138"/>
      <c r="J118" s="139">
        <f>ROUND(I118*H118,2)</f>
        <v>0</v>
      </c>
      <c r="K118" s="135" t="s">
        <v>19</v>
      </c>
      <c r="L118" s="33"/>
      <c r="M118" s="140" t="s">
        <v>19</v>
      </c>
      <c r="N118" s="141" t="s">
        <v>45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685</v>
      </c>
      <c r="AT118" s="144" t="s">
        <v>191</v>
      </c>
      <c r="AU118" s="144" t="s">
        <v>82</v>
      </c>
      <c r="AY118" s="18" t="s">
        <v>189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8" t="s">
        <v>82</v>
      </c>
      <c r="BK118" s="145">
        <f>ROUND(I118*H118,2)</f>
        <v>0</v>
      </c>
      <c r="BL118" s="18" t="s">
        <v>685</v>
      </c>
      <c r="BM118" s="144" t="s">
        <v>1996</v>
      </c>
    </row>
    <row r="119" spans="2:65" s="1" customFormat="1" ht="19.5">
      <c r="B119" s="33"/>
      <c r="D119" s="151" t="s">
        <v>1940</v>
      </c>
      <c r="F119" s="194" t="s">
        <v>1961</v>
      </c>
      <c r="I119" s="148"/>
      <c r="L119" s="33"/>
      <c r="M119" s="149"/>
      <c r="T119" s="54"/>
      <c r="AT119" s="18" t="s">
        <v>1940</v>
      </c>
      <c r="AU119" s="18" t="s">
        <v>82</v>
      </c>
    </row>
    <row r="120" spans="2:65" s="1" customFormat="1" ht="16.5" customHeight="1">
      <c r="B120" s="33"/>
      <c r="C120" s="133" t="s">
        <v>285</v>
      </c>
      <c r="D120" s="133" t="s">
        <v>191</v>
      </c>
      <c r="E120" s="134" t="s">
        <v>1997</v>
      </c>
      <c r="F120" s="135" t="s">
        <v>1998</v>
      </c>
      <c r="G120" s="136" t="s">
        <v>202</v>
      </c>
      <c r="H120" s="137">
        <v>2</v>
      </c>
      <c r="I120" s="138"/>
      <c r="J120" s="139">
        <f>ROUND(I120*H120,2)</f>
        <v>0</v>
      </c>
      <c r="K120" s="135" t="s">
        <v>19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685</v>
      </c>
      <c r="AT120" s="144" t="s">
        <v>191</v>
      </c>
      <c r="AU120" s="144" t="s">
        <v>82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685</v>
      </c>
      <c r="BM120" s="144" t="s">
        <v>1999</v>
      </c>
    </row>
    <row r="121" spans="2:65" s="1" customFormat="1" ht="19.5">
      <c r="B121" s="33"/>
      <c r="D121" s="151" t="s">
        <v>1940</v>
      </c>
      <c r="F121" s="194" t="s">
        <v>1961</v>
      </c>
      <c r="I121" s="148"/>
      <c r="L121" s="33"/>
      <c r="M121" s="149"/>
      <c r="T121" s="54"/>
      <c r="AT121" s="18" t="s">
        <v>1940</v>
      </c>
      <c r="AU121" s="18" t="s">
        <v>82</v>
      </c>
    </row>
    <row r="122" spans="2:65" s="1" customFormat="1" ht="16.5" customHeight="1">
      <c r="B122" s="33"/>
      <c r="C122" s="133" t="s">
        <v>292</v>
      </c>
      <c r="D122" s="133" t="s">
        <v>191</v>
      </c>
      <c r="E122" s="134" t="s">
        <v>2000</v>
      </c>
      <c r="F122" s="135" t="s">
        <v>2001</v>
      </c>
      <c r="G122" s="136" t="s">
        <v>202</v>
      </c>
      <c r="H122" s="137">
        <v>1</v>
      </c>
      <c r="I122" s="138"/>
      <c r="J122" s="139">
        <f>ROUND(I122*H122,2)</f>
        <v>0</v>
      </c>
      <c r="K122" s="135" t="s">
        <v>19</v>
      </c>
      <c r="L122" s="33"/>
      <c r="M122" s="140" t="s">
        <v>19</v>
      </c>
      <c r="N122" s="141" t="s">
        <v>45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685</v>
      </c>
      <c r="AT122" s="144" t="s">
        <v>191</v>
      </c>
      <c r="AU122" s="144" t="s">
        <v>82</v>
      </c>
      <c r="AY122" s="18" t="s">
        <v>189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8" t="s">
        <v>82</v>
      </c>
      <c r="BK122" s="145">
        <f>ROUND(I122*H122,2)</f>
        <v>0</v>
      </c>
      <c r="BL122" s="18" t="s">
        <v>685</v>
      </c>
      <c r="BM122" s="144" t="s">
        <v>2002</v>
      </c>
    </row>
    <row r="123" spans="2:65" s="1" customFormat="1" ht="19.5">
      <c r="B123" s="33"/>
      <c r="D123" s="151" t="s">
        <v>1940</v>
      </c>
      <c r="F123" s="194" t="s">
        <v>1961</v>
      </c>
      <c r="I123" s="148"/>
      <c r="L123" s="33"/>
      <c r="M123" s="149"/>
      <c r="T123" s="54"/>
      <c r="AT123" s="18" t="s">
        <v>1940</v>
      </c>
      <c r="AU123" s="18" t="s">
        <v>82</v>
      </c>
    </row>
    <row r="124" spans="2:65" s="1" customFormat="1" ht="16.5" customHeight="1">
      <c r="B124" s="33"/>
      <c r="C124" s="133" t="s">
        <v>212</v>
      </c>
      <c r="D124" s="133" t="s">
        <v>191</v>
      </c>
      <c r="E124" s="134" t="s">
        <v>2003</v>
      </c>
      <c r="F124" s="135" t="s">
        <v>2004</v>
      </c>
      <c r="G124" s="136" t="s">
        <v>202</v>
      </c>
      <c r="H124" s="137">
        <v>1</v>
      </c>
      <c r="I124" s="138"/>
      <c r="J124" s="139">
        <f>ROUND(I124*H124,2)</f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685</v>
      </c>
      <c r="AT124" s="144" t="s">
        <v>191</v>
      </c>
      <c r="AU124" s="144" t="s">
        <v>82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685</v>
      </c>
      <c r="BM124" s="144" t="s">
        <v>2005</v>
      </c>
    </row>
    <row r="125" spans="2:65" s="1" customFormat="1" ht="19.5">
      <c r="B125" s="33"/>
      <c r="D125" s="151" t="s">
        <v>1940</v>
      </c>
      <c r="F125" s="194" t="s">
        <v>2006</v>
      </c>
      <c r="I125" s="148"/>
      <c r="L125" s="33"/>
      <c r="M125" s="149"/>
      <c r="T125" s="54"/>
      <c r="AT125" s="18" t="s">
        <v>1940</v>
      </c>
      <c r="AU125" s="18" t="s">
        <v>82</v>
      </c>
    </row>
    <row r="126" spans="2:65" s="1" customFormat="1" ht="24.2" customHeight="1">
      <c r="B126" s="33"/>
      <c r="C126" s="133" t="s">
        <v>314</v>
      </c>
      <c r="D126" s="133" t="s">
        <v>191</v>
      </c>
      <c r="E126" s="134" t="s">
        <v>2007</v>
      </c>
      <c r="F126" s="135" t="s">
        <v>2008</v>
      </c>
      <c r="G126" s="136" t="s">
        <v>202</v>
      </c>
      <c r="H126" s="137">
        <v>1</v>
      </c>
      <c r="I126" s="138"/>
      <c r="J126" s="139">
        <f>ROUND(I126*H126,2)</f>
        <v>0</v>
      </c>
      <c r="K126" s="135" t="s">
        <v>19</v>
      </c>
      <c r="L126" s="33"/>
      <c r="M126" s="140" t="s">
        <v>19</v>
      </c>
      <c r="N126" s="141" t="s">
        <v>45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685</v>
      </c>
      <c r="AT126" s="144" t="s">
        <v>191</v>
      </c>
      <c r="AU126" s="144" t="s">
        <v>82</v>
      </c>
      <c r="AY126" s="18" t="s">
        <v>189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8" t="s">
        <v>82</v>
      </c>
      <c r="BK126" s="145">
        <f>ROUND(I126*H126,2)</f>
        <v>0</v>
      </c>
      <c r="BL126" s="18" t="s">
        <v>685</v>
      </c>
      <c r="BM126" s="144" t="s">
        <v>2009</v>
      </c>
    </row>
    <row r="127" spans="2:65" s="1" customFormat="1" ht="19.5">
      <c r="B127" s="33"/>
      <c r="D127" s="151" t="s">
        <v>1940</v>
      </c>
      <c r="F127" s="194" t="s">
        <v>2010</v>
      </c>
      <c r="I127" s="148"/>
      <c r="L127" s="33"/>
      <c r="M127" s="149"/>
      <c r="T127" s="54"/>
      <c r="AT127" s="18" t="s">
        <v>1940</v>
      </c>
      <c r="AU127" s="18" t="s">
        <v>82</v>
      </c>
    </row>
    <row r="128" spans="2:65" s="1" customFormat="1" ht="16.5" customHeight="1">
      <c r="B128" s="33"/>
      <c r="C128" s="133" t="s">
        <v>7</v>
      </c>
      <c r="D128" s="133" t="s">
        <v>191</v>
      </c>
      <c r="E128" s="134" t="s">
        <v>2011</v>
      </c>
      <c r="F128" s="135" t="s">
        <v>2012</v>
      </c>
      <c r="G128" s="136" t="s">
        <v>734</v>
      </c>
      <c r="H128" s="137">
        <v>1</v>
      </c>
      <c r="I128" s="138"/>
      <c r="J128" s="139">
        <f>ROUND(I128*H128,2)</f>
        <v>0</v>
      </c>
      <c r="K128" s="135" t="s">
        <v>19</v>
      </c>
      <c r="L128" s="33"/>
      <c r="M128" s="140" t="s">
        <v>19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685</v>
      </c>
      <c r="AT128" s="144" t="s">
        <v>191</v>
      </c>
      <c r="AU128" s="144" t="s">
        <v>82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685</v>
      </c>
      <c r="BM128" s="144" t="s">
        <v>2013</v>
      </c>
    </row>
    <row r="129" spans="2:65" s="1" customFormat="1" ht="19.5">
      <c r="B129" s="33"/>
      <c r="D129" s="151" t="s">
        <v>1940</v>
      </c>
      <c r="F129" s="194" t="s">
        <v>2010</v>
      </c>
      <c r="I129" s="148"/>
      <c r="L129" s="33"/>
      <c r="M129" s="149"/>
      <c r="T129" s="54"/>
      <c r="AT129" s="18" t="s">
        <v>1940</v>
      </c>
      <c r="AU129" s="18" t="s">
        <v>82</v>
      </c>
    </row>
    <row r="130" spans="2:65" s="1" customFormat="1" ht="16.5" customHeight="1">
      <c r="B130" s="33"/>
      <c r="C130" s="133" t="s">
        <v>323</v>
      </c>
      <c r="D130" s="133" t="s">
        <v>191</v>
      </c>
      <c r="E130" s="134" t="s">
        <v>2014</v>
      </c>
      <c r="F130" s="135" t="s">
        <v>2015</v>
      </c>
      <c r="G130" s="136" t="s">
        <v>202</v>
      </c>
      <c r="H130" s="137">
        <v>1</v>
      </c>
      <c r="I130" s="138"/>
      <c r="J130" s="139">
        <f>ROUND(I130*H130,2)</f>
        <v>0</v>
      </c>
      <c r="K130" s="135" t="s">
        <v>19</v>
      </c>
      <c r="L130" s="33"/>
      <c r="M130" s="140" t="s">
        <v>19</v>
      </c>
      <c r="N130" s="141" t="s">
        <v>45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685</v>
      </c>
      <c r="AT130" s="144" t="s">
        <v>191</v>
      </c>
      <c r="AU130" s="144" t="s">
        <v>82</v>
      </c>
      <c r="AY130" s="18" t="s">
        <v>189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8" t="s">
        <v>82</v>
      </c>
      <c r="BK130" s="145">
        <f>ROUND(I130*H130,2)</f>
        <v>0</v>
      </c>
      <c r="BL130" s="18" t="s">
        <v>685</v>
      </c>
      <c r="BM130" s="144" t="s">
        <v>2016</v>
      </c>
    </row>
    <row r="131" spans="2:65" s="1" customFormat="1" ht="19.5">
      <c r="B131" s="33"/>
      <c r="D131" s="151" t="s">
        <v>1940</v>
      </c>
      <c r="F131" s="194" t="s">
        <v>2010</v>
      </c>
      <c r="I131" s="148"/>
      <c r="L131" s="33"/>
      <c r="M131" s="149"/>
      <c r="T131" s="54"/>
      <c r="AT131" s="18" t="s">
        <v>1940</v>
      </c>
      <c r="AU131" s="18" t="s">
        <v>82</v>
      </c>
    </row>
    <row r="132" spans="2:65" s="1" customFormat="1" ht="16.5" customHeight="1">
      <c r="B132" s="33"/>
      <c r="C132" s="133" t="s">
        <v>329</v>
      </c>
      <c r="D132" s="133" t="s">
        <v>191</v>
      </c>
      <c r="E132" s="134" t="s">
        <v>2017</v>
      </c>
      <c r="F132" s="135" t="s">
        <v>2018</v>
      </c>
      <c r="G132" s="136" t="s">
        <v>202</v>
      </c>
      <c r="H132" s="137">
        <v>6</v>
      </c>
      <c r="I132" s="138"/>
      <c r="J132" s="139">
        <f>ROUND(I132*H132,2)</f>
        <v>0</v>
      </c>
      <c r="K132" s="135" t="s">
        <v>19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685</v>
      </c>
      <c r="AT132" s="144" t="s">
        <v>191</v>
      </c>
      <c r="AU132" s="144" t="s">
        <v>82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685</v>
      </c>
      <c r="BM132" s="144" t="s">
        <v>2019</v>
      </c>
    </row>
    <row r="133" spans="2:65" s="1" customFormat="1" ht="19.5">
      <c r="B133" s="33"/>
      <c r="D133" s="151" t="s">
        <v>1940</v>
      </c>
      <c r="F133" s="194" t="s">
        <v>2020</v>
      </c>
      <c r="I133" s="148"/>
      <c r="L133" s="33"/>
      <c r="M133" s="149"/>
      <c r="T133" s="54"/>
      <c r="AT133" s="18" t="s">
        <v>1940</v>
      </c>
      <c r="AU133" s="18" t="s">
        <v>82</v>
      </c>
    </row>
    <row r="134" spans="2:65" s="1" customFormat="1" ht="16.5" customHeight="1">
      <c r="B134" s="33"/>
      <c r="C134" s="133" t="s">
        <v>336</v>
      </c>
      <c r="D134" s="133" t="s">
        <v>191</v>
      </c>
      <c r="E134" s="134" t="s">
        <v>2021</v>
      </c>
      <c r="F134" s="135" t="s">
        <v>2022</v>
      </c>
      <c r="G134" s="136" t="s">
        <v>734</v>
      </c>
      <c r="H134" s="137">
        <v>1</v>
      </c>
      <c r="I134" s="138"/>
      <c r="J134" s="139">
        <f>ROUND(I134*H134,2)</f>
        <v>0</v>
      </c>
      <c r="K134" s="135" t="s">
        <v>19</v>
      </c>
      <c r="L134" s="33"/>
      <c r="M134" s="140" t="s">
        <v>19</v>
      </c>
      <c r="N134" s="141" t="s">
        <v>45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685</v>
      </c>
      <c r="AT134" s="144" t="s">
        <v>191</v>
      </c>
      <c r="AU134" s="144" t="s">
        <v>82</v>
      </c>
      <c r="AY134" s="18" t="s">
        <v>189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8" t="s">
        <v>82</v>
      </c>
      <c r="BK134" s="145">
        <f>ROUND(I134*H134,2)</f>
        <v>0</v>
      </c>
      <c r="BL134" s="18" t="s">
        <v>685</v>
      </c>
      <c r="BM134" s="144" t="s">
        <v>2023</v>
      </c>
    </row>
    <row r="135" spans="2:65" s="1" customFormat="1" ht="19.5">
      <c r="B135" s="33"/>
      <c r="D135" s="151" t="s">
        <v>1940</v>
      </c>
      <c r="F135" s="194" t="s">
        <v>1986</v>
      </c>
      <c r="I135" s="148"/>
      <c r="L135" s="33"/>
      <c r="M135" s="149"/>
      <c r="T135" s="54"/>
      <c r="AT135" s="18" t="s">
        <v>1940</v>
      </c>
      <c r="AU135" s="18" t="s">
        <v>82</v>
      </c>
    </row>
    <row r="136" spans="2:65" s="1" customFormat="1" ht="16.5" customHeight="1">
      <c r="B136" s="33"/>
      <c r="C136" s="133" t="s">
        <v>345</v>
      </c>
      <c r="D136" s="133" t="s">
        <v>191</v>
      </c>
      <c r="E136" s="134" t="s">
        <v>2024</v>
      </c>
      <c r="F136" s="135" t="s">
        <v>2025</v>
      </c>
      <c r="G136" s="136" t="s">
        <v>202</v>
      </c>
      <c r="H136" s="137">
        <v>1</v>
      </c>
      <c r="I136" s="138"/>
      <c r="J136" s="139">
        <f>ROUND(I136*H136,2)</f>
        <v>0</v>
      </c>
      <c r="K136" s="135" t="s">
        <v>19</v>
      </c>
      <c r="L136" s="33"/>
      <c r="M136" s="140" t="s">
        <v>19</v>
      </c>
      <c r="N136" s="141" t="s">
        <v>45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685</v>
      </c>
      <c r="AT136" s="144" t="s">
        <v>191</v>
      </c>
      <c r="AU136" s="144" t="s">
        <v>82</v>
      </c>
      <c r="AY136" s="18" t="s">
        <v>189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8" t="s">
        <v>82</v>
      </c>
      <c r="BK136" s="145">
        <f>ROUND(I136*H136,2)</f>
        <v>0</v>
      </c>
      <c r="BL136" s="18" t="s">
        <v>685</v>
      </c>
      <c r="BM136" s="144" t="s">
        <v>2026</v>
      </c>
    </row>
    <row r="137" spans="2:65" s="1" customFormat="1" ht="19.5">
      <c r="B137" s="33"/>
      <c r="D137" s="151" t="s">
        <v>1940</v>
      </c>
      <c r="F137" s="194" t="s">
        <v>2020</v>
      </c>
      <c r="I137" s="148"/>
      <c r="L137" s="33"/>
      <c r="M137" s="149"/>
      <c r="T137" s="54"/>
      <c r="AT137" s="18" t="s">
        <v>1940</v>
      </c>
      <c r="AU137" s="18" t="s">
        <v>82</v>
      </c>
    </row>
    <row r="138" spans="2:65" s="1" customFormat="1" ht="16.5" customHeight="1">
      <c r="B138" s="33"/>
      <c r="C138" s="133" t="s">
        <v>355</v>
      </c>
      <c r="D138" s="133" t="s">
        <v>191</v>
      </c>
      <c r="E138" s="134" t="s">
        <v>2027</v>
      </c>
      <c r="F138" s="135" t="s">
        <v>2028</v>
      </c>
      <c r="G138" s="136" t="s">
        <v>734</v>
      </c>
      <c r="H138" s="137">
        <v>1</v>
      </c>
      <c r="I138" s="138"/>
      <c r="J138" s="139">
        <f>ROUND(I138*H138,2)</f>
        <v>0</v>
      </c>
      <c r="K138" s="135" t="s">
        <v>19</v>
      </c>
      <c r="L138" s="33"/>
      <c r="M138" s="140" t="s">
        <v>19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685</v>
      </c>
      <c r="AT138" s="144" t="s">
        <v>191</v>
      </c>
      <c r="AU138" s="144" t="s">
        <v>82</v>
      </c>
      <c r="AY138" s="18" t="s">
        <v>189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8" t="s">
        <v>82</v>
      </c>
      <c r="BK138" s="145">
        <f>ROUND(I138*H138,2)</f>
        <v>0</v>
      </c>
      <c r="BL138" s="18" t="s">
        <v>685</v>
      </c>
      <c r="BM138" s="144" t="s">
        <v>2029</v>
      </c>
    </row>
    <row r="139" spans="2:65" s="1" customFormat="1" ht="68.25">
      <c r="B139" s="33"/>
      <c r="D139" s="151" t="s">
        <v>1940</v>
      </c>
      <c r="F139" s="194" t="s">
        <v>2030</v>
      </c>
      <c r="I139" s="148"/>
      <c r="L139" s="33"/>
      <c r="M139" s="149"/>
      <c r="T139" s="54"/>
      <c r="AT139" s="18" t="s">
        <v>1940</v>
      </c>
      <c r="AU139" s="18" t="s">
        <v>82</v>
      </c>
    </row>
    <row r="140" spans="2:65" s="1" customFormat="1" ht="16.5" customHeight="1">
      <c r="B140" s="33"/>
      <c r="C140" s="133" t="s">
        <v>361</v>
      </c>
      <c r="D140" s="133" t="s">
        <v>191</v>
      </c>
      <c r="E140" s="134" t="s">
        <v>2031</v>
      </c>
      <c r="F140" s="135" t="s">
        <v>2032</v>
      </c>
      <c r="G140" s="136" t="s">
        <v>734</v>
      </c>
      <c r="H140" s="137">
        <v>1</v>
      </c>
      <c r="I140" s="138"/>
      <c r="J140" s="139">
        <f>ROUND(I140*H140,2)</f>
        <v>0</v>
      </c>
      <c r="K140" s="135" t="s">
        <v>19</v>
      </c>
      <c r="L140" s="33"/>
      <c r="M140" s="140" t="s">
        <v>19</v>
      </c>
      <c r="N140" s="141" t="s">
        <v>45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685</v>
      </c>
      <c r="AT140" s="144" t="s">
        <v>191</v>
      </c>
      <c r="AU140" s="144" t="s">
        <v>82</v>
      </c>
      <c r="AY140" s="18" t="s">
        <v>189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8" t="s">
        <v>82</v>
      </c>
      <c r="BK140" s="145">
        <f>ROUND(I140*H140,2)</f>
        <v>0</v>
      </c>
      <c r="BL140" s="18" t="s">
        <v>685</v>
      </c>
      <c r="BM140" s="144" t="s">
        <v>2033</v>
      </c>
    </row>
    <row r="141" spans="2:65" s="1" customFormat="1" ht="39">
      <c r="B141" s="33"/>
      <c r="D141" s="151" t="s">
        <v>1940</v>
      </c>
      <c r="F141" s="194" t="s">
        <v>2034</v>
      </c>
      <c r="I141" s="148"/>
      <c r="L141" s="33"/>
      <c r="M141" s="149"/>
      <c r="T141" s="54"/>
      <c r="AT141" s="18" t="s">
        <v>1940</v>
      </c>
      <c r="AU141" s="18" t="s">
        <v>82</v>
      </c>
    </row>
    <row r="142" spans="2:65" s="1" customFormat="1" ht="16.5" customHeight="1">
      <c r="B142" s="33"/>
      <c r="C142" s="133" t="s">
        <v>368</v>
      </c>
      <c r="D142" s="133" t="s">
        <v>191</v>
      </c>
      <c r="E142" s="134" t="s">
        <v>2035</v>
      </c>
      <c r="F142" s="135" t="s">
        <v>2036</v>
      </c>
      <c r="G142" s="136" t="s">
        <v>734</v>
      </c>
      <c r="H142" s="137">
        <v>1</v>
      </c>
      <c r="I142" s="138"/>
      <c r="J142" s="139">
        <f>ROUND(I142*H142,2)</f>
        <v>0</v>
      </c>
      <c r="K142" s="135" t="s">
        <v>19</v>
      </c>
      <c r="L142" s="33"/>
      <c r="M142" s="140" t="s">
        <v>19</v>
      </c>
      <c r="N142" s="141" t="s">
        <v>45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685</v>
      </c>
      <c r="AT142" s="144" t="s">
        <v>191</v>
      </c>
      <c r="AU142" s="144" t="s">
        <v>82</v>
      </c>
      <c r="AY142" s="18" t="s">
        <v>189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8" t="s">
        <v>82</v>
      </c>
      <c r="BK142" s="145">
        <f>ROUND(I142*H142,2)</f>
        <v>0</v>
      </c>
      <c r="BL142" s="18" t="s">
        <v>685</v>
      </c>
      <c r="BM142" s="144" t="s">
        <v>2037</v>
      </c>
    </row>
    <row r="143" spans="2:65" s="1" customFormat="1" ht="48.75">
      <c r="B143" s="33"/>
      <c r="D143" s="151" t="s">
        <v>1940</v>
      </c>
      <c r="F143" s="194" t="s">
        <v>2038</v>
      </c>
      <c r="I143" s="148"/>
      <c r="L143" s="33"/>
      <c r="M143" s="149"/>
      <c r="T143" s="54"/>
      <c r="AT143" s="18" t="s">
        <v>1940</v>
      </c>
      <c r="AU143" s="18" t="s">
        <v>82</v>
      </c>
    </row>
    <row r="144" spans="2:65" s="1" customFormat="1" ht="16.5" customHeight="1">
      <c r="B144" s="33"/>
      <c r="C144" s="133" t="s">
        <v>375</v>
      </c>
      <c r="D144" s="133" t="s">
        <v>191</v>
      </c>
      <c r="E144" s="134" t="s">
        <v>2039</v>
      </c>
      <c r="F144" s="135" t="s">
        <v>2040</v>
      </c>
      <c r="G144" s="136" t="s">
        <v>734</v>
      </c>
      <c r="H144" s="137">
        <v>1</v>
      </c>
      <c r="I144" s="138"/>
      <c r="J144" s="139">
        <f>ROUND(I144*H144,2)</f>
        <v>0</v>
      </c>
      <c r="K144" s="135" t="s">
        <v>19</v>
      </c>
      <c r="L144" s="33"/>
      <c r="M144" s="140" t="s">
        <v>19</v>
      </c>
      <c r="N144" s="141" t="s">
        <v>45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685</v>
      </c>
      <c r="AT144" s="144" t="s">
        <v>191</v>
      </c>
      <c r="AU144" s="144" t="s">
        <v>82</v>
      </c>
      <c r="AY144" s="18" t="s">
        <v>189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8" t="s">
        <v>82</v>
      </c>
      <c r="BK144" s="145">
        <f>ROUND(I144*H144,2)</f>
        <v>0</v>
      </c>
      <c r="BL144" s="18" t="s">
        <v>685</v>
      </c>
      <c r="BM144" s="144" t="s">
        <v>2041</v>
      </c>
    </row>
    <row r="145" spans="2:65" s="1" customFormat="1" ht="48.75">
      <c r="B145" s="33"/>
      <c r="D145" s="151" t="s">
        <v>1940</v>
      </c>
      <c r="F145" s="194" t="s">
        <v>2042</v>
      </c>
      <c r="I145" s="148"/>
      <c r="L145" s="33"/>
      <c r="M145" s="149"/>
      <c r="T145" s="54"/>
      <c r="AT145" s="18" t="s">
        <v>1940</v>
      </c>
      <c r="AU145" s="18" t="s">
        <v>82</v>
      </c>
    </row>
    <row r="146" spans="2:65" s="1" customFormat="1" ht="16.5" customHeight="1">
      <c r="B146" s="33"/>
      <c r="C146" s="133" t="s">
        <v>382</v>
      </c>
      <c r="D146" s="133" t="s">
        <v>191</v>
      </c>
      <c r="E146" s="134" t="s">
        <v>2043</v>
      </c>
      <c r="F146" s="135" t="s">
        <v>2044</v>
      </c>
      <c r="G146" s="136" t="s">
        <v>734</v>
      </c>
      <c r="H146" s="137">
        <v>1</v>
      </c>
      <c r="I146" s="138"/>
      <c r="J146" s="139">
        <f>ROUND(I146*H146,2)</f>
        <v>0</v>
      </c>
      <c r="K146" s="135" t="s">
        <v>19</v>
      </c>
      <c r="L146" s="33"/>
      <c r="M146" s="140" t="s">
        <v>19</v>
      </c>
      <c r="N146" s="141" t="s">
        <v>45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685</v>
      </c>
      <c r="AT146" s="144" t="s">
        <v>191</v>
      </c>
      <c r="AU146" s="144" t="s">
        <v>82</v>
      </c>
      <c r="AY146" s="18" t="s">
        <v>189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8" t="s">
        <v>82</v>
      </c>
      <c r="BK146" s="145">
        <f>ROUND(I146*H146,2)</f>
        <v>0</v>
      </c>
      <c r="BL146" s="18" t="s">
        <v>685</v>
      </c>
      <c r="BM146" s="144" t="s">
        <v>2045</v>
      </c>
    </row>
    <row r="147" spans="2:65" s="1" customFormat="1" ht="19.5">
      <c r="B147" s="33"/>
      <c r="D147" s="151" t="s">
        <v>1940</v>
      </c>
      <c r="F147" s="194" t="s">
        <v>2046</v>
      </c>
      <c r="I147" s="148"/>
      <c r="L147" s="33"/>
      <c r="M147" s="149"/>
      <c r="T147" s="54"/>
      <c r="AT147" s="18" t="s">
        <v>1940</v>
      </c>
      <c r="AU147" s="18" t="s">
        <v>82</v>
      </c>
    </row>
    <row r="148" spans="2:65" s="1" customFormat="1" ht="16.5" customHeight="1">
      <c r="B148" s="33"/>
      <c r="C148" s="133" t="s">
        <v>402</v>
      </c>
      <c r="D148" s="133" t="s">
        <v>191</v>
      </c>
      <c r="E148" s="134" t="s">
        <v>2047</v>
      </c>
      <c r="F148" s="135" t="s">
        <v>2048</v>
      </c>
      <c r="G148" s="136" t="s">
        <v>734</v>
      </c>
      <c r="H148" s="137">
        <v>1</v>
      </c>
      <c r="I148" s="138"/>
      <c r="J148" s="139">
        <f>ROUND(I148*H148,2)</f>
        <v>0</v>
      </c>
      <c r="K148" s="135" t="s">
        <v>19</v>
      </c>
      <c r="L148" s="33"/>
      <c r="M148" s="140" t="s">
        <v>19</v>
      </c>
      <c r="N148" s="141" t="s">
        <v>45</v>
      </c>
      <c r="P148" s="142">
        <f>O148*H148</f>
        <v>0</v>
      </c>
      <c r="Q148" s="142">
        <v>0</v>
      </c>
      <c r="R148" s="142">
        <f>Q148*H148</f>
        <v>0</v>
      </c>
      <c r="S148" s="142">
        <v>0</v>
      </c>
      <c r="T148" s="143">
        <f>S148*H148</f>
        <v>0</v>
      </c>
      <c r="AR148" s="144" t="s">
        <v>685</v>
      </c>
      <c r="AT148" s="144" t="s">
        <v>191</v>
      </c>
      <c r="AU148" s="144" t="s">
        <v>82</v>
      </c>
      <c r="AY148" s="18" t="s">
        <v>189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8" t="s">
        <v>82</v>
      </c>
      <c r="BK148" s="145">
        <f>ROUND(I148*H148,2)</f>
        <v>0</v>
      </c>
      <c r="BL148" s="18" t="s">
        <v>685</v>
      </c>
      <c r="BM148" s="144" t="s">
        <v>2049</v>
      </c>
    </row>
    <row r="149" spans="2:65" s="1" customFormat="1" ht="19.5">
      <c r="B149" s="33"/>
      <c r="D149" s="151" t="s">
        <v>1940</v>
      </c>
      <c r="F149" s="194" t="s">
        <v>2050</v>
      </c>
      <c r="I149" s="148"/>
      <c r="L149" s="33"/>
      <c r="M149" s="149"/>
      <c r="T149" s="54"/>
      <c r="AT149" s="18" t="s">
        <v>1940</v>
      </c>
      <c r="AU149" s="18" t="s">
        <v>82</v>
      </c>
    </row>
    <row r="150" spans="2:65" s="1" customFormat="1" ht="16.5" customHeight="1">
      <c r="B150" s="33"/>
      <c r="C150" s="133" t="s">
        <v>415</v>
      </c>
      <c r="D150" s="133" t="s">
        <v>191</v>
      </c>
      <c r="E150" s="134" t="s">
        <v>2051</v>
      </c>
      <c r="F150" s="135" t="s">
        <v>2052</v>
      </c>
      <c r="G150" s="136" t="s">
        <v>734</v>
      </c>
      <c r="H150" s="137">
        <v>1</v>
      </c>
      <c r="I150" s="138"/>
      <c r="J150" s="139">
        <f>ROUND(I150*H150,2)</f>
        <v>0</v>
      </c>
      <c r="K150" s="135" t="s">
        <v>19</v>
      </c>
      <c r="L150" s="33"/>
      <c r="M150" s="140" t="s">
        <v>19</v>
      </c>
      <c r="N150" s="141" t="s">
        <v>45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685</v>
      </c>
      <c r="AT150" s="144" t="s">
        <v>191</v>
      </c>
      <c r="AU150" s="144" t="s">
        <v>82</v>
      </c>
      <c r="AY150" s="18" t="s">
        <v>189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8" t="s">
        <v>82</v>
      </c>
      <c r="BK150" s="145">
        <f>ROUND(I150*H150,2)</f>
        <v>0</v>
      </c>
      <c r="BL150" s="18" t="s">
        <v>685</v>
      </c>
      <c r="BM150" s="144" t="s">
        <v>2053</v>
      </c>
    </row>
    <row r="151" spans="2:65" s="1" customFormat="1" ht="29.25">
      <c r="B151" s="33"/>
      <c r="D151" s="151" t="s">
        <v>1940</v>
      </c>
      <c r="F151" s="194" t="s">
        <v>2054</v>
      </c>
      <c r="I151" s="148"/>
      <c r="L151" s="33"/>
      <c r="M151" s="149"/>
      <c r="T151" s="54"/>
      <c r="AT151" s="18" t="s">
        <v>1940</v>
      </c>
      <c r="AU151" s="18" t="s">
        <v>82</v>
      </c>
    </row>
    <row r="152" spans="2:65" s="1" customFormat="1" ht="16.5" customHeight="1">
      <c r="B152" s="33"/>
      <c r="C152" s="133" t="s">
        <v>207</v>
      </c>
      <c r="D152" s="133" t="s">
        <v>191</v>
      </c>
      <c r="E152" s="134" t="s">
        <v>2055</v>
      </c>
      <c r="F152" s="135" t="s">
        <v>2056</v>
      </c>
      <c r="G152" s="136" t="s">
        <v>734</v>
      </c>
      <c r="H152" s="137">
        <v>1</v>
      </c>
      <c r="I152" s="138"/>
      <c r="J152" s="139">
        <f>ROUND(I152*H152,2)</f>
        <v>0</v>
      </c>
      <c r="K152" s="135" t="s">
        <v>19</v>
      </c>
      <c r="L152" s="33"/>
      <c r="M152" s="140" t="s">
        <v>19</v>
      </c>
      <c r="N152" s="141" t="s">
        <v>45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685</v>
      </c>
      <c r="AT152" s="144" t="s">
        <v>191</v>
      </c>
      <c r="AU152" s="144" t="s">
        <v>82</v>
      </c>
      <c r="AY152" s="18" t="s">
        <v>189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8" t="s">
        <v>82</v>
      </c>
      <c r="BK152" s="145">
        <f>ROUND(I152*H152,2)</f>
        <v>0</v>
      </c>
      <c r="BL152" s="18" t="s">
        <v>685</v>
      </c>
      <c r="BM152" s="144" t="s">
        <v>2057</v>
      </c>
    </row>
    <row r="153" spans="2:65" s="1" customFormat="1" ht="58.5">
      <c r="B153" s="33"/>
      <c r="D153" s="151" t="s">
        <v>1940</v>
      </c>
      <c r="F153" s="194" t="s">
        <v>2058</v>
      </c>
      <c r="I153" s="148"/>
      <c r="L153" s="33"/>
      <c r="M153" s="191"/>
      <c r="N153" s="192"/>
      <c r="O153" s="192"/>
      <c r="P153" s="192"/>
      <c r="Q153" s="192"/>
      <c r="R153" s="192"/>
      <c r="S153" s="192"/>
      <c r="T153" s="193"/>
      <c r="AT153" s="18" t="s">
        <v>1940</v>
      </c>
      <c r="AU153" s="18" t="s">
        <v>82</v>
      </c>
    </row>
    <row r="154" spans="2:65" s="1" customFormat="1" ht="6.95" customHeight="1">
      <c r="B154" s="42"/>
      <c r="C154" s="43"/>
      <c r="D154" s="43"/>
      <c r="E154" s="43"/>
      <c r="F154" s="43"/>
      <c r="G154" s="43"/>
      <c r="H154" s="43"/>
      <c r="I154" s="43"/>
      <c r="J154" s="43"/>
      <c r="K154" s="43"/>
      <c r="L154" s="33"/>
    </row>
  </sheetData>
  <sheetProtection algorithmName="SHA-512" hashValue="bHzhG9nAnA7ISU++XYp+wgytaCZFvaUcfwwVlABkaGjR2IGTwNJ36ONu7tSsR3a8rTp16OuJejilslTMcUPDrg==" saltValue="Zd2sm0fL3tqvQ7l7e4lSKmhIWRNKgTNlbK8yhkDNY6C85soJUWKYMfYhGmWTWSRdXVr0pe6f9Y7TXaIUD3Qk8g==" spinCount="100000" sheet="1" objects="1" scenarios="1" formatColumns="0" formatRows="0" autoFilter="0"/>
  <autoFilter ref="C85:K153" xr:uid="{00000000-0009-0000-0000-000004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1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104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1580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2059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ROUND(J86,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ROUND((SUM(BE86:BE109)),  2)</f>
        <v>0</v>
      </c>
      <c r="I35" s="95">
        <v>0.21</v>
      </c>
      <c r="J35" s="84">
        <f>ROUND(((SUM(BE86:BE109))*I35),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ROUND((SUM(BF86:BF109)),  2)</f>
        <v>0</v>
      </c>
      <c r="I36" s="95">
        <v>0.12</v>
      </c>
      <c r="J36" s="84">
        <f>ROUND(((SUM(BF86:BF109))*I36),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ROUND((SUM(BG86:BG109)),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ROUND((SUM(BH86:BH109)),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ROUND((SUM(BI86:BI109)),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1580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3. - Rozváděč DT1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J86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171</v>
      </c>
      <c r="E64" s="107"/>
      <c r="F64" s="107"/>
      <c r="G64" s="107"/>
      <c r="H64" s="107"/>
      <c r="I64" s="107"/>
      <c r="J64" s="108">
        <f>J87</f>
        <v>0</v>
      </c>
      <c r="L64" s="105"/>
    </row>
    <row r="65" spans="2:12" s="1" customFormat="1" ht="21.75" customHeight="1">
      <c r="B65" s="33"/>
      <c r="L65" s="33"/>
    </row>
    <row r="66" spans="2:12" s="1" customFormat="1" ht="6.95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5" customHeight="1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5" customHeight="1">
      <c r="B71" s="33"/>
      <c r="C71" s="22" t="s">
        <v>174</v>
      </c>
      <c r="L71" s="33"/>
    </row>
    <row r="72" spans="2:12" s="1" customFormat="1" ht="6.95" customHeight="1">
      <c r="B72" s="33"/>
      <c r="L72" s="33"/>
    </row>
    <row r="73" spans="2:12" s="1" customFormat="1" ht="12" customHeight="1">
      <c r="B73" s="33"/>
      <c r="C73" s="28" t="s">
        <v>16</v>
      </c>
      <c r="L73" s="33"/>
    </row>
    <row r="74" spans="2:12" s="1" customFormat="1" ht="16.5" customHeight="1">
      <c r="B74" s="33"/>
      <c r="E74" s="326" t="str">
        <f>E7</f>
        <v>Připojení vodovodu Černé Voděrady na SV Region JIH</v>
      </c>
      <c r="F74" s="327"/>
      <c r="G74" s="327"/>
      <c r="H74" s="327"/>
      <c r="L74" s="33"/>
    </row>
    <row r="75" spans="2:12" ht="12" customHeight="1">
      <c r="B75" s="21"/>
      <c r="C75" s="28" t="s">
        <v>150</v>
      </c>
      <c r="L75" s="21"/>
    </row>
    <row r="76" spans="2:12" s="1" customFormat="1" ht="16.5" customHeight="1">
      <c r="B76" s="33"/>
      <c r="E76" s="326" t="s">
        <v>1580</v>
      </c>
      <c r="F76" s="328"/>
      <c r="G76" s="328"/>
      <c r="H76" s="328"/>
      <c r="L76" s="33"/>
    </row>
    <row r="77" spans="2:12" s="1" customFormat="1" ht="12" customHeight="1">
      <c r="B77" s="33"/>
      <c r="C77" s="28" t="s">
        <v>1581</v>
      </c>
      <c r="L77" s="33"/>
    </row>
    <row r="78" spans="2:12" s="1" customFormat="1" ht="16.5" customHeight="1">
      <c r="B78" s="33"/>
      <c r="E78" s="284" t="str">
        <f>E11</f>
        <v>3. - Rozváděč DT1</v>
      </c>
      <c r="F78" s="328"/>
      <c r="G78" s="328"/>
      <c r="H78" s="328"/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21</v>
      </c>
      <c r="F80" s="26" t="str">
        <f>F14</f>
        <v>K.Ú. černé Voděrady, Zvánovice, Ondřejov u Prahy</v>
      </c>
      <c r="I80" s="28" t="s">
        <v>23</v>
      </c>
      <c r="J80" s="50" t="str">
        <f>IF(J14="","",J14)</f>
        <v>31. 7. 2025</v>
      </c>
      <c r="L80" s="33"/>
    </row>
    <row r="81" spans="2:65" s="1" customFormat="1" ht="6.95" customHeight="1">
      <c r="B81" s="33"/>
      <c r="L81" s="33"/>
    </row>
    <row r="82" spans="2:65" s="1" customFormat="1" ht="40.15" customHeight="1">
      <c r="B82" s="33"/>
      <c r="C82" s="28" t="s">
        <v>25</v>
      </c>
      <c r="F82" s="26" t="str">
        <f>E17</f>
        <v>Obec Černé Voděrady, nám. Lípy Svobody 47, 281 63</v>
      </c>
      <c r="I82" s="28" t="s">
        <v>32</v>
      </c>
      <c r="J82" s="31" t="str">
        <f>E23</f>
        <v>Vodohospodářský rozvoj a výstavba s.s. Praha 5</v>
      </c>
      <c r="L82" s="33"/>
    </row>
    <row r="83" spans="2:65" s="1" customFormat="1" ht="15.2" customHeight="1">
      <c r="B83" s="33"/>
      <c r="C83" s="28" t="s">
        <v>30</v>
      </c>
      <c r="F83" s="26" t="str">
        <f>IF(E20="","",E20)</f>
        <v>Vyplň údaj</v>
      </c>
      <c r="I83" s="28" t="s">
        <v>36</v>
      </c>
      <c r="J83" s="31" t="str">
        <f>E26</f>
        <v xml:space="preserve"> </v>
      </c>
      <c r="L83" s="33"/>
    </row>
    <row r="84" spans="2:65" s="1" customFormat="1" ht="10.35" customHeight="1">
      <c r="B84" s="33"/>
      <c r="L84" s="33"/>
    </row>
    <row r="85" spans="2:65" s="10" customFormat="1" ht="29.25" customHeight="1">
      <c r="B85" s="113"/>
      <c r="C85" s="114" t="s">
        <v>175</v>
      </c>
      <c r="D85" s="115" t="s">
        <v>59</v>
      </c>
      <c r="E85" s="115" t="s">
        <v>55</v>
      </c>
      <c r="F85" s="115" t="s">
        <v>56</v>
      </c>
      <c r="G85" s="115" t="s">
        <v>176</v>
      </c>
      <c r="H85" s="115" t="s">
        <v>177</v>
      </c>
      <c r="I85" s="115" t="s">
        <v>178</v>
      </c>
      <c r="J85" s="115" t="s">
        <v>160</v>
      </c>
      <c r="K85" s="116" t="s">
        <v>179</v>
      </c>
      <c r="L85" s="113"/>
      <c r="M85" s="57" t="s">
        <v>19</v>
      </c>
      <c r="N85" s="58" t="s">
        <v>44</v>
      </c>
      <c r="O85" s="58" t="s">
        <v>180</v>
      </c>
      <c r="P85" s="58" t="s">
        <v>181</v>
      </c>
      <c r="Q85" s="58" t="s">
        <v>182</v>
      </c>
      <c r="R85" s="58" t="s">
        <v>183</v>
      </c>
      <c r="S85" s="58" t="s">
        <v>184</v>
      </c>
      <c r="T85" s="59" t="s">
        <v>185</v>
      </c>
    </row>
    <row r="86" spans="2:65" s="1" customFormat="1" ht="22.9" customHeight="1">
      <c r="B86" s="33"/>
      <c r="C86" s="62" t="s">
        <v>186</v>
      </c>
      <c r="J86" s="117">
        <f>BK86</f>
        <v>0</v>
      </c>
      <c r="L86" s="33"/>
      <c r="M86" s="60"/>
      <c r="N86" s="51"/>
      <c r="O86" s="51"/>
      <c r="P86" s="118">
        <f>P87</f>
        <v>0</v>
      </c>
      <c r="Q86" s="51"/>
      <c r="R86" s="118">
        <f>R87</f>
        <v>0</v>
      </c>
      <c r="S86" s="51"/>
      <c r="T86" s="119">
        <f>T87</f>
        <v>0</v>
      </c>
      <c r="AT86" s="18" t="s">
        <v>73</v>
      </c>
      <c r="AU86" s="18" t="s">
        <v>161</v>
      </c>
      <c r="BK86" s="120">
        <f>BK87</f>
        <v>0</v>
      </c>
    </row>
    <row r="87" spans="2:65" s="11" customFormat="1" ht="25.9" customHeight="1">
      <c r="B87" s="121"/>
      <c r="D87" s="122" t="s">
        <v>73</v>
      </c>
      <c r="E87" s="123" t="s">
        <v>666</v>
      </c>
      <c r="F87" s="123" t="s">
        <v>1336</v>
      </c>
      <c r="I87" s="124"/>
      <c r="J87" s="125">
        <f>BK87</f>
        <v>0</v>
      </c>
      <c r="L87" s="121"/>
      <c r="M87" s="126"/>
      <c r="P87" s="127">
        <f>SUM(P88:P109)</f>
        <v>0</v>
      </c>
      <c r="R87" s="127">
        <f>SUM(R88:R109)</f>
        <v>0</v>
      </c>
      <c r="T87" s="128">
        <f>SUM(T88:T109)</f>
        <v>0</v>
      </c>
      <c r="AR87" s="122" t="s">
        <v>111</v>
      </c>
      <c r="AT87" s="129" t="s">
        <v>73</v>
      </c>
      <c r="AU87" s="129" t="s">
        <v>74</v>
      </c>
      <c r="AY87" s="122" t="s">
        <v>189</v>
      </c>
      <c r="BK87" s="130">
        <f>SUM(BK88:BK109)</f>
        <v>0</v>
      </c>
    </row>
    <row r="88" spans="2:65" s="1" customFormat="1" ht="16.5" customHeight="1">
      <c r="B88" s="33"/>
      <c r="C88" s="133" t="s">
        <v>82</v>
      </c>
      <c r="D88" s="133" t="s">
        <v>191</v>
      </c>
      <c r="E88" s="134" t="s">
        <v>2060</v>
      </c>
      <c r="F88" s="135" t="s">
        <v>2061</v>
      </c>
      <c r="G88" s="136" t="s">
        <v>202</v>
      </c>
      <c r="H88" s="137">
        <v>3</v>
      </c>
      <c r="I88" s="138"/>
      <c r="J88" s="139">
        <f t="shared" ref="J88:J99" si="0">ROUND(I88*H88,2)</f>
        <v>0</v>
      </c>
      <c r="K88" s="135" t="s">
        <v>19</v>
      </c>
      <c r="L88" s="33"/>
      <c r="M88" s="140" t="s">
        <v>19</v>
      </c>
      <c r="N88" s="141" t="s">
        <v>45</v>
      </c>
      <c r="P88" s="142">
        <f t="shared" ref="P88:P99" si="1">O88*H88</f>
        <v>0</v>
      </c>
      <c r="Q88" s="142">
        <v>0</v>
      </c>
      <c r="R88" s="142">
        <f t="shared" ref="R88:R99" si="2">Q88*H88</f>
        <v>0</v>
      </c>
      <c r="S88" s="142">
        <v>0</v>
      </c>
      <c r="T88" s="143">
        <f t="shared" ref="T88:T99" si="3">S88*H88</f>
        <v>0</v>
      </c>
      <c r="AR88" s="144" t="s">
        <v>685</v>
      </c>
      <c r="AT88" s="144" t="s">
        <v>191</v>
      </c>
      <c r="AU88" s="144" t="s">
        <v>82</v>
      </c>
      <c r="AY88" s="18" t="s">
        <v>189</v>
      </c>
      <c r="BE88" s="145">
        <f t="shared" ref="BE88:BE99" si="4">IF(N88="základní",J88,0)</f>
        <v>0</v>
      </c>
      <c r="BF88" s="145">
        <f t="shared" ref="BF88:BF99" si="5">IF(N88="snížená",J88,0)</f>
        <v>0</v>
      </c>
      <c r="BG88" s="145">
        <f t="shared" ref="BG88:BG99" si="6">IF(N88="zákl. přenesená",J88,0)</f>
        <v>0</v>
      </c>
      <c r="BH88" s="145">
        <f t="shared" ref="BH88:BH99" si="7">IF(N88="sníž. přenesená",J88,0)</f>
        <v>0</v>
      </c>
      <c r="BI88" s="145">
        <f t="shared" ref="BI88:BI99" si="8">IF(N88="nulová",J88,0)</f>
        <v>0</v>
      </c>
      <c r="BJ88" s="18" t="s">
        <v>82</v>
      </c>
      <c r="BK88" s="145">
        <f t="shared" ref="BK88:BK99" si="9">ROUND(I88*H88,2)</f>
        <v>0</v>
      </c>
      <c r="BL88" s="18" t="s">
        <v>685</v>
      </c>
      <c r="BM88" s="144" t="s">
        <v>2062</v>
      </c>
    </row>
    <row r="89" spans="2:65" s="1" customFormat="1" ht="16.5" customHeight="1">
      <c r="B89" s="33"/>
      <c r="C89" s="133" t="s">
        <v>85</v>
      </c>
      <c r="D89" s="133" t="s">
        <v>191</v>
      </c>
      <c r="E89" s="134" t="s">
        <v>2063</v>
      </c>
      <c r="F89" s="135" t="s">
        <v>2064</v>
      </c>
      <c r="G89" s="136" t="s">
        <v>202</v>
      </c>
      <c r="H89" s="137">
        <v>1</v>
      </c>
      <c r="I89" s="138"/>
      <c r="J89" s="139">
        <f t="shared" si="0"/>
        <v>0</v>
      </c>
      <c r="K89" s="135" t="s">
        <v>19</v>
      </c>
      <c r="L89" s="33"/>
      <c r="M89" s="140" t="s">
        <v>19</v>
      </c>
      <c r="N89" s="141" t="s">
        <v>45</v>
      </c>
      <c r="P89" s="142">
        <f t="shared" si="1"/>
        <v>0</v>
      </c>
      <c r="Q89" s="142">
        <v>0</v>
      </c>
      <c r="R89" s="142">
        <f t="shared" si="2"/>
        <v>0</v>
      </c>
      <c r="S89" s="142">
        <v>0</v>
      </c>
      <c r="T89" s="143">
        <f t="shared" si="3"/>
        <v>0</v>
      </c>
      <c r="AR89" s="144" t="s">
        <v>685</v>
      </c>
      <c r="AT89" s="144" t="s">
        <v>191</v>
      </c>
      <c r="AU89" s="144" t="s">
        <v>82</v>
      </c>
      <c r="AY89" s="18" t="s">
        <v>189</v>
      </c>
      <c r="BE89" s="145">
        <f t="shared" si="4"/>
        <v>0</v>
      </c>
      <c r="BF89" s="145">
        <f t="shared" si="5"/>
        <v>0</v>
      </c>
      <c r="BG89" s="145">
        <f t="shared" si="6"/>
        <v>0</v>
      </c>
      <c r="BH89" s="145">
        <f t="shared" si="7"/>
        <v>0</v>
      </c>
      <c r="BI89" s="145">
        <f t="shared" si="8"/>
        <v>0</v>
      </c>
      <c r="BJ89" s="18" t="s">
        <v>82</v>
      </c>
      <c r="BK89" s="145">
        <f t="shared" si="9"/>
        <v>0</v>
      </c>
      <c r="BL89" s="18" t="s">
        <v>685</v>
      </c>
      <c r="BM89" s="144" t="s">
        <v>2065</v>
      </c>
    </row>
    <row r="90" spans="2:65" s="1" customFormat="1" ht="16.5" customHeight="1">
      <c r="B90" s="33"/>
      <c r="C90" s="133" t="s">
        <v>111</v>
      </c>
      <c r="D90" s="133" t="s">
        <v>191</v>
      </c>
      <c r="E90" s="134" t="s">
        <v>2066</v>
      </c>
      <c r="F90" s="135" t="s">
        <v>2067</v>
      </c>
      <c r="G90" s="136" t="s">
        <v>202</v>
      </c>
      <c r="H90" s="137">
        <v>1</v>
      </c>
      <c r="I90" s="138"/>
      <c r="J90" s="139">
        <f t="shared" si="0"/>
        <v>0</v>
      </c>
      <c r="K90" s="135" t="s">
        <v>19</v>
      </c>
      <c r="L90" s="33"/>
      <c r="M90" s="140" t="s">
        <v>19</v>
      </c>
      <c r="N90" s="141" t="s">
        <v>45</v>
      </c>
      <c r="P90" s="142">
        <f t="shared" si="1"/>
        <v>0</v>
      </c>
      <c r="Q90" s="142">
        <v>0</v>
      </c>
      <c r="R90" s="142">
        <f t="shared" si="2"/>
        <v>0</v>
      </c>
      <c r="S90" s="142">
        <v>0</v>
      </c>
      <c r="T90" s="143">
        <f t="shared" si="3"/>
        <v>0</v>
      </c>
      <c r="AR90" s="144" t="s">
        <v>685</v>
      </c>
      <c r="AT90" s="144" t="s">
        <v>191</v>
      </c>
      <c r="AU90" s="144" t="s">
        <v>82</v>
      </c>
      <c r="AY90" s="18" t="s">
        <v>189</v>
      </c>
      <c r="BE90" s="145">
        <f t="shared" si="4"/>
        <v>0</v>
      </c>
      <c r="BF90" s="145">
        <f t="shared" si="5"/>
        <v>0</v>
      </c>
      <c r="BG90" s="145">
        <f t="shared" si="6"/>
        <v>0</v>
      </c>
      <c r="BH90" s="145">
        <f t="shared" si="7"/>
        <v>0</v>
      </c>
      <c r="BI90" s="145">
        <f t="shared" si="8"/>
        <v>0</v>
      </c>
      <c r="BJ90" s="18" t="s">
        <v>82</v>
      </c>
      <c r="BK90" s="145">
        <f t="shared" si="9"/>
        <v>0</v>
      </c>
      <c r="BL90" s="18" t="s">
        <v>685</v>
      </c>
      <c r="BM90" s="144" t="s">
        <v>2068</v>
      </c>
    </row>
    <row r="91" spans="2:65" s="1" customFormat="1" ht="16.5" customHeight="1">
      <c r="B91" s="33"/>
      <c r="C91" s="133" t="s">
        <v>196</v>
      </c>
      <c r="D91" s="133" t="s">
        <v>191</v>
      </c>
      <c r="E91" s="134" t="s">
        <v>2069</v>
      </c>
      <c r="F91" s="135" t="s">
        <v>2070</v>
      </c>
      <c r="G91" s="136" t="s">
        <v>202</v>
      </c>
      <c r="H91" s="137">
        <v>26</v>
      </c>
      <c r="I91" s="138"/>
      <c r="J91" s="139">
        <f t="shared" si="0"/>
        <v>0</v>
      </c>
      <c r="K91" s="135" t="s">
        <v>19</v>
      </c>
      <c r="L91" s="33"/>
      <c r="M91" s="140" t="s">
        <v>19</v>
      </c>
      <c r="N91" s="141" t="s">
        <v>45</v>
      </c>
      <c r="P91" s="142">
        <f t="shared" si="1"/>
        <v>0</v>
      </c>
      <c r="Q91" s="142">
        <v>0</v>
      </c>
      <c r="R91" s="142">
        <f t="shared" si="2"/>
        <v>0</v>
      </c>
      <c r="S91" s="142">
        <v>0</v>
      </c>
      <c r="T91" s="143">
        <f t="shared" si="3"/>
        <v>0</v>
      </c>
      <c r="AR91" s="144" t="s">
        <v>685</v>
      </c>
      <c r="AT91" s="144" t="s">
        <v>191</v>
      </c>
      <c r="AU91" s="144" t="s">
        <v>82</v>
      </c>
      <c r="AY91" s="18" t="s">
        <v>189</v>
      </c>
      <c r="BE91" s="145">
        <f t="shared" si="4"/>
        <v>0</v>
      </c>
      <c r="BF91" s="145">
        <f t="shared" si="5"/>
        <v>0</v>
      </c>
      <c r="BG91" s="145">
        <f t="shared" si="6"/>
        <v>0</v>
      </c>
      <c r="BH91" s="145">
        <f t="shared" si="7"/>
        <v>0</v>
      </c>
      <c r="BI91" s="145">
        <f t="shared" si="8"/>
        <v>0</v>
      </c>
      <c r="BJ91" s="18" t="s">
        <v>82</v>
      </c>
      <c r="BK91" s="145">
        <f t="shared" si="9"/>
        <v>0</v>
      </c>
      <c r="BL91" s="18" t="s">
        <v>685</v>
      </c>
      <c r="BM91" s="144" t="s">
        <v>2071</v>
      </c>
    </row>
    <row r="92" spans="2:65" s="1" customFormat="1" ht="16.5" customHeight="1">
      <c r="B92" s="33"/>
      <c r="C92" s="133" t="s">
        <v>219</v>
      </c>
      <c r="D92" s="133" t="s">
        <v>191</v>
      </c>
      <c r="E92" s="134" t="s">
        <v>2072</v>
      </c>
      <c r="F92" s="135" t="s">
        <v>2073</v>
      </c>
      <c r="G92" s="136" t="s">
        <v>202</v>
      </c>
      <c r="H92" s="137">
        <v>8</v>
      </c>
      <c r="I92" s="138"/>
      <c r="J92" s="139">
        <f t="shared" si="0"/>
        <v>0</v>
      </c>
      <c r="K92" s="135" t="s">
        <v>19</v>
      </c>
      <c r="L92" s="33"/>
      <c r="M92" s="140" t="s">
        <v>19</v>
      </c>
      <c r="N92" s="141" t="s">
        <v>45</v>
      </c>
      <c r="P92" s="142">
        <f t="shared" si="1"/>
        <v>0</v>
      </c>
      <c r="Q92" s="142">
        <v>0</v>
      </c>
      <c r="R92" s="142">
        <f t="shared" si="2"/>
        <v>0</v>
      </c>
      <c r="S92" s="142">
        <v>0</v>
      </c>
      <c r="T92" s="143">
        <f t="shared" si="3"/>
        <v>0</v>
      </c>
      <c r="AR92" s="144" t="s">
        <v>685</v>
      </c>
      <c r="AT92" s="144" t="s">
        <v>191</v>
      </c>
      <c r="AU92" s="144" t="s">
        <v>82</v>
      </c>
      <c r="AY92" s="18" t="s">
        <v>189</v>
      </c>
      <c r="BE92" s="145">
        <f t="shared" si="4"/>
        <v>0</v>
      </c>
      <c r="BF92" s="145">
        <f t="shared" si="5"/>
        <v>0</v>
      </c>
      <c r="BG92" s="145">
        <f t="shared" si="6"/>
        <v>0</v>
      </c>
      <c r="BH92" s="145">
        <f t="shared" si="7"/>
        <v>0</v>
      </c>
      <c r="BI92" s="145">
        <f t="shared" si="8"/>
        <v>0</v>
      </c>
      <c r="BJ92" s="18" t="s">
        <v>82</v>
      </c>
      <c r="BK92" s="145">
        <f t="shared" si="9"/>
        <v>0</v>
      </c>
      <c r="BL92" s="18" t="s">
        <v>685</v>
      </c>
      <c r="BM92" s="144" t="s">
        <v>2074</v>
      </c>
    </row>
    <row r="93" spans="2:65" s="1" customFormat="1" ht="16.5" customHeight="1">
      <c r="B93" s="33"/>
      <c r="C93" s="133" t="s">
        <v>218</v>
      </c>
      <c r="D93" s="133" t="s">
        <v>191</v>
      </c>
      <c r="E93" s="134" t="s">
        <v>2075</v>
      </c>
      <c r="F93" s="135" t="s">
        <v>2076</v>
      </c>
      <c r="G93" s="136" t="s">
        <v>202</v>
      </c>
      <c r="H93" s="137">
        <v>1</v>
      </c>
      <c r="I93" s="138"/>
      <c r="J93" s="139">
        <f t="shared" si="0"/>
        <v>0</v>
      </c>
      <c r="K93" s="135" t="s">
        <v>19</v>
      </c>
      <c r="L93" s="33"/>
      <c r="M93" s="140" t="s">
        <v>19</v>
      </c>
      <c r="N93" s="141" t="s">
        <v>45</v>
      </c>
      <c r="P93" s="142">
        <f t="shared" si="1"/>
        <v>0</v>
      </c>
      <c r="Q93" s="142">
        <v>0</v>
      </c>
      <c r="R93" s="142">
        <f t="shared" si="2"/>
        <v>0</v>
      </c>
      <c r="S93" s="142">
        <v>0</v>
      </c>
      <c r="T93" s="143">
        <f t="shared" si="3"/>
        <v>0</v>
      </c>
      <c r="AR93" s="144" t="s">
        <v>685</v>
      </c>
      <c r="AT93" s="144" t="s">
        <v>191</v>
      </c>
      <c r="AU93" s="144" t="s">
        <v>82</v>
      </c>
      <c r="AY93" s="18" t="s">
        <v>189</v>
      </c>
      <c r="BE93" s="145">
        <f t="shared" si="4"/>
        <v>0</v>
      </c>
      <c r="BF93" s="145">
        <f t="shared" si="5"/>
        <v>0</v>
      </c>
      <c r="BG93" s="145">
        <f t="shared" si="6"/>
        <v>0</v>
      </c>
      <c r="BH93" s="145">
        <f t="shared" si="7"/>
        <v>0</v>
      </c>
      <c r="BI93" s="145">
        <f t="shared" si="8"/>
        <v>0</v>
      </c>
      <c r="BJ93" s="18" t="s">
        <v>82</v>
      </c>
      <c r="BK93" s="145">
        <f t="shared" si="9"/>
        <v>0</v>
      </c>
      <c r="BL93" s="18" t="s">
        <v>685</v>
      </c>
      <c r="BM93" s="144" t="s">
        <v>2077</v>
      </c>
    </row>
    <row r="94" spans="2:65" s="1" customFormat="1" ht="16.5" customHeight="1">
      <c r="B94" s="33"/>
      <c r="C94" s="133" t="s">
        <v>229</v>
      </c>
      <c r="D94" s="133" t="s">
        <v>191</v>
      </c>
      <c r="E94" s="134" t="s">
        <v>2078</v>
      </c>
      <c r="F94" s="135" t="s">
        <v>2079</v>
      </c>
      <c r="G94" s="136" t="s">
        <v>202</v>
      </c>
      <c r="H94" s="137">
        <v>9</v>
      </c>
      <c r="I94" s="138"/>
      <c r="J94" s="139">
        <f t="shared" si="0"/>
        <v>0</v>
      </c>
      <c r="K94" s="135" t="s">
        <v>19</v>
      </c>
      <c r="L94" s="33"/>
      <c r="M94" s="140" t="s">
        <v>19</v>
      </c>
      <c r="N94" s="141" t="s">
        <v>45</v>
      </c>
      <c r="P94" s="142">
        <f t="shared" si="1"/>
        <v>0</v>
      </c>
      <c r="Q94" s="142">
        <v>0</v>
      </c>
      <c r="R94" s="142">
        <f t="shared" si="2"/>
        <v>0</v>
      </c>
      <c r="S94" s="142">
        <v>0</v>
      </c>
      <c r="T94" s="143">
        <f t="shared" si="3"/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 t="shared" si="4"/>
        <v>0</v>
      </c>
      <c r="BF94" s="145">
        <f t="shared" si="5"/>
        <v>0</v>
      </c>
      <c r="BG94" s="145">
        <f t="shared" si="6"/>
        <v>0</v>
      </c>
      <c r="BH94" s="145">
        <f t="shared" si="7"/>
        <v>0</v>
      </c>
      <c r="BI94" s="145">
        <f t="shared" si="8"/>
        <v>0</v>
      </c>
      <c r="BJ94" s="18" t="s">
        <v>82</v>
      </c>
      <c r="BK94" s="145">
        <f t="shared" si="9"/>
        <v>0</v>
      </c>
      <c r="BL94" s="18" t="s">
        <v>685</v>
      </c>
      <c r="BM94" s="144" t="s">
        <v>2080</v>
      </c>
    </row>
    <row r="95" spans="2:65" s="1" customFormat="1" ht="24.2" customHeight="1">
      <c r="B95" s="33"/>
      <c r="C95" s="133" t="s">
        <v>234</v>
      </c>
      <c r="D95" s="133" t="s">
        <v>191</v>
      </c>
      <c r="E95" s="134" t="s">
        <v>2081</v>
      </c>
      <c r="F95" s="135" t="s">
        <v>2082</v>
      </c>
      <c r="G95" s="136" t="s">
        <v>202</v>
      </c>
      <c r="H95" s="137">
        <v>1</v>
      </c>
      <c r="I95" s="138"/>
      <c r="J95" s="139">
        <f t="shared" si="0"/>
        <v>0</v>
      </c>
      <c r="K95" s="135" t="s">
        <v>19</v>
      </c>
      <c r="L95" s="33"/>
      <c r="M95" s="140" t="s">
        <v>19</v>
      </c>
      <c r="N95" s="141" t="s">
        <v>45</v>
      </c>
      <c r="P95" s="142">
        <f t="shared" si="1"/>
        <v>0</v>
      </c>
      <c r="Q95" s="142">
        <v>0</v>
      </c>
      <c r="R95" s="142">
        <f t="shared" si="2"/>
        <v>0</v>
      </c>
      <c r="S95" s="142">
        <v>0</v>
      </c>
      <c r="T95" s="143">
        <f t="shared" si="3"/>
        <v>0</v>
      </c>
      <c r="AR95" s="144" t="s">
        <v>685</v>
      </c>
      <c r="AT95" s="144" t="s">
        <v>191</v>
      </c>
      <c r="AU95" s="144" t="s">
        <v>82</v>
      </c>
      <c r="AY95" s="18" t="s">
        <v>189</v>
      </c>
      <c r="BE95" s="145">
        <f t="shared" si="4"/>
        <v>0</v>
      </c>
      <c r="BF95" s="145">
        <f t="shared" si="5"/>
        <v>0</v>
      </c>
      <c r="BG95" s="145">
        <f t="shared" si="6"/>
        <v>0</v>
      </c>
      <c r="BH95" s="145">
        <f t="shared" si="7"/>
        <v>0</v>
      </c>
      <c r="BI95" s="145">
        <f t="shared" si="8"/>
        <v>0</v>
      </c>
      <c r="BJ95" s="18" t="s">
        <v>82</v>
      </c>
      <c r="BK95" s="145">
        <f t="shared" si="9"/>
        <v>0</v>
      </c>
      <c r="BL95" s="18" t="s">
        <v>685</v>
      </c>
      <c r="BM95" s="144" t="s">
        <v>2083</v>
      </c>
    </row>
    <row r="96" spans="2:65" s="1" customFormat="1" ht="16.5" customHeight="1">
      <c r="B96" s="33"/>
      <c r="C96" s="133" t="s">
        <v>239</v>
      </c>
      <c r="D96" s="133" t="s">
        <v>191</v>
      </c>
      <c r="E96" s="134" t="s">
        <v>2084</v>
      </c>
      <c r="F96" s="135" t="s">
        <v>2085</v>
      </c>
      <c r="G96" s="136" t="s">
        <v>202</v>
      </c>
      <c r="H96" s="137">
        <v>1</v>
      </c>
      <c r="I96" s="138"/>
      <c r="J96" s="139">
        <f t="shared" si="0"/>
        <v>0</v>
      </c>
      <c r="K96" s="135" t="s">
        <v>19</v>
      </c>
      <c r="L96" s="33"/>
      <c r="M96" s="140" t="s">
        <v>19</v>
      </c>
      <c r="N96" s="141" t="s">
        <v>45</v>
      </c>
      <c r="P96" s="142">
        <f t="shared" si="1"/>
        <v>0</v>
      </c>
      <c r="Q96" s="142">
        <v>0</v>
      </c>
      <c r="R96" s="142">
        <f t="shared" si="2"/>
        <v>0</v>
      </c>
      <c r="S96" s="142">
        <v>0</v>
      </c>
      <c r="T96" s="143">
        <f t="shared" si="3"/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 t="shared" si="4"/>
        <v>0</v>
      </c>
      <c r="BF96" s="145">
        <f t="shared" si="5"/>
        <v>0</v>
      </c>
      <c r="BG96" s="145">
        <f t="shared" si="6"/>
        <v>0</v>
      </c>
      <c r="BH96" s="145">
        <f t="shared" si="7"/>
        <v>0</v>
      </c>
      <c r="BI96" s="145">
        <f t="shared" si="8"/>
        <v>0</v>
      </c>
      <c r="BJ96" s="18" t="s">
        <v>82</v>
      </c>
      <c r="BK96" s="145">
        <f t="shared" si="9"/>
        <v>0</v>
      </c>
      <c r="BL96" s="18" t="s">
        <v>685</v>
      </c>
      <c r="BM96" s="144" t="s">
        <v>2086</v>
      </c>
    </row>
    <row r="97" spans="2:65" s="1" customFormat="1" ht="21.75" customHeight="1">
      <c r="B97" s="33"/>
      <c r="C97" s="133" t="s">
        <v>244</v>
      </c>
      <c r="D97" s="133" t="s">
        <v>191</v>
      </c>
      <c r="E97" s="134" t="s">
        <v>2087</v>
      </c>
      <c r="F97" s="135" t="s">
        <v>2088</v>
      </c>
      <c r="G97" s="136" t="s">
        <v>202</v>
      </c>
      <c r="H97" s="137">
        <v>1</v>
      </c>
      <c r="I97" s="138"/>
      <c r="J97" s="139">
        <f t="shared" si="0"/>
        <v>0</v>
      </c>
      <c r="K97" s="135" t="s">
        <v>19</v>
      </c>
      <c r="L97" s="33"/>
      <c r="M97" s="140" t="s">
        <v>19</v>
      </c>
      <c r="N97" s="141" t="s">
        <v>45</v>
      </c>
      <c r="P97" s="142">
        <f t="shared" si="1"/>
        <v>0</v>
      </c>
      <c r="Q97" s="142">
        <v>0</v>
      </c>
      <c r="R97" s="142">
        <f t="shared" si="2"/>
        <v>0</v>
      </c>
      <c r="S97" s="142">
        <v>0</v>
      </c>
      <c r="T97" s="143">
        <f t="shared" si="3"/>
        <v>0</v>
      </c>
      <c r="AR97" s="144" t="s">
        <v>685</v>
      </c>
      <c r="AT97" s="144" t="s">
        <v>191</v>
      </c>
      <c r="AU97" s="144" t="s">
        <v>82</v>
      </c>
      <c r="AY97" s="18" t="s">
        <v>189</v>
      </c>
      <c r="BE97" s="145">
        <f t="shared" si="4"/>
        <v>0</v>
      </c>
      <c r="BF97" s="145">
        <f t="shared" si="5"/>
        <v>0</v>
      </c>
      <c r="BG97" s="145">
        <f t="shared" si="6"/>
        <v>0</v>
      </c>
      <c r="BH97" s="145">
        <f t="shared" si="7"/>
        <v>0</v>
      </c>
      <c r="BI97" s="145">
        <f t="shared" si="8"/>
        <v>0</v>
      </c>
      <c r="BJ97" s="18" t="s">
        <v>82</v>
      </c>
      <c r="BK97" s="145">
        <f t="shared" si="9"/>
        <v>0</v>
      </c>
      <c r="BL97" s="18" t="s">
        <v>685</v>
      </c>
      <c r="BM97" s="144" t="s">
        <v>2089</v>
      </c>
    </row>
    <row r="98" spans="2:65" s="1" customFormat="1" ht="16.5" customHeight="1">
      <c r="B98" s="33"/>
      <c r="C98" s="133" t="s">
        <v>249</v>
      </c>
      <c r="D98" s="133" t="s">
        <v>191</v>
      </c>
      <c r="E98" s="134" t="s">
        <v>2090</v>
      </c>
      <c r="F98" s="135" t="s">
        <v>2091</v>
      </c>
      <c r="G98" s="136" t="s">
        <v>202</v>
      </c>
      <c r="H98" s="137">
        <v>1</v>
      </c>
      <c r="I98" s="138"/>
      <c r="J98" s="139">
        <f t="shared" si="0"/>
        <v>0</v>
      </c>
      <c r="K98" s="135" t="s">
        <v>19</v>
      </c>
      <c r="L98" s="33"/>
      <c r="M98" s="140" t="s">
        <v>19</v>
      </c>
      <c r="N98" s="141" t="s">
        <v>45</v>
      </c>
      <c r="P98" s="142">
        <f t="shared" si="1"/>
        <v>0</v>
      </c>
      <c r="Q98" s="142">
        <v>0</v>
      </c>
      <c r="R98" s="142">
        <f t="shared" si="2"/>
        <v>0</v>
      </c>
      <c r="S98" s="142">
        <v>0</v>
      </c>
      <c r="T98" s="143">
        <f t="shared" si="3"/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 t="shared" si="4"/>
        <v>0</v>
      </c>
      <c r="BF98" s="145">
        <f t="shared" si="5"/>
        <v>0</v>
      </c>
      <c r="BG98" s="145">
        <f t="shared" si="6"/>
        <v>0</v>
      </c>
      <c r="BH98" s="145">
        <f t="shared" si="7"/>
        <v>0</v>
      </c>
      <c r="BI98" s="145">
        <f t="shared" si="8"/>
        <v>0</v>
      </c>
      <c r="BJ98" s="18" t="s">
        <v>82</v>
      </c>
      <c r="BK98" s="145">
        <f t="shared" si="9"/>
        <v>0</v>
      </c>
      <c r="BL98" s="18" t="s">
        <v>685</v>
      </c>
      <c r="BM98" s="144" t="s">
        <v>2092</v>
      </c>
    </row>
    <row r="99" spans="2:65" s="1" customFormat="1" ht="16.5" customHeight="1">
      <c r="B99" s="33"/>
      <c r="C99" s="133" t="s">
        <v>8</v>
      </c>
      <c r="D99" s="133" t="s">
        <v>191</v>
      </c>
      <c r="E99" s="134" t="s">
        <v>2093</v>
      </c>
      <c r="F99" s="135" t="s">
        <v>2094</v>
      </c>
      <c r="G99" s="136" t="s">
        <v>202</v>
      </c>
      <c r="H99" s="137">
        <v>1</v>
      </c>
      <c r="I99" s="138"/>
      <c r="J99" s="139">
        <f t="shared" si="0"/>
        <v>0</v>
      </c>
      <c r="K99" s="135" t="s">
        <v>19</v>
      </c>
      <c r="L99" s="33"/>
      <c r="M99" s="140" t="s">
        <v>19</v>
      </c>
      <c r="N99" s="141" t="s">
        <v>45</v>
      </c>
      <c r="P99" s="142">
        <f t="shared" si="1"/>
        <v>0</v>
      </c>
      <c r="Q99" s="142">
        <v>0</v>
      </c>
      <c r="R99" s="142">
        <f t="shared" si="2"/>
        <v>0</v>
      </c>
      <c r="S99" s="142">
        <v>0</v>
      </c>
      <c r="T99" s="143">
        <f t="shared" si="3"/>
        <v>0</v>
      </c>
      <c r="AR99" s="144" t="s">
        <v>685</v>
      </c>
      <c r="AT99" s="144" t="s">
        <v>191</v>
      </c>
      <c r="AU99" s="144" t="s">
        <v>82</v>
      </c>
      <c r="AY99" s="18" t="s">
        <v>189</v>
      </c>
      <c r="BE99" s="145">
        <f t="shared" si="4"/>
        <v>0</v>
      </c>
      <c r="BF99" s="145">
        <f t="shared" si="5"/>
        <v>0</v>
      </c>
      <c r="BG99" s="145">
        <f t="shared" si="6"/>
        <v>0</v>
      </c>
      <c r="BH99" s="145">
        <f t="shared" si="7"/>
        <v>0</v>
      </c>
      <c r="BI99" s="145">
        <f t="shared" si="8"/>
        <v>0</v>
      </c>
      <c r="BJ99" s="18" t="s">
        <v>82</v>
      </c>
      <c r="BK99" s="145">
        <f t="shared" si="9"/>
        <v>0</v>
      </c>
      <c r="BL99" s="18" t="s">
        <v>685</v>
      </c>
      <c r="BM99" s="144" t="s">
        <v>2095</v>
      </c>
    </row>
    <row r="100" spans="2:65" s="1" customFormat="1" ht="19.5">
      <c r="B100" s="33"/>
      <c r="D100" s="151" t="s">
        <v>1940</v>
      </c>
      <c r="F100" s="194" t="s">
        <v>2096</v>
      </c>
      <c r="I100" s="148"/>
      <c r="L100" s="33"/>
      <c r="M100" s="149"/>
      <c r="T100" s="54"/>
      <c r="AT100" s="18" t="s">
        <v>1940</v>
      </c>
      <c r="AU100" s="18" t="s">
        <v>82</v>
      </c>
    </row>
    <row r="101" spans="2:65" s="1" customFormat="1" ht="16.5" customHeight="1">
      <c r="B101" s="33"/>
      <c r="C101" s="133" t="s">
        <v>259</v>
      </c>
      <c r="D101" s="133" t="s">
        <v>191</v>
      </c>
      <c r="E101" s="134" t="s">
        <v>2097</v>
      </c>
      <c r="F101" s="135" t="s">
        <v>2098</v>
      </c>
      <c r="G101" s="136" t="s">
        <v>734</v>
      </c>
      <c r="H101" s="137">
        <v>1</v>
      </c>
      <c r="I101" s="138"/>
      <c r="J101" s="139">
        <f>ROUND(I101*H101,2)</f>
        <v>0</v>
      </c>
      <c r="K101" s="135" t="s">
        <v>19</v>
      </c>
      <c r="L101" s="33"/>
      <c r="M101" s="140" t="s">
        <v>19</v>
      </c>
      <c r="N101" s="141" t="s">
        <v>45</v>
      </c>
      <c r="P101" s="142">
        <f>O101*H101</f>
        <v>0</v>
      </c>
      <c r="Q101" s="142">
        <v>0</v>
      </c>
      <c r="R101" s="142">
        <f>Q101*H101</f>
        <v>0</v>
      </c>
      <c r="S101" s="142">
        <v>0</v>
      </c>
      <c r="T101" s="143">
        <f>S101*H101</f>
        <v>0</v>
      </c>
      <c r="AR101" s="144" t="s">
        <v>685</v>
      </c>
      <c r="AT101" s="144" t="s">
        <v>191</v>
      </c>
      <c r="AU101" s="144" t="s">
        <v>82</v>
      </c>
      <c r="AY101" s="18" t="s">
        <v>189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8" t="s">
        <v>82</v>
      </c>
      <c r="BK101" s="145">
        <f>ROUND(I101*H101,2)</f>
        <v>0</v>
      </c>
      <c r="BL101" s="18" t="s">
        <v>685</v>
      </c>
      <c r="BM101" s="144" t="s">
        <v>2099</v>
      </c>
    </row>
    <row r="102" spans="2:65" s="1" customFormat="1" ht="19.5">
      <c r="B102" s="33"/>
      <c r="D102" s="151" t="s">
        <v>1940</v>
      </c>
      <c r="F102" s="194" t="s">
        <v>2100</v>
      </c>
      <c r="I102" s="148"/>
      <c r="L102" s="33"/>
      <c r="M102" s="149"/>
      <c r="T102" s="54"/>
      <c r="AT102" s="18" t="s">
        <v>1940</v>
      </c>
      <c r="AU102" s="18" t="s">
        <v>82</v>
      </c>
    </row>
    <row r="103" spans="2:65" s="1" customFormat="1" ht="16.5" customHeight="1">
      <c r="B103" s="33"/>
      <c r="C103" s="133" t="s">
        <v>265</v>
      </c>
      <c r="D103" s="133" t="s">
        <v>191</v>
      </c>
      <c r="E103" s="134" t="s">
        <v>2101</v>
      </c>
      <c r="F103" s="135" t="s">
        <v>2102</v>
      </c>
      <c r="G103" s="136" t="s">
        <v>734</v>
      </c>
      <c r="H103" s="137">
        <v>1</v>
      </c>
      <c r="I103" s="138"/>
      <c r="J103" s="139">
        <f>ROUND(I103*H103,2)</f>
        <v>0</v>
      </c>
      <c r="K103" s="135" t="s">
        <v>19</v>
      </c>
      <c r="L103" s="33"/>
      <c r="M103" s="140" t="s">
        <v>19</v>
      </c>
      <c r="N103" s="141" t="s">
        <v>45</v>
      </c>
      <c r="P103" s="142">
        <f>O103*H103</f>
        <v>0</v>
      </c>
      <c r="Q103" s="142">
        <v>0</v>
      </c>
      <c r="R103" s="142">
        <f>Q103*H103</f>
        <v>0</v>
      </c>
      <c r="S103" s="142">
        <v>0</v>
      </c>
      <c r="T103" s="143">
        <f>S103*H103</f>
        <v>0</v>
      </c>
      <c r="AR103" s="144" t="s">
        <v>685</v>
      </c>
      <c r="AT103" s="144" t="s">
        <v>191</v>
      </c>
      <c r="AU103" s="144" t="s">
        <v>82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685</v>
      </c>
      <c r="BM103" s="144" t="s">
        <v>2103</v>
      </c>
    </row>
    <row r="104" spans="2:65" s="1" customFormat="1" ht="19.5">
      <c r="B104" s="33"/>
      <c r="D104" s="151" t="s">
        <v>1940</v>
      </c>
      <c r="F104" s="194" t="s">
        <v>2104</v>
      </c>
      <c r="I104" s="148"/>
      <c r="L104" s="33"/>
      <c r="M104" s="149"/>
      <c r="T104" s="54"/>
      <c r="AT104" s="18" t="s">
        <v>1940</v>
      </c>
      <c r="AU104" s="18" t="s">
        <v>82</v>
      </c>
    </row>
    <row r="105" spans="2:65" s="1" customFormat="1" ht="16.5" customHeight="1">
      <c r="B105" s="33"/>
      <c r="C105" s="133" t="s">
        <v>271</v>
      </c>
      <c r="D105" s="133" t="s">
        <v>191</v>
      </c>
      <c r="E105" s="134" t="s">
        <v>2105</v>
      </c>
      <c r="F105" s="135" t="s">
        <v>2106</v>
      </c>
      <c r="G105" s="136" t="s">
        <v>734</v>
      </c>
      <c r="H105" s="137">
        <v>1</v>
      </c>
      <c r="I105" s="138"/>
      <c r="J105" s="139">
        <f>ROUND(I105*H105,2)</f>
        <v>0</v>
      </c>
      <c r="K105" s="135" t="s">
        <v>19</v>
      </c>
      <c r="L105" s="33"/>
      <c r="M105" s="140" t="s">
        <v>19</v>
      </c>
      <c r="N105" s="141" t="s">
        <v>45</v>
      </c>
      <c r="P105" s="142">
        <f>O105*H105</f>
        <v>0</v>
      </c>
      <c r="Q105" s="142">
        <v>0</v>
      </c>
      <c r="R105" s="142">
        <f>Q105*H105</f>
        <v>0</v>
      </c>
      <c r="S105" s="142">
        <v>0</v>
      </c>
      <c r="T105" s="143">
        <f>S105*H105</f>
        <v>0</v>
      </c>
      <c r="AR105" s="144" t="s">
        <v>685</v>
      </c>
      <c r="AT105" s="144" t="s">
        <v>191</v>
      </c>
      <c r="AU105" s="144" t="s">
        <v>82</v>
      </c>
      <c r="AY105" s="18" t="s">
        <v>189</v>
      </c>
      <c r="BE105" s="145">
        <f>IF(N105="základní",J105,0)</f>
        <v>0</v>
      </c>
      <c r="BF105" s="145">
        <f>IF(N105="snížená",J105,0)</f>
        <v>0</v>
      </c>
      <c r="BG105" s="145">
        <f>IF(N105="zákl. přenesená",J105,0)</f>
        <v>0</v>
      </c>
      <c r="BH105" s="145">
        <f>IF(N105="sníž. přenesená",J105,0)</f>
        <v>0</v>
      </c>
      <c r="BI105" s="145">
        <f>IF(N105="nulová",J105,0)</f>
        <v>0</v>
      </c>
      <c r="BJ105" s="18" t="s">
        <v>82</v>
      </c>
      <c r="BK105" s="145">
        <f>ROUND(I105*H105,2)</f>
        <v>0</v>
      </c>
      <c r="BL105" s="18" t="s">
        <v>685</v>
      </c>
      <c r="BM105" s="144" t="s">
        <v>2107</v>
      </c>
    </row>
    <row r="106" spans="2:65" s="1" customFormat="1" ht="19.5">
      <c r="B106" s="33"/>
      <c r="D106" s="151" t="s">
        <v>1940</v>
      </c>
      <c r="F106" s="194" t="s">
        <v>2108</v>
      </c>
      <c r="I106" s="148"/>
      <c r="L106" s="33"/>
      <c r="M106" s="149"/>
      <c r="T106" s="54"/>
      <c r="AT106" s="18" t="s">
        <v>1940</v>
      </c>
      <c r="AU106" s="18" t="s">
        <v>82</v>
      </c>
    </row>
    <row r="107" spans="2:65" s="1" customFormat="1" ht="16.5" customHeight="1">
      <c r="B107" s="33"/>
      <c r="C107" s="133" t="s">
        <v>224</v>
      </c>
      <c r="D107" s="133" t="s">
        <v>191</v>
      </c>
      <c r="E107" s="134" t="s">
        <v>2109</v>
      </c>
      <c r="F107" s="135" t="s">
        <v>2110</v>
      </c>
      <c r="G107" s="136" t="s">
        <v>202</v>
      </c>
      <c r="H107" s="137">
        <v>1</v>
      </c>
      <c r="I107" s="138"/>
      <c r="J107" s="139">
        <f>ROUND(I107*H107,2)</f>
        <v>0</v>
      </c>
      <c r="K107" s="135" t="s">
        <v>19</v>
      </c>
      <c r="L107" s="33"/>
      <c r="M107" s="140" t="s">
        <v>19</v>
      </c>
      <c r="N107" s="141" t="s">
        <v>45</v>
      </c>
      <c r="P107" s="142">
        <f>O107*H107</f>
        <v>0</v>
      </c>
      <c r="Q107" s="142">
        <v>0</v>
      </c>
      <c r="R107" s="142">
        <f>Q107*H107</f>
        <v>0</v>
      </c>
      <c r="S107" s="142">
        <v>0</v>
      </c>
      <c r="T107" s="143">
        <f>S107*H107</f>
        <v>0</v>
      </c>
      <c r="AR107" s="144" t="s">
        <v>685</v>
      </c>
      <c r="AT107" s="144" t="s">
        <v>191</v>
      </c>
      <c r="AU107" s="144" t="s">
        <v>82</v>
      </c>
      <c r="AY107" s="18" t="s">
        <v>189</v>
      </c>
      <c r="BE107" s="145">
        <f>IF(N107="základní",J107,0)</f>
        <v>0</v>
      </c>
      <c r="BF107" s="145">
        <f>IF(N107="snížená",J107,0)</f>
        <v>0</v>
      </c>
      <c r="BG107" s="145">
        <f>IF(N107="zákl. přenesená",J107,0)</f>
        <v>0</v>
      </c>
      <c r="BH107" s="145">
        <f>IF(N107="sníž. přenesená",J107,0)</f>
        <v>0</v>
      </c>
      <c r="BI107" s="145">
        <f>IF(N107="nulová",J107,0)</f>
        <v>0</v>
      </c>
      <c r="BJ107" s="18" t="s">
        <v>82</v>
      </c>
      <c r="BK107" s="145">
        <f>ROUND(I107*H107,2)</f>
        <v>0</v>
      </c>
      <c r="BL107" s="18" t="s">
        <v>685</v>
      </c>
      <c r="BM107" s="144" t="s">
        <v>2111</v>
      </c>
    </row>
    <row r="108" spans="2:65" s="1" customFormat="1" ht="16.5" customHeight="1">
      <c r="B108" s="33"/>
      <c r="C108" s="133" t="s">
        <v>285</v>
      </c>
      <c r="D108" s="133" t="s">
        <v>191</v>
      </c>
      <c r="E108" s="134" t="s">
        <v>2112</v>
      </c>
      <c r="F108" s="135" t="s">
        <v>2113</v>
      </c>
      <c r="G108" s="136" t="s">
        <v>734</v>
      </c>
      <c r="H108" s="137">
        <v>1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2114</v>
      </c>
    </row>
    <row r="109" spans="2:65" s="1" customFormat="1" ht="19.5">
      <c r="B109" s="33"/>
      <c r="D109" s="151" t="s">
        <v>1940</v>
      </c>
      <c r="F109" s="194" t="s">
        <v>2115</v>
      </c>
      <c r="I109" s="148"/>
      <c r="L109" s="33"/>
      <c r="M109" s="191"/>
      <c r="N109" s="192"/>
      <c r="O109" s="192"/>
      <c r="P109" s="192"/>
      <c r="Q109" s="192"/>
      <c r="R109" s="192"/>
      <c r="S109" s="192"/>
      <c r="T109" s="193"/>
      <c r="AT109" s="18" t="s">
        <v>1940</v>
      </c>
      <c r="AU109" s="18" t="s">
        <v>82</v>
      </c>
    </row>
    <row r="110" spans="2:65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33"/>
    </row>
  </sheetData>
  <sheetProtection algorithmName="SHA-512" hashValue="KhGd6/qrcBXmglPzMiFyVNerskoDJqRJqxTitLEISaANNwOHGFIGOsdYodCihs8poUMRGytgcR51jrbcc3F2uQ==" saltValue="WXjliKtHQRyW22G4M4M6yTybCgjv5oYkhd4ich2ZxqC2ATp4KjB8gDOZN9XHdfANRgUX2uOSCozFIs2f0xmuBQ==" spinCount="100000" sheet="1" objects="1" scenarios="1" formatColumns="0" formatRows="0" autoFilter="0"/>
  <autoFilter ref="C85:K109" xr:uid="{00000000-0009-0000-0000-000005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57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110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2116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2117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ROUND(J112,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ROUND((SUM(BE112:BE1578)),  2)</f>
        <v>0</v>
      </c>
      <c r="I35" s="95">
        <v>0.21</v>
      </c>
      <c r="J35" s="84">
        <f>ROUND(((SUM(BE112:BE1578))*I35),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ROUND((SUM(BF112:BF1578)),  2)</f>
        <v>0</v>
      </c>
      <c r="I36" s="95">
        <v>0.12</v>
      </c>
      <c r="J36" s="84">
        <f>ROUND(((SUM(BF112:BF1578))*I36),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ROUND((SUM(BG112:BG1578)),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ROUND((SUM(BH112:BH1578)),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ROUND((SUM(BI112:BI1578)),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2116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SO 04.1 - VDJ Černé Voděrady - stavební část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>M. Morská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J112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162</v>
      </c>
      <c r="E64" s="107"/>
      <c r="F64" s="107"/>
      <c r="G64" s="107"/>
      <c r="H64" s="107"/>
      <c r="I64" s="107"/>
      <c r="J64" s="108">
        <f>J113</f>
        <v>0</v>
      </c>
      <c r="L64" s="105"/>
    </row>
    <row r="65" spans="2:12" s="9" customFormat="1" ht="19.899999999999999" customHeight="1">
      <c r="B65" s="109"/>
      <c r="D65" s="110" t="s">
        <v>163</v>
      </c>
      <c r="E65" s="111"/>
      <c r="F65" s="111"/>
      <c r="G65" s="111"/>
      <c r="H65" s="111"/>
      <c r="I65" s="111"/>
      <c r="J65" s="112">
        <f>J114</f>
        <v>0</v>
      </c>
      <c r="L65" s="109"/>
    </row>
    <row r="66" spans="2:12" s="9" customFormat="1" ht="19.899999999999999" customHeight="1">
      <c r="B66" s="109"/>
      <c r="D66" s="110" t="s">
        <v>164</v>
      </c>
      <c r="E66" s="111"/>
      <c r="F66" s="111"/>
      <c r="G66" s="111"/>
      <c r="H66" s="111"/>
      <c r="I66" s="111"/>
      <c r="J66" s="112">
        <f>J272</f>
        <v>0</v>
      </c>
      <c r="L66" s="109"/>
    </row>
    <row r="67" spans="2:12" s="9" customFormat="1" ht="19.899999999999999" customHeight="1">
      <c r="B67" s="109"/>
      <c r="D67" s="110" t="s">
        <v>2118</v>
      </c>
      <c r="E67" s="111"/>
      <c r="F67" s="111"/>
      <c r="G67" s="111"/>
      <c r="H67" s="111"/>
      <c r="I67" s="111"/>
      <c r="J67" s="112">
        <f>J352</f>
        <v>0</v>
      </c>
      <c r="L67" s="109"/>
    </row>
    <row r="68" spans="2:12" s="9" customFormat="1" ht="19.899999999999999" customHeight="1">
      <c r="B68" s="109"/>
      <c r="D68" s="110" t="s">
        <v>165</v>
      </c>
      <c r="E68" s="111"/>
      <c r="F68" s="111"/>
      <c r="G68" s="111"/>
      <c r="H68" s="111"/>
      <c r="I68" s="111"/>
      <c r="J68" s="112">
        <f>J378</f>
        <v>0</v>
      </c>
      <c r="L68" s="109"/>
    </row>
    <row r="69" spans="2:12" s="9" customFormat="1" ht="19.899999999999999" customHeight="1">
      <c r="B69" s="109"/>
      <c r="D69" s="110" t="s">
        <v>166</v>
      </c>
      <c r="E69" s="111"/>
      <c r="F69" s="111"/>
      <c r="G69" s="111"/>
      <c r="H69" s="111"/>
      <c r="I69" s="111"/>
      <c r="J69" s="112">
        <f>J437</f>
        <v>0</v>
      </c>
      <c r="L69" s="109"/>
    </row>
    <row r="70" spans="2:12" s="9" customFormat="1" ht="19.899999999999999" customHeight="1">
      <c r="B70" s="109"/>
      <c r="D70" s="110" t="s">
        <v>1584</v>
      </c>
      <c r="E70" s="111"/>
      <c r="F70" s="111"/>
      <c r="G70" s="111"/>
      <c r="H70" s="111"/>
      <c r="I70" s="111"/>
      <c r="J70" s="112">
        <f>J464</f>
        <v>0</v>
      </c>
      <c r="L70" s="109"/>
    </row>
    <row r="71" spans="2:12" s="9" customFormat="1" ht="19.899999999999999" customHeight="1">
      <c r="B71" s="109"/>
      <c r="D71" s="110" t="s">
        <v>167</v>
      </c>
      <c r="E71" s="111"/>
      <c r="F71" s="111"/>
      <c r="G71" s="111"/>
      <c r="H71" s="111"/>
      <c r="I71" s="111"/>
      <c r="J71" s="112">
        <f>J629</f>
        <v>0</v>
      </c>
      <c r="L71" s="109"/>
    </row>
    <row r="72" spans="2:12" s="9" customFormat="1" ht="19.899999999999999" customHeight="1">
      <c r="B72" s="109"/>
      <c r="D72" s="110" t="s">
        <v>168</v>
      </c>
      <c r="E72" s="111"/>
      <c r="F72" s="111"/>
      <c r="G72" s="111"/>
      <c r="H72" s="111"/>
      <c r="I72" s="111"/>
      <c r="J72" s="112">
        <f>J651</f>
        <v>0</v>
      </c>
      <c r="L72" s="109"/>
    </row>
    <row r="73" spans="2:12" s="9" customFormat="1" ht="19.899999999999999" customHeight="1">
      <c r="B73" s="109"/>
      <c r="D73" s="110" t="s">
        <v>169</v>
      </c>
      <c r="E73" s="111"/>
      <c r="F73" s="111"/>
      <c r="G73" s="111"/>
      <c r="H73" s="111"/>
      <c r="I73" s="111"/>
      <c r="J73" s="112">
        <f>J871</f>
        <v>0</v>
      </c>
      <c r="L73" s="109"/>
    </row>
    <row r="74" spans="2:12" s="9" customFormat="1" ht="19.899999999999999" customHeight="1">
      <c r="B74" s="109"/>
      <c r="D74" s="110" t="s">
        <v>170</v>
      </c>
      <c r="E74" s="111"/>
      <c r="F74" s="111"/>
      <c r="G74" s="111"/>
      <c r="H74" s="111"/>
      <c r="I74" s="111"/>
      <c r="J74" s="112">
        <f>J883</f>
        <v>0</v>
      </c>
      <c r="L74" s="109"/>
    </row>
    <row r="75" spans="2:12" s="8" customFormat="1" ht="24.95" customHeight="1">
      <c r="B75" s="105"/>
      <c r="D75" s="106" t="s">
        <v>1585</v>
      </c>
      <c r="E75" s="107"/>
      <c r="F75" s="107"/>
      <c r="G75" s="107"/>
      <c r="H75" s="107"/>
      <c r="I75" s="107"/>
      <c r="J75" s="108">
        <f>J886</f>
        <v>0</v>
      </c>
      <c r="L75" s="105"/>
    </row>
    <row r="76" spans="2:12" s="9" customFormat="1" ht="19.899999999999999" customHeight="1">
      <c r="B76" s="109"/>
      <c r="D76" s="110" t="s">
        <v>1586</v>
      </c>
      <c r="E76" s="111"/>
      <c r="F76" s="111"/>
      <c r="G76" s="111"/>
      <c r="H76" s="111"/>
      <c r="I76" s="111"/>
      <c r="J76" s="112">
        <f>J887</f>
        <v>0</v>
      </c>
      <c r="L76" s="109"/>
    </row>
    <row r="77" spans="2:12" s="9" customFormat="1" ht="19.899999999999999" customHeight="1">
      <c r="B77" s="109"/>
      <c r="D77" s="110" t="s">
        <v>2119</v>
      </c>
      <c r="E77" s="111"/>
      <c r="F77" s="111"/>
      <c r="G77" s="111"/>
      <c r="H77" s="111"/>
      <c r="I77" s="111"/>
      <c r="J77" s="112">
        <f>J996</f>
        <v>0</v>
      </c>
      <c r="L77" s="109"/>
    </row>
    <row r="78" spans="2:12" s="9" customFormat="1" ht="19.899999999999999" customHeight="1">
      <c r="B78" s="109"/>
      <c r="D78" s="110" t="s">
        <v>2120</v>
      </c>
      <c r="E78" s="111"/>
      <c r="F78" s="111"/>
      <c r="G78" s="111"/>
      <c r="H78" s="111"/>
      <c r="I78" s="111"/>
      <c r="J78" s="112">
        <f>J1091</f>
        <v>0</v>
      </c>
      <c r="L78" s="109"/>
    </row>
    <row r="79" spans="2:12" s="9" customFormat="1" ht="19.899999999999999" customHeight="1">
      <c r="B79" s="109"/>
      <c r="D79" s="110" t="s">
        <v>2121</v>
      </c>
      <c r="E79" s="111"/>
      <c r="F79" s="111"/>
      <c r="G79" s="111"/>
      <c r="H79" s="111"/>
      <c r="I79" s="111"/>
      <c r="J79" s="112">
        <f>J1138</f>
        <v>0</v>
      </c>
      <c r="L79" s="109"/>
    </row>
    <row r="80" spans="2:12" s="9" customFormat="1" ht="19.899999999999999" customHeight="1">
      <c r="B80" s="109"/>
      <c r="D80" s="110" t="s">
        <v>1587</v>
      </c>
      <c r="E80" s="111"/>
      <c r="F80" s="111"/>
      <c r="G80" s="111"/>
      <c r="H80" s="111"/>
      <c r="I80" s="111"/>
      <c r="J80" s="112">
        <f>J1155</f>
        <v>0</v>
      </c>
      <c r="L80" s="109"/>
    </row>
    <row r="81" spans="2:12" s="9" customFormat="1" ht="19.899999999999999" customHeight="1">
      <c r="B81" s="109"/>
      <c r="D81" s="110" t="s">
        <v>2122</v>
      </c>
      <c r="E81" s="111"/>
      <c r="F81" s="111"/>
      <c r="G81" s="111"/>
      <c r="H81" s="111"/>
      <c r="I81" s="111"/>
      <c r="J81" s="112">
        <f>J1162</f>
        <v>0</v>
      </c>
      <c r="L81" s="109"/>
    </row>
    <row r="82" spans="2:12" s="9" customFormat="1" ht="19.899999999999999" customHeight="1">
      <c r="B82" s="109"/>
      <c r="D82" s="110" t="s">
        <v>2123</v>
      </c>
      <c r="E82" s="111"/>
      <c r="F82" s="111"/>
      <c r="G82" s="111"/>
      <c r="H82" s="111"/>
      <c r="I82" s="111"/>
      <c r="J82" s="112">
        <f>J1181</f>
        <v>0</v>
      </c>
      <c r="L82" s="109"/>
    </row>
    <row r="83" spans="2:12" s="9" customFormat="1" ht="19.899999999999999" customHeight="1">
      <c r="B83" s="109"/>
      <c r="D83" s="110" t="s">
        <v>2124</v>
      </c>
      <c r="E83" s="111"/>
      <c r="F83" s="111"/>
      <c r="G83" s="111"/>
      <c r="H83" s="111"/>
      <c r="I83" s="111"/>
      <c r="J83" s="112">
        <f>J1235</f>
        <v>0</v>
      </c>
      <c r="L83" s="109"/>
    </row>
    <row r="84" spans="2:12" s="9" customFormat="1" ht="19.899999999999999" customHeight="1">
      <c r="B84" s="109"/>
      <c r="D84" s="110" t="s">
        <v>2125</v>
      </c>
      <c r="E84" s="111"/>
      <c r="F84" s="111"/>
      <c r="G84" s="111"/>
      <c r="H84" s="111"/>
      <c r="I84" s="111"/>
      <c r="J84" s="112">
        <f>J1311</f>
        <v>0</v>
      </c>
      <c r="L84" s="109"/>
    </row>
    <row r="85" spans="2:12" s="9" customFormat="1" ht="19.899999999999999" customHeight="1">
      <c r="B85" s="109"/>
      <c r="D85" s="110" t="s">
        <v>2126</v>
      </c>
      <c r="E85" s="111"/>
      <c r="F85" s="111"/>
      <c r="G85" s="111"/>
      <c r="H85" s="111"/>
      <c r="I85" s="111"/>
      <c r="J85" s="112">
        <f>J1334</f>
        <v>0</v>
      </c>
      <c r="L85" s="109"/>
    </row>
    <row r="86" spans="2:12" s="9" customFormat="1" ht="19.899999999999999" customHeight="1">
      <c r="B86" s="109"/>
      <c r="D86" s="110" t="s">
        <v>2127</v>
      </c>
      <c r="E86" s="111"/>
      <c r="F86" s="111"/>
      <c r="G86" s="111"/>
      <c r="H86" s="111"/>
      <c r="I86" s="111"/>
      <c r="J86" s="112">
        <f>J1383</f>
        <v>0</v>
      </c>
      <c r="L86" s="109"/>
    </row>
    <row r="87" spans="2:12" s="9" customFormat="1" ht="19.899999999999999" customHeight="1">
      <c r="B87" s="109"/>
      <c r="D87" s="110" t="s">
        <v>2128</v>
      </c>
      <c r="E87" s="111"/>
      <c r="F87" s="111"/>
      <c r="G87" s="111"/>
      <c r="H87" s="111"/>
      <c r="I87" s="111"/>
      <c r="J87" s="112">
        <f>J1406</f>
        <v>0</v>
      </c>
      <c r="L87" s="109"/>
    </row>
    <row r="88" spans="2:12" s="9" customFormat="1" ht="19.899999999999999" customHeight="1">
      <c r="B88" s="109"/>
      <c r="D88" s="110" t="s">
        <v>2129</v>
      </c>
      <c r="E88" s="111"/>
      <c r="F88" s="111"/>
      <c r="G88" s="111"/>
      <c r="H88" s="111"/>
      <c r="I88" s="111"/>
      <c r="J88" s="112">
        <f>J1486</f>
        <v>0</v>
      </c>
      <c r="L88" s="109"/>
    </row>
    <row r="89" spans="2:12" s="9" customFormat="1" ht="19.899999999999999" customHeight="1">
      <c r="B89" s="109"/>
      <c r="D89" s="110" t="s">
        <v>1589</v>
      </c>
      <c r="E89" s="111"/>
      <c r="F89" s="111"/>
      <c r="G89" s="111"/>
      <c r="H89" s="111"/>
      <c r="I89" s="111"/>
      <c r="J89" s="112">
        <f>J1519</f>
        <v>0</v>
      </c>
      <c r="L89" s="109"/>
    </row>
    <row r="90" spans="2:12" s="9" customFormat="1" ht="19.899999999999999" customHeight="1">
      <c r="B90" s="109"/>
      <c r="D90" s="110" t="s">
        <v>2130</v>
      </c>
      <c r="E90" s="111"/>
      <c r="F90" s="111"/>
      <c r="G90" s="111"/>
      <c r="H90" s="111"/>
      <c r="I90" s="111"/>
      <c r="J90" s="112">
        <f>J1533</f>
        <v>0</v>
      </c>
      <c r="L90" s="109"/>
    </row>
    <row r="91" spans="2:12" s="1" customFormat="1" ht="21.75" customHeight="1">
      <c r="B91" s="33"/>
      <c r="L91" s="33"/>
    </row>
    <row r="92" spans="2:12" s="1" customFormat="1" ht="6.95" customHeight="1"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33"/>
    </row>
    <row r="96" spans="2:12" s="1" customFormat="1" ht="6.95" customHeight="1"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33"/>
    </row>
    <row r="97" spans="2:63" s="1" customFormat="1" ht="24.95" customHeight="1">
      <c r="B97" s="33"/>
      <c r="C97" s="22" t="s">
        <v>174</v>
      </c>
      <c r="L97" s="33"/>
    </row>
    <row r="98" spans="2:63" s="1" customFormat="1" ht="6.95" customHeight="1">
      <c r="B98" s="33"/>
      <c r="L98" s="33"/>
    </row>
    <row r="99" spans="2:63" s="1" customFormat="1" ht="12" customHeight="1">
      <c r="B99" s="33"/>
      <c r="C99" s="28" t="s">
        <v>16</v>
      </c>
      <c r="L99" s="33"/>
    </row>
    <row r="100" spans="2:63" s="1" customFormat="1" ht="16.5" customHeight="1">
      <c r="B100" s="33"/>
      <c r="E100" s="326" t="str">
        <f>E7</f>
        <v>Připojení vodovodu Černé Voděrady na SV Region JIH</v>
      </c>
      <c r="F100" s="327"/>
      <c r="G100" s="327"/>
      <c r="H100" s="327"/>
      <c r="L100" s="33"/>
    </row>
    <row r="101" spans="2:63" ht="12" customHeight="1">
      <c r="B101" s="21"/>
      <c r="C101" s="28" t="s">
        <v>150</v>
      </c>
      <c r="L101" s="21"/>
    </row>
    <row r="102" spans="2:63" s="1" customFormat="1" ht="16.5" customHeight="1">
      <c r="B102" s="33"/>
      <c r="E102" s="326" t="s">
        <v>2116</v>
      </c>
      <c r="F102" s="328"/>
      <c r="G102" s="328"/>
      <c r="H102" s="328"/>
      <c r="L102" s="33"/>
    </row>
    <row r="103" spans="2:63" s="1" customFormat="1" ht="12" customHeight="1">
      <c r="B103" s="33"/>
      <c r="C103" s="28" t="s">
        <v>1581</v>
      </c>
      <c r="L103" s="33"/>
    </row>
    <row r="104" spans="2:63" s="1" customFormat="1" ht="16.5" customHeight="1">
      <c r="B104" s="33"/>
      <c r="E104" s="284" t="str">
        <f>E11</f>
        <v>SO 04.1 - VDJ Černé Voděrady - stavební část</v>
      </c>
      <c r="F104" s="328"/>
      <c r="G104" s="328"/>
      <c r="H104" s="328"/>
      <c r="L104" s="33"/>
    </row>
    <row r="105" spans="2:63" s="1" customFormat="1" ht="6.95" customHeight="1">
      <c r="B105" s="33"/>
      <c r="L105" s="33"/>
    </row>
    <row r="106" spans="2:63" s="1" customFormat="1" ht="12" customHeight="1">
      <c r="B106" s="33"/>
      <c r="C106" s="28" t="s">
        <v>21</v>
      </c>
      <c r="F106" s="26" t="str">
        <f>F14</f>
        <v>K.Ú. černé Voděrady, Zvánovice, Ondřejov u Prahy</v>
      </c>
      <c r="I106" s="28" t="s">
        <v>23</v>
      </c>
      <c r="J106" s="50" t="str">
        <f>IF(J14="","",J14)</f>
        <v>31. 7. 2025</v>
      </c>
      <c r="L106" s="33"/>
    </row>
    <row r="107" spans="2:63" s="1" customFormat="1" ht="6.95" customHeight="1">
      <c r="B107" s="33"/>
      <c r="L107" s="33"/>
    </row>
    <row r="108" spans="2:63" s="1" customFormat="1" ht="40.15" customHeight="1">
      <c r="B108" s="33"/>
      <c r="C108" s="28" t="s">
        <v>25</v>
      </c>
      <c r="F108" s="26" t="str">
        <f>E17</f>
        <v>Obec Černé Voděrady, nám. Lípy Svobody 47, 281 63</v>
      </c>
      <c r="I108" s="28" t="s">
        <v>32</v>
      </c>
      <c r="J108" s="31" t="str">
        <f>E23</f>
        <v>Vodohospodářský rozvoj a výstavba s.s. Praha 5</v>
      </c>
      <c r="L108" s="33"/>
    </row>
    <row r="109" spans="2:63" s="1" customFormat="1" ht="15.2" customHeight="1">
      <c r="B109" s="33"/>
      <c r="C109" s="28" t="s">
        <v>30</v>
      </c>
      <c r="F109" s="26" t="str">
        <f>IF(E20="","",E20)</f>
        <v>Vyplň údaj</v>
      </c>
      <c r="I109" s="28" t="s">
        <v>36</v>
      </c>
      <c r="J109" s="31" t="str">
        <f>E26</f>
        <v>M. Morská</v>
      </c>
      <c r="L109" s="33"/>
    </row>
    <row r="110" spans="2:63" s="1" customFormat="1" ht="10.35" customHeight="1">
      <c r="B110" s="33"/>
      <c r="L110" s="33"/>
    </row>
    <row r="111" spans="2:63" s="10" customFormat="1" ht="29.25" customHeight="1">
      <c r="B111" s="113"/>
      <c r="C111" s="114" t="s">
        <v>175</v>
      </c>
      <c r="D111" s="115" t="s">
        <v>59</v>
      </c>
      <c r="E111" s="115" t="s">
        <v>55</v>
      </c>
      <c r="F111" s="115" t="s">
        <v>56</v>
      </c>
      <c r="G111" s="115" t="s">
        <v>176</v>
      </c>
      <c r="H111" s="115" t="s">
        <v>177</v>
      </c>
      <c r="I111" s="115" t="s">
        <v>178</v>
      </c>
      <c r="J111" s="115" t="s">
        <v>160</v>
      </c>
      <c r="K111" s="116" t="s">
        <v>179</v>
      </c>
      <c r="L111" s="113"/>
      <c r="M111" s="57" t="s">
        <v>19</v>
      </c>
      <c r="N111" s="58" t="s">
        <v>44</v>
      </c>
      <c r="O111" s="58" t="s">
        <v>180</v>
      </c>
      <c r="P111" s="58" t="s">
        <v>181</v>
      </c>
      <c r="Q111" s="58" t="s">
        <v>182</v>
      </c>
      <c r="R111" s="58" t="s">
        <v>183</v>
      </c>
      <c r="S111" s="58" t="s">
        <v>184</v>
      </c>
      <c r="T111" s="59" t="s">
        <v>185</v>
      </c>
    </row>
    <row r="112" spans="2:63" s="1" customFormat="1" ht="22.9" customHeight="1">
      <c r="B112" s="33"/>
      <c r="C112" s="62" t="s">
        <v>186</v>
      </c>
      <c r="J112" s="117">
        <f>BK112</f>
        <v>0</v>
      </c>
      <c r="L112" s="33"/>
      <c r="M112" s="60"/>
      <c r="N112" s="51"/>
      <c r="O112" s="51"/>
      <c r="P112" s="118">
        <f>P113+P886</f>
        <v>0</v>
      </c>
      <c r="Q112" s="51"/>
      <c r="R112" s="118">
        <f>R113+R886</f>
        <v>535.43815218999987</v>
      </c>
      <c r="S112" s="51"/>
      <c r="T112" s="119">
        <f>T113+T886</f>
        <v>13.9642</v>
      </c>
      <c r="AT112" s="18" t="s">
        <v>73</v>
      </c>
      <c r="AU112" s="18" t="s">
        <v>161</v>
      </c>
      <c r="BK112" s="120">
        <f>BK113+BK886</f>
        <v>0</v>
      </c>
    </row>
    <row r="113" spans="2:65" s="11" customFormat="1" ht="25.9" customHeight="1">
      <c r="B113" s="121"/>
      <c r="D113" s="122" t="s">
        <v>73</v>
      </c>
      <c r="E113" s="123" t="s">
        <v>187</v>
      </c>
      <c r="F113" s="123" t="s">
        <v>188</v>
      </c>
      <c r="I113" s="124"/>
      <c r="J113" s="125">
        <f>BK113</f>
        <v>0</v>
      </c>
      <c r="L113" s="121"/>
      <c r="M113" s="126"/>
      <c r="P113" s="127">
        <f>P114+P272+P352+P378+P437+P464+P629+P651+P871+P883</f>
        <v>0</v>
      </c>
      <c r="R113" s="127">
        <f>R114+R272+R352+R378+R437+R464+R629+R651+R871+R883</f>
        <v>500.44557782999988</v>
      </c>
      <c r="T113" s="128">
        <f>T114+T272+T352+T378+T437+T464+T629+T651+T871+T883</f>
        <v>13.9642</v>
      </c>
      <c r="AR113" s="122" t="s">
        <v>82</v>
      </c>
      <c r="AT113" s="129" t="s">
        <v>73</v>
      </c>
      <c r="AU113" s="129" t="s">
        <v>74</v>
      </c>
      <c r="AY113" s="122" t="s">
        <v>189</v>
      </c>
      <c r="BK113" s="130">
        <f>BK114+BK272+BK352+BK378+BK437+BK464+BK629+BK651+BK871+BK883</f>
        <v>0</v>
      </c>
    </row>
    <row r="114" spans="2:65" s="11" customFormat="1" ht="22.9" customHeight="1">
      <c r="B114" s="121"/>
      <c r="D114" s="122" t="s">
        <v>73</v>
      </c>
      <c r="E114" s="131" t="s">
        <v>82</v>
      </c>
      <c r="F114" s="131" t="s">
        <v>190</v>
      </c>
      <c r="I114" s="124"/>
      <c r="J114" s="132">
        <f>BK114</f>
        <v>0</v>
      </c>
      <c r="L114" s="121"/>
      <c r="M114" s="126"/>
      <c r="P114" s="127">
        <f>SUM(P115:P271)</f>
        <v>0</v>
      </c>
      <c r="R114" s="127">
        <f>SUM(R115:R271)</f>
        <v>364.24694999999997</v>
      </c>
      <c r="T114" s="128">
        <f>SUM(T115:T271)</f>
        <v>0</v>
      </c>
      <c r="AR114" s="122" t="s">
        <v>82</v>
      </c>
      <c r="AT114" s="129" t="s">
        <v>73</v>
      </c>
      <c r="AU114" s="129" t="s">
        <v>82</v>
      </c>
      <c r="AY114" s="122" t="s">
        <v>189</v>
      </c>
      <c r="BK114" s="130">
        <f>SUM(BK115:BK271)</f>
        <v>0</v>
      </c>
    </row>
    <row r="115" spans="2:65" s="1" customFormat="1" ht="24.2" customHeight="1">
      <c r="B115" s="33"/>
      <c r="C115" s="133" t="s">
        <v>82</v>
      </c>
      <c r="D115" s="133" t="s">
        <v>191</v>
      </c>
      <c r="E115" s="134" t="s">
        <v>346</v>
      </c>
      <c r="F115" s="135" t="s">
        <v>347</v>
      </c>
      <c r="G115" s="136" t="s">
        <v>348</v>
      </c>
      <c r="H115" s="137">
        <v>320</v>
      </c>
      <c r="I115" s="138"/>
      <c r="J115" s="139">
        <f>ROUND(I115*H115,2)</f>
        <v>0</v>
      </c>
      <c r="K115" s="135" t="s">
        <v>195</v>
      </c>
      <c r="L115" s="33"/>
      <c r="M115" s="140" t="s">
        <v>19</v>
      </c>
      <c r="N115" s="141" t="s">
        <v>45</v>
      </c>
      <c r="P115" s="142">
        <f>O115*H115</f>
        <v>0</v>
      </c>
      <c r="Q115" s="142">
        <v>3.0000000000000001E-5</v>
      </c>
      <c r="R115" s="142">
        <f>Q115*H115</f>
        <v>9.6000000000000009E-3</v>
      </c>
      <c r="S115" s="142">
        <v>0</v>
      </c>
      <c r="T115" s="143">
        <f>S115*H115</f>
        <v>0</v>
      </c>
      <c r="AR115" s="144" t="s">
        <v>196</v>
      </c>
      <c r="AT115" s="144" t="s">
        <v>191</v>
      </c>
      <c r="AU115" s="144" t="s">
        <v>85</v>
      </c>
      <c r="AY115" s="18" t="s">
        <v>189</v>
      </c>
      <c r="BE115" s="145">
        <f>IF(N115="základní",J115,0)</f>
        <v>0</v>
      </c>
      <c r="BF115" s="145">
        <f>IF(N115="snížená",J115,0)</f>
        <v>0</v>
      </c>
      <c r="BG115" s="145">
        <f>IF(N115="zákl. přenesená",J115,0)</f>
        <v>0</v>
      </c>
      <c r="BH115" s="145">
        <f>IF(N115="sníž. přenesená",J115,0)</f>
        <v>0</v>
      </c>
      <c r="BI115" s="145">
        <f>IF(N115="nulová",J115,0)</f>
        <v>0</v>
      </c>
      <c r="BJ115" s="18" t="s">
        <v>82</v>
      </c>
      <c r="BK115" s="145">
        <f>ROUND(I115*H115,2)</f>
        <v>0</v>
      </c>
      <c r="BL115" s="18" t="s">
        <v>196</v>
      </c>
      <c r="BM115" s="144" t="s">
        <v>2131</v>
      </c>
    </row>
    <row r="116" spans="2:65" s="1" customFormat="1" ht="11.25">
      <c r="B116" s="33"/>
      <c r="D116" s="146" t="s">
        <v>198</v>
      </c>
      <c r="F116" s="147" t="s">
        <v>350</v>
      </c>
      <c r="I116" s="148"/>
      <c r="L116" s="33"/>
      <c r="M116" s="149"/>
      <c r="T116" s="54"/>
      <c r="AT116" s="18" t="s">
        <v>198</v>
      </c>
      <c r="AU116" s="18" t="s">
        <v>85</v>
      </c>
    </row>
    <row r="117" spans="2:65" s="1" customFormat="1" ht="37.9" customHeight="1">
      <c r="B117" s="33"/>
      <c r="C117" s="133" t="s">
        <v>85</v>
      </c>
      <c r="D117" s="133" t="s">
        <v>191</v>
      </c>
      <c r="E117" s="134" t="s">
        <v>356</v>
      </c>
      <c r="F117" s="135" t="s">
        <v>357</v>
      </c>
      <c r="G117" s="136" t="s">
        <v>358</v>
      </c>
      <c r="H117" s="137">
        <v>40</v>
      </c>
      <c r="I117" s="138"/>
      <c r="J117" s="139">
        <f>ROUND(I117*H117,2)</f>
        <v>0</v>
      </c>
      <c r="K117" s="135" t="s">
        <v>195</v>
      </c>
      <c r="L117" s="33"/>
      <c r="M117" s="140" t="s">
        <v>19</v>
      </c>
      <c r="N117" s="141" t="s">
        <v>45</v>
      </c>
      <c r="P117" s="142">
        <f>O117*H117</f>
        <v>0</v>
      </c>
      <c r="Q117" s="142">
        <v>0</v>
      </c>
      <c r="R117" s="142">
        <f>Q117*H117</f>
        <v>0</v>
      </c>
      <c r="S117" s="142">
        <v>0</v>
      </c>
      <c r="T117" s="143">
        <f>S117*H117</f>
        <v>0</v>
      </c>
      <c r="AR117" s="144" t="s">
        <v>196</v>
      </c>
      <c r="AT117" s="144" t="s">
        <v>191</v>
      </c>
      <c r="AU117" s="144" t="s">
        <v>85</v>
      </c>
      <c r="AY117" s="18" t="s">
        <v>189</v>
      </c>
      <c r="BE117" s="145">
        <f>IF(N117="základní",J117,0)</f>
        <v>0</v>
      </c>
      <c r="BF117" s="145">
        <f>IF(N117="snížená",J117,0)</f>
        <v>0</v>
      </c>
      <c r="BG117" s="145">
        <f>IF(N117="zákl. přenesená",J117,0)</f>
        <v>0</v>
      </c>
      <c r="BH117" s="145">
        <f>IF(N117="sníž. přenesená",J117,0)</f>
        <v>0</v>
      </c>
      <c r="BI117" s="145">
        <f>IF(N117="nulová",J117,0)</f>
        <v>0</v>
      </c>
      <c r="BJ117" s="18" t="s">
        <v>82</v>
      </c>
      <c r="BK117" s="145">
        <f>ROUND(I117*H117,2)</f>
        <v>0</v>
      </c>
      <c r="BL117" s="18" t="s">
        <v>196</v>
      </c>
      <c r="BM117" s="144" t="s">
        <v>2132</v>
      </c>
    </row>
    <row r="118" spans="2:65" s="1" customFormat="1" ht="11.25">
      <c r="B118" s="33"/>
      <c r="D118" s="146" t="s">
        <v>198</v>
      </c>
      <c r="F118" s="147" t="s">
        <v>360</v>
      </c>
      <c r="I118" s="148"/>
      <c r="L118" s="33"/>
      <c r="M118" s="149"/>
      <c r="T118" s="54"/>
      <c r="AT118" s="18" t="s">
        <v>198</v>
      </c>
      <c r="AU118" s="18" t="s">
        <v>85</v>
      </c>
    </row>
    <row r="119" spans="2:65" s="1" customFormat="1" ht="24.2" customHeight="1">
      <c r="B119" s="33"/>
      <c r="C119" s="133" t="s">
        <v>111</v>
      </c>
      <c r="D119" s="133" t="s">
        <v>191</v>
      </c>
      <c r="E119" s="134" t="s">
        <v>2133</v>
      </c>
      <c r="F119" s="135" t="s">
        <v>2134</v>
      </c>
      <c r="G119" s="136" t="s">
        <v>194</v>
      </c>
      <c r="H119" s="137">
        <v>890</v>
      </c>
      <c r="I119" s="138"/>
      <c r="J119" s="139">
        <f>ROUND(I119*H119,2)</f>
        <v>0</v>
      </c>
      <c r="K119" s="135" t="s">
        <v>195</v>
      </c>
      <c r="L119" s="33"/>
      <c r="M119" s="140" t="s">
        <v>19</v>
      </c>
      <c r="N119" s="141" t="s">
        <v>45</v>
      </c>
      <c r="P119" s="142">
        <f>O119*H119</f>
        <v>0</v>
      </c>
      <c r="Q119" s="142">
        <v>0</v>
      </c>
      <c r="R119" s="142">
        <f>Q119*H119</f>
        <v>0</v>
      </c>
      <c r="S119" s="142">
        <v>0</v>
      </c>
      <c r="T119" s="143">
        <f>S119*H119</f>
        <v>0</v>
      </c>
      <c r="AR119" s="144" t="s">
        <v>196</v>
      </c>
      <c r="AT119" s="144" t="s">
        <v>191</v>
      </c>
      <c r="AU119" s="144" t="s">
        <v>85</v>
      </c>
      <c r="AY119" s="18" t="s">
        <v>189</v>
      </c>
      <c r="BE119" s="145">
        <f>IF(N119="základní",J119,0)</f>
        <v>0</v>
      </c>
      <c r="BF119" s="145">
        <f>IF(N119="snížená",J119,0)</f>
        <v>0</v>
      </c>
      <c r="BG119" s="145">
        <f>IF(N119="zákl. přenesená",J119,0)</f>
        <v>0</v>
      </c>
      <c r="BH119" s="145">
        <f>IF(N119="sníž. přenesená",J119,0)</f>
        <v>0</v>
      </c>
      <c r="BI119" s="145">
        <f>IF(N119="nulová",J119,0)</f>
        <v>0</v>
      </c>
      <c r="BJ119" s="18" t="s">
        <v>82</v>
      </c>
      <c r="BK119" s="145">
        <f>ROUND(I119*H119,2)</f>
        <v>0</v>
      </c>
      <c r="BL119" s="18" t="s">
        <v>196</v>
      </c>
      <c r="BM119" s="144" t="s">
        <v>2135</v>
      </c>
    </row>
    <row r="120" spans="2:65" s="1" customFormat="1" ht="11.25">
      <c r="B120" s="33"/>
      <c r="D120" s="146" t="s">
        <v>198</v>
      </c>
      <c r="F120" s="147" t="s">
        <v>2136</v>
      </c>
      <c r="I120" s="148"/>
      <c r="L120" s="33"/>
      <c r="M120" s="149"/>
      <c r="T120" s="54"/>
      <c r="AT120" s="18" t="s">
        <v>198</v>
      </c>
      <c r="AU120" s="18" t="s">
        <v>85</v>
      </c>
    </row>
    <row r="121" spans="2:65" s="12" customFormat="1" ht="11.25">
      <c r="B121" s="150"/>
      <c r="D121" s="151" t="s">
        <v>205</v>
      </c>
      <c r="E121" s="152" t="s">
        <v>19</v>
      </c>
      <c r="F121" s="153" t="s">
        <v>2137</v>
      </c>
      <c r="H121" s="152" t="s">
        <v>19</v>
      </c>
      <c r="I121" s="154"/>
      <c r="L121" s="150"/>
      <c r="M121" s="155"/>
      <c r="T121" s="156"/>
      <c r="AT121" s="152" t="s">
        <v>205</v>
      </c>
      <c r="AU121" s="152" t="s">
        <v>85</v>
      </c>
      <c r="AV121" s="12" t="s">
        <v>82</v>
      </c>
      <c r="AW121" s="12" t="s">
        <v>35</v>
      </c>
      <c r="AX121" s="12" t="s">
        <v>74</v>
      </c>
      <c r="AY121" s="152" t="s">
        <v>189</v>
      </c>
    </row>
    <row r="122" spans="2:65" s="12" customFormat="1" ht="11.25">
      <c r="B122" s="150"/>
      <c r="D122" s="151" t="s">
        <v>205</v>
      </c>
      <c r="E122" s="152" t="s">
        <v>19</v>
      </c>
      <c r="F122" s="153" t="s">
        <v>2138</v>
      </c>
      <c r="H122" s="152" t="s">
        <v>19</v>
      </c>
      <c r="I122" s="154"/>
      <c r="L122" s="150"/>
      <c r="M122" s="155"/>
      <c r="T122" s="156"/>
      <c r="AT122" s="152" t="s">
        <v>205</v>
      </c>
      <c r="AU122" s="152" t="s">
        <v>85</v>
      </c>
      <c r="AV122" s="12" t="s">
        <v>82</v>
      </c>
      <c r="AW122" s="12" t="s">
        <v>35</v>
      </c>
      <c r="AX122" s="12" t="s">
        <v>74</v>
      </c>
      <c r="AY122" s="152" t="s">
        <v>189</v>
      </c>
    </row>
    <row r="123" spans="2:65" s="13" customFormat="1" ht="11.25">
      <c r="B123" s="157"/>
      <c r="D123" s="151" t="s">
        <v>205</v>
      </c>
      <c r="E123" s="158" t="s">
        <v>19</v>
      </c>
      <c r="F123" s="159" t="s">
        <v>2139</v>
      </c>
      <c r="H123" s="160">
        <v>890</v>
      </c>
      <c r="I123" s="161"/>
      <c r="L123" s="157"/>
      <c r="M123" s="162"/>
      <c r="T123" s="163"/>
      <c r="AT123" s="158" t="s">
        <v>205</v>
      </c>
      <c r="AU123" s="158" t="s">
        <v>85</v>
      </c>
      <c r="AV123" s="13" t="s">
        <v>85</v>
      </c>
      <c r="AW123" s="13" t="s">
        <v>35</v>
      </c>
      <c r="AX123" s="13" t="s">
        <v>74</v>
      </c>
      <c r="AY123" s="158" t="s">
        <v>189</v>
      </c>
    </row>
    <row r="124" spans="2:65" s="14" customFormat="1" ht="11.25">
      <c r="B124" s="164"/>
      <c r="D124" s="151" t="s">
        <v>205</v>
      </c>
      <c r="E124" s="165" t="s">
        <v>19</v>
      </c>
      <c r="F124" s="166" t="s">
        <v>303</v>
      </c>
      <c r="H124" s="167">
        <v>890</v>
      </c>
      <c r="I124" s="168"/>
      <c r="L124" s="164"/>
      <c r="M124" s="169"/>
      <c r="T124" s="170"/>
      <c r="AT124" s="165" t="s">
        <v>205</v>
      </c>
      <c r="AU124" s="165" t="s">
        <v>85</v>
      </c>
      <c r="AV124" s="14" t="s">
        <v>196</v>
      </c>
      <c r="AW124" s="14" t="s">
        <v>35</v>
      </c>
      <c r="AX124" s="14" t="s">
        <v>82</v>
      </c>
      <c r="AY124" s="165" t="s">
        <v>189</v>
      </c>
    </row>
    <row r="125" spans="2:65" s="1" customFormat="1" ht="49.15" customHeight="1">
      <c r="B125" s="33"/>
      <c r="C125" s="133" t="s">
        <v>196</v>
      </c>
      <c r="D125" s="133" t="s">
        <v>191</v>
      </c>
      <c r="E125" s="134" t="s">
        <v>2140</v>
      </c>
      <c r="F125" s="135" t="s">
        <v>2141</v>
      </c>
      <c r="G125" s="136" t="s">
        <v>405</v>
      </c>
      <c r="H125" s="137">
        <v>22.8</v>
      </c>
      <c r="I125" s="138"/>
      <c r="J125" s="139">
        <f>ROUND(I125*H125,2)</f>
        <v>0</v>
      </c>
      <c r="K125" s="135" t="s">
        <v>195</v>
      </c>
      <c r="L125" s="33"/>
      <c r="M125" s="140" t="s">
        <v>19</v>
      </c>
      <c r="N125" s="141" t="s">
        <v>45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196</v>
      </c>
      <c r="AT125" s="144" t="s">
        <v>191</v>
      </c>
      <c r="AU125" s="144" t="s">
        <v>85</v>
      </c>
      <c r="AY125" s="18" t="s">
        <v>189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8" t="s">
        <v>82</v>
      </c>
      <c r="BK125" s="145">
        <f>ROUND(I125*H125,2)</f>
        <v>0</v>
      </c>
      <c r="BL125" s="18" t="s">
        <v>196</v>
      </c>
      <c r="BM125" s="144" t="s">
        <v>2142</v>
      </c>
    </row>
    <row r="126" spans="2:65" s="1" customFormat="1" ht="11.25">
      <c r="B126" s="33"/>
      <c r="D126" s="146" t="s">
        <v>198</v>
      </c>
      <c r="F126" s="147" t="s">
        <v>2143</v>
      </c>
      <c r="I126" s="148"/>
      <c r="L126" s="33"/>
      <c r="M126" s="149"/>
      <c r="T126" s="54"/>
      <c r="AT126" s="18" t="s">
        <v>198</v>
      </c>
      <c r="AU126" s="18" t="s">
        <v>85</v>
      </c>
    </row>
    <row r="127" spans="2:65" s="12" customFormat="1" ht="11.25">
      <c r="B127" s="150"/>
      <c r="D127" s="151" t="s">
        <v>205</v>
      </c>
      <c r="E127" s="152" t="s">
        <v>19</v>
      </c>
      <c r="F127" s="153" t="s">
        <v>217</v>
      </c>
      <c r="H127" s="152" t="s">
        <v>19</v>
      </c>
      <c r="I127" s="154"/>
      <c r="L127" s="150"/>
      <c r="M127" s="155"/>
      <c r="T127" s="156"/>
      <c r="AT127" s="152" t="s">
        <v>205</v>
      </c>
      <c r="AU127" s="152" t="s">
        <v>85</v>
      </c>
      <c r="AV127" s="12" t="s">
        <v>82</v>
      </c>
      <c r="AW127" s="12" t="s">
        <v>35</v>
      </c>
      <c r="AX127" s="12" t="s">
        <v>74</v>
      </c>
      <c r="AY127" s="152" t="s">
        <v>189</v>
      </c>
    </row>
    <row r="128" spans="2:65" s="12" customFormat="1" ht="11.25">
      <c r="B128" s="150"/>
      <c r="D128" s="151" t="s">
        <v>205</v>
      </c>
      <c r="E128" s="152" t="s">
        <v>19</v>
      </c>
      <c r="F128" s="153" t="s">
        <v>2144</v>
      </c>
      <c r="H128" s="152" t="s">
        <v>19</v>
      </c>
      <c r="I128" s="154"/>
      <c r="L128" s="150"/>
      <c r="M128" s="155"/>
      <c r="T128" s="156"/>
      <c r="AT128" s="152" t="s">
        <v>205</v>
      </c>
      <c r="AU128" s="152" t="s">
        <v>85</v>
      </c>
      <c r="AV128" s="12" t="s">
        <v>82</v>
      </c>
      <c r="AW128" s="12" t="s">
        <v>35</v>
      </c>
      <c r="AX128" s="12" t="s">
        <v>74</v>
      </c>
      <c r="AY128" s="152" t="s">
        <v>189</v>
      </c>
    </row>
    <row r="129" spans="2:65" s="13" customFormat="1" ht="11.25">
      <c r="B129" s="157"/>
      <c r="D129" s="151" t="s">
        <v>205</v>
      </c>
      <c r="E129" s="158" t="s">
        <v>19</v>
      </c>
      <c r="F129" s="159" t="s">
        <v>2145</v>
      </c>
      <c r="H129" s="160">
        <v>190</v>
      </c>
      <c r="I129" s="161"/>
      <c r="L129" s="157"/>
      <c r="M129" s="162"/>
      <c r="T129" s="163"/>
      <c r="AT129" s="158" t="s">
        <v>205</v>
      </c>
      <c r="AU129" s="158" t="s">
        <v>85</v>
      </c>
      <c r="AV129" s="13" t="s">
        <v>85</v>
      </c>
      <c r="AW129" s="13" t="s">
        <v>35</v>
      </c>
      <c r="AX129" s="13" t="s">
        <v>74</v>
      </c>
      <c r="AY129" s="158" t="s">
        <v>189</v>
      </c>
    </row>
    <row r="130" spans="2:65" s="13" customFormat="1" ht="11.25">
      <c r="B130" s="157"/>
      <c r="D130" s="151" t="s">
        <v>205</v>
      </c>
      <c r="E130" s="158" t="s">
        <v>19</v>
      </c>
      <c r="F130" s="159" t="s">
        <v>2146</v>
      </c>
      <c r="H130" s="160">
        <v>22.8</v>
      </c>
      <c r="I130" s="161"/>
      <c r="L130" s="157"/>
      <c r="M130" s="162"/>
      <c r="T130" s="163"/>
      <c r="AT130" s="158" t="s">
        <v>205</v>
      </c>
      <c r="AU130" s="158" t="s">
        <v>85</v>
      </c>
      <c r="AV130" s="13" t="s">
        <v>85</v>
      </c>
      <c r="AW130" s="13" t="s">
        <v>35</v>
      </c>
      <c r="AX130" s="13" t="s">
        <v>82</v>
      </c>
      <c r="AY130" s="158" t="s">
        <v>189</v>
      </c>
    </row>
    <row r="131" spans="2:65" s="1" customFormat="1" ht="49.15" customHeight="1">
      <c r="B131" s="33"/>
      <c r="C131" s="133" t="s">
        <v>219</v>
      </c>
      <c r="D131" s="133" t="s">
        <v>191</v>
      </c>
      <c r="E131" s="134" t="s">
        <v>2147</v>
      </c>
      <c r="F131" s="135" t="s">
        <v>2148</v>
      </c>
      <c r="G131" s="136" t="s">
        <v>405</v>
      </c>
      <c r="H131" s="137">
        <v>83.6</v>
      </c>
      <c r="I131" s="138"/>
      <c r="J131" s="139">
        <f>ROUND(I131*H131,2)</f>
        <v>0</v>
      </c>
      <c r="K131" s="135" t="s">
        <v>195</v>
      </c>
      <c r="L131" s="33"/>
      <c r="M131" s="140" t="s">
        <v>19</v>
      </c>
      <c r="N131" s="141" t="s">
        <v>45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196</v>
      </c>
      <c r="AT131" s="144" t="s">
        <v>191</v>
      </c>
      <c r="AU131" s="144" t="s">
        <v>85</v>
      </c>
      <c r="AY131" s="18" t="s">
        <v>189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8" t="s">
        <v>82</v>
      </c>
      <c r="BK131" s="145">
        <f>ROUND(I131*H131,2)</f>
        <v>0</v>
      </c>
      <c r="BL131" s="18" t="s">
        <v>196</v>
      </c>
      <c r="BM131" s="144" t="s">
        <v>2149</v>
      </c>
    </row>
    <row r="132" spans="2:65" s="1" customFormat="1" ht="11.25">
      <c r="B132" s="33"/>
      <c r="D132" s="146" t="s">
        <v>198</v>
      </c>
      <c r="F132" s="147" t="s">
        <v>2150</v>
      </c>
      <c r="I132" s="148"/>
      <c r="L132" s="33"/>
      <c r="M132" s="149"/>
      <c r="T132" s="54"/>
      <c r="AT132" s="18" t="s">
        <v>198</v>
      </c>
      <c r="AU132" s="18" t="s">
        <v>85</v>
      </c>
    </row>
    <row r="133" spans="2:65" s="12" customFormat="1" ht="11.25">
      <c r="B133" s="150"/>
      <c r="D133" s="151" t="s">
        <v>205</v>
      </c>
      <c r="E133" s="152" t="s">
        <v>19</v>
      </c>
      <c r="F133" s="153" t="s">
        <v>217</v>
      </c>
      <c r="H133" s="152" t="s">
        <v>19</v>
      </c>
      <c r="I133" s="154"/>
      <c r="L133" s="150"/>
      <c r="M133" s="155"/>
      <c r="T133" s="156"/>
      <c r="AT133" s="152" t="s">
        <v>205</v>
      </c>
      <c r="AU133" s="152" t="s">
        <v>85</v>
      </c>
      <c r="AV133" s="12" t="s">
        <v>82</v>
      </c>
      <c r="AW133" s="12" t="s">
        <v>35</v>
      </c>
      <c r="AX133" s="12" t="s">
        <v>74</v>
      </c>
      <c r="AY133" s="152" t="s">
        <v>189</v>
      </c>
    </row>
    <row r="134" spans="2:65" s="12" customFormat="1" ht="11.25">
      <c r="B134" s="150"/>
      <c r="D134" s="151" t="s">
        <v>205</v>
      </c>
      <c r="E134" s="152" t="s">
        <v>19</v>
      </c>
      <c r="F134" s="153" t="s">
        <v>2144</v>
      </c>
      <c r="H134" s="152" t="s">
        <v>19</v>
      </c>
      <c r="I134" s="154"/>
      <c r="L134" s="150"/>
      <c r="M134" s="155"/>
      <c r="T134" s="156"/>
      <c r="AT134" s="152" t="s">
        <v>205</v>
      </c>
      <c r="AU134" s="152" t="s">
        <v>85</v>
      </c>
      <c r="AV134" s="12" t="s">
        <v>82</v>
      </c>
      <c r="AW134" s="12" t="s">
        <v>35</v>
      </c>
      <c r="AX134" s="12" t="s">
        <v>74</v>
      </c>
      <c r="AY134" s="152" t="s">
        <v>189</v>
      </c>
    </row>
    <row r="135" spans="2:65" s="13" customFormat="1" ht="11.25">
      <c r="B135" s="157"/>
      <c r="D135" s="151" t="s">
        <v>205</v>
      </c>
      <c r="E135" s="158" t="s">
        <v>19</v>
      </c>
      <c r="F135" s="159" t="s">
        <v>2145</v>
      </c>
      <c r="H135" s="160">
        <v>190</v>
      </c>
      <c r="I135" s="161"/>
      <c r="L135" s="157"/>
      <c r="M135" s="162"/>
      <c r="T135" s="163"/>
      <c r="AT135" s="158" t="s">
        <v>205</v>
      </c>
      <c r="AU135" s="158" t="s">
        <v>85</v>
      </c>
      <c r="AV135" s="13" t="s">
        <v>85</v>
      </c>
      <c r="AW135" s="13" t="s">
        <v>35</v>
      </c>
      <c r="AX135" s="13" t="s">
        <v>74</v>
      </c>
      <c r="AY135" s="158" t="s">
        <v>189</v>
      </c>
    </row>
    <row r="136" spans="2:65" s="13" customFormat="1" ht="11.25">
      <c r="B136" s="157"/>
      <c r="D136" s="151" t="s">
        <v>205</v>
      </c>
      <c r="E136" s="158" t="s">
        <v>19</v>
      </c>
      <c r="F136" s="159" t="s">
        <v>2151</v>
      </c>
      <c r="H136" s="160">
        <v>83.6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35</v>
      </c>
      <c r="AX136" s="13" t="s">
        <v>82</v>
      </c>
      <c r="AY136" s="158" t="s">
        <v>189</v>
      </c>
    </row>
    <row r="137" spans="2:65" s="1" customFormat="1" ht="49.15" customHeight="1">
      <c r="B137" s="33"/>
      <c r="C137" s="133" t="s">
        <v>218</v>
      </c>
      <c r="D137" s="133" t="s">
        <v>191</v>
      </c>
      <c r="E137" s="134" t="s">
        <v>2152</v>
      </c>
      <c r="F137" s="135" t="s">
        <v>2153</v>
      </c>
      <c r="G137" s="136" t="s">
        <v>405</v>
      </c>
      <c r="H137" s="137">
        <v>60.8</v>
      </c>
      <c r="I137" s="138"/>
      <c r="J137" s="139">
        <f>ROUND(I137*H137,2)</f>
        <v>0</v>
      </c>
      <c r="K137" s="135" t="s">
        <v>195</v>
      </c>
      <c r="L137" s="33"/>
      <c r="M137" s="140" t="s">
        <v>19</v>
      </c>
      <c r="N137" s="141" t="s">
        <v>45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196</v>
      </c>
      <c r="AT137" s="144" t="s">
        <v>191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196</v>
      </c>
      <c r="BM137" s="144" t="s">
        <v>2154</v>
      </c>
    </row>
    <row r="138" spans="2:65" s="1" customFormat="1" ht="11.25">
      <c r="B138" s="33"/>
      <c r="D138" s="146" t="s">
        <v>198</v>
      </c>
      <c r="F138" s="147" t="s">
        <v>2155</v>
      </c>
      <c r="I138" s="148"/>
      <c r="L138" s="33"/>
      <c r="M138" s="149"/>
      <c r="T138" s="54"/>
      <c r="AT138" s="18" t="s">
        <v>198</v>
      </c>
      <c r="AU138" s="18" t="s">
        <v>85</v>
      </c>
    </row>
    <row r="139" spans="2:65" s="12" customFormat="1" ht="11.25">
      <c r="B139" s="150"/>
      <c r="D139" s="151" t="s">
        <v>205</v>
      </c>
      <c r="E139" s="152" t="s">
        <v>19</v>
      </c>
      <c r="F139" s="153" t="s">
        <v>217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2144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3" customFormat="1" ht="11.25">
      <c r="B141" s="157"/>
      <c r="D141" s="151" t="s">
        <v>205</v>
      </c>
      <c r="E141" s="158" t="s">
        <v>19</v>
      </c>
      <c r="F141" s="159" t="s">
        <v>2145</v>
      </c>
      <c r="H141" s="160">
        <v>190</v>
      </c>
      <c r="I141" s="161"/>
      <c r="L141" s="157"/>
      <c r="M141" s="162"/>
      <c r="T141" s="163"/>
      <c r="AT141" s="158" t="s">
        <v>205</v>
      </c>
      <c r="AU141" s="158" t="s">
        <v>85</v>
      </c>
      <c r="AV141" s="13" t="s">
        <v>85</v>
      </c>
      <c r="AW141" s="13" t="s">
        <v>35</v>
      </c>
      <c r="AX141" s="13" t="s">
        <v>74</v>
      </c>
      <c r="AY141" s="158" t="s">
        <v>189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2156</v>
      </c>
      <c r="H142" s="160">
        <v>60.8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82</v>
      </c>
      <c r="AY142" s="158" t="s">
        <v>189</v>
      </c>
    </row>
    <row r="143" spans="2:65" s="1" customFormat="1" ht="49.15" customHeight="1">
      <c r="B143" s="33"/>
      <c r="C143" s="133" t="s">
        <v>229</v>
      </c>
      <c r="D143" s="133" t="s">
        <v>191</v>
      </c>
      <c r="E143" s="134" t="s">
        <v>2157</v>
      </c>
      <c r="F143" s="135" t="s">
        <v>2158</v>
      </c>
      <c r="G143" s="136" t="s">
        <v>405</v>
      </c>
      <c r="H143" s="137">
        <v>22.8</v>
      </c>
      <c r="I143" s="138"/>
      <c r="J143" s="139">
        <f>ROUND(I143*H143,2)</f>
        <v>0</v>
      </c>
      <c r="K143" s="135" t="s">
        <v>195</v>
      </c>
      <c r="L143" s="33"/>
      <c r="M143" s="140" t="s">
        <v>19</v>
      </c>
      <c r="N143" s="141" t="s">
        <v>45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196</v>
      </c>
      <c r="AT143" s="144" t="s">
        <v>191</v>
      </c>
      <c r="AU143" s="144" t="s">
        <v>85</v>
      </c>
      <c r="AY143" s="18" t="s">
        <v>189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8" t="s">
        <v>82</v>
      </c>
      <c r="BK143" s="145">
        <f>ROUND(I143*H143,2)</f>
        <v>0</v>
      </c>
      <c r="BL143" s="18" t="s">
        <v>196</v>
      </c>
      <c r="BM143" s="144" t="s">
        <v>2159</v>
      </c>
    </row>
    <row r="144" spans="2:65" s="1" customFormat="1" ht="11.25">
      <c r="B144" s="33"/>
      <c r="D144" s="146" t="s">
        <v>198</v>
      </c>
      <c r="F144" s="147" t="s">
        <v>2160</v>
      </c>
      <c r="I144" s="148"/>
      <c r="L144" s="33"/>
      <c r="M144" s="149"/>
      <c r="T144" s="54"/>
      <c r="AT144" s="18" t="s">
        <v>198</v>
      </c>
      <c r="AU144" s="18" t="s">
        <v>85</v>
      </c>
    </row>
    <row r="145" spans="2:65" s="12" customFormat="1" ht="11.25">
      <c r="B145" s="150"/>
      <c r="D145" s="151" t="s">
        <v>205</v>
      </c>
      <c r="E145" s="152" t="s">
        <v>19</v>
      </c>
      <c r="F145" s="153" t="s">
        <v>217</v>
      </c>
      <c r="H145" s="152" t="s">
        <v>19</v>
      </c>
      <c r="I145" s="154"/>
      <c r="L145" s="150"/>
      <c r="M145" s="155"/>
      <c r="T145" s="156"/>
      <c r="AT145" s="152" t="s">
        <v>205</v>
      </c>
      <c r="AU145" s="152" t="s">
        <v>85</v>
      </c>
      <c r="AV145" s="12" t="s">
        <v>82</v>
      </c>
      <c r="AW145" s="12" t="s">
        <v>35</v>
      </c>
      <c r="AX145" s="12" t="s">
        <v>74</v>
      </c>
      <c r="AY145" s="152" t="s">
        <v>189</v>
      </c>
    </row>
    <row r="146" spans="2:65" s="12" customFormat="1" ht="11.25">
      <c r="B146" s="150"/>
      <c r="D146" s="151" t="s">
        <v>205</v>
      </c>
      <c r="E146" s="152" t="s">
        <v>19</v>
      </c>
      <c r="F146" s="153" t="s">
        <v>2144</v>
      </c>
      <c r="H146" s="152" t="s">
        <v>19</v>
      </c>
      <c r="I146" s="154"/>
      <c r="L146" s="150"/>
      <c r="M146" s="155"/>
      <c r="T146" s="156"/>
      <c r="AT146" s="152" t="s">
        <v>205</v>
      </c>
      <c r="AU146" s="152" t="s">
        <v>85</v>
      </c>
      <c r="AV146" s="12" t="s">
        <v>82</v>
      </c>
      <c r="AW146" s="12" t="s">
        <v>35</v>
      </c>
      <c r="AX146" s="12" t="s">
        <v>74</v>
      </c>
      <c r="AY146" s="152" t="s">
        <v>189</v>
      </c>
    </row>
    <row r="147" spans="2:65" s="13" customFormat="1" ht="11.25">
      <c r="B147" s="157"/>
      <c r="D147" s="151" t="s">
        <v>205</v>
      </c>
      <c r="E147" s="158" t="s">
        <v>19</v>
      </c>
      <c r="F147" s="159" t="s">
        <v>2145</v>
      </c>
      <c r="H147" s="160">
        <v>190</v>
      </c>
      <c r="I147" s="161"/>
      <c r="L147" s="157"/>
      <c r="M147" s="162"/>
      <c r="T147" s="163"/>
      <c r="AT147" s="158" t="s">
        <v>205</v>
      </c>
      <c r="AU147" s="158" t="s">
        <v>85</v>
      </c>
      <c r="AV147" s="13" t="s">
        <v>85</v>
      </c>
      <c r="AW147" s="13" t="s">
        <v>35</v>
      </c>
      <c r="AX147" s="13" t="s">
        <v>74</v>
      </c>
      <c r="AY147" s="158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2161</v>
      </c>
      <c r="H148" s="160">
        <v>22.8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82</v>
      </c>
      <c r="AY148" s="158" t="s">
        <v>189</v>
      </c>
    </row>
    <row r="149" spans="2:65" s="1" customFormat="1" ht="62.65" customHeight="1">
      <c r="B149" s="33"/>
      <c r="C149" s="133" t="s">
        <v>234</v>
      </c>
      <c r="D149" s="133" t="s">
        <v>191</v>
      </c>
      <c r="E149" s="134" t="s">
        <v>553</v>
      </c>
      <c r="F149" s="135" t="s">
        <v>554</v>
      </c>
      <c r="G149" s="136" t="s">
        <v>405</v>
      </c>
      <c r="H149" s="137">
        <v>690.4</v>
      </c>
      <c r="I149" s="138"/>
      <c r="J149" s="139">
        <f>ROUND(I149*H149,2)</f>
        <v>0</v>
      </c>
      <c r="K149" s="135" t="s">
        <v>195</v>
      </c>
      <c r="L149" s="33"/>
      <c r="M149" s="140" t="s">
        <v>19</v>
      </c>
      <c r="N149" s="141" t="s">
        <v>45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196</v>
      </c>
      <c r="AT149" s="144" t="s">
        <v>191</v>
      </c>
      <c r="AU149" s="144" t="s">
        <v>85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196</v>
      </c>
      <c r="BM149" s="144" t="s">
        <v>2162</v>
      </c>
    </row>
    <row r="150" spans="2:65" s="1" customFormat="1" ht="11.25">
      <c r="B150" s="33"/>
      <c r="D150" s="146" t="s">
        <v>198</v>
      </c>
      <c r="F150" s="147" t="s">
        <v>556</v>
      </c>
      <c r="I150" s="148"/>
      <c r="L150" s="33"/>
      <c r="M150" s="149"/>
      <c r="T150" s="54"/>
      <c r="AT150" s="18" t="s">
        <v>198</v>
      </c>
      <c r="AU150" s="18" t="s">
        <v>85</v>
      </c>
    </row>
    <row r="151" spans="2:65" s="12" customFormat="1" ht="11.25">
      <c r="B151" s="150"/>
      <c r="D151" s="151" t="s">
        <v>205</v>
      </c>
      <c r="E151" s="152" t="s">
        <v>19</v>
      </c>
      <c r="F151" s="153" t="s">
        <v>2163</v>
      </c>
      <c r="H151" s="152" t="s">
        <v>19</v>
      </c>
      <c r="I151" s="154"/>
      <c r="L151" s="150"/>
      <c r="M151" s="155"/>
      <c r="T151" s="156"/>
      <c r="AT151" s="152" t="s">
        <v>205</v>
      </c>
      <c r="AU151" s="152" t="s">
        <v>85</v>
      </c>
      <c r="AV151" s="12" t="s">
        <v>82</v>
      </c>
      <c r="AW151" s="12" t="s">
        <v>35</v>
      </c>
      <c r="AX151" s="12" t="s">
        <v>74</v>
      </c>
      <c r="AY151" s="152" t="s">
        <v>189</v>
      </c>
    </row>
    <row r="152" spans="2:65" s="12" customFormat="1" ht="11.25">
      <c r="B152" s="150"/>
      <c r="D152" s="151" t="s">
        <v>205</v>
      </c>
      <c r="E152" s="152" t="s">
        <v>19</v>
      </c>
      <c r="F152" s="153" t="s">
        <v>2164</v>
      </c>
      <c r="H152" s="152" t="s">
        <v>19</v>
      </c>
      <c r="I152" s="154"/>
      <c r="L152" s="150"/>
      <c r="M152" s="155"/>
      <c r="T152" s="156"/>
      <c r="AT152" s="152" t="s">
        <v>205</v>
      </c>
      <c r="AU152" s="152" t="s">
        <v>85</v>
      </c>
      <c r="AV152" s="12" t="s">
        <v>82</v>
      </c>
      <c r="AW152" s="12" t="s">
        <v>35</v>
      </c>
      <c r="AX152" s="12" t="s">
        <v>74</v>
      </c>
      <c r="AY152" s="152" t="s">
        <v>189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2165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2166</v>
      </c>
      <c r="H154" s="160">
        <v>356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74</v>
      </c>
      <c r="AY154" s="158" t="s">
        <v>189</v>
      </c>
    </row>
    <row r="155" spans="2:65" s="13" customFormat="1" ht="22.5">
      <c r="B155" s="157"/>
      <c r="D155" s="151" t="s">
        <v>205</v>
      </c>
      <c r="E155" s="158" t="s">
        <v>19</v>
      </c>
      <c r="F155" s="159" t="s">
        <v>2167</v>
      </c>
      <c r="H155" s="160">
        <v>334.4</v>
      </c>
      <c r="I155" s="161"/>
      <c r="L155" s="157"/>
      <c r="M155" s="162"/>
      <c r="T155" s="163"/>
      <c r="AT155" s="158" t="s">
        <v>205</v>
      </c>
      <c r="AU155" s="158" t="s">
        <v>85</v>
      </c>
      <c r="AV155" s="13" t="s">
        <v>85</v>
      </c>
      <c r="AW155" s="13" t="s">
        <v>35</v>
      </c>
      <c r="AX155" s="13" t="s">
        <v>74</v>
      </c>
      <c r="AY155" s="158" t="s">
        <v>189</v>
      </c>
    </row>
    <row r="156" spans="2:65" s="14" customFormat="1" ht="11.25">
      <c r="B156" s="164"/>
      <c r="D156" s="151" t="s">
        <v>205</v>
      </c>
      <c r="E156" s="165" t="s">
        <v>19</v>
      </c>
      <c r="F156" s="166" t="s">
        <v>303</v>
      </c>
      <c r="H156" s="167">
        <v>690.4</v>
      </c>
      <c r="I156" s="168"/>
      <c r="L156" s="164"/>
      <c r="M156" s="169"/>
      <c r="T156" s="170"/>
      <c r="AT156" s="165" t="s">
        <v>205</v>
      </c>
      <c r="AU156" s="165" t="s">
        <v>85</v>
      </c>
      <c r="AV156" s="14" t="s">
        <v>196</v>
      </c>
      <c r="AW156" s="14" t="s">
        <v>35</v>
      </c>
      <c r="AX156" s="14" t="s">
        <v>82</v>
      </c>
      <c r="AY156" s="165" t="s">
        <v>189</v>
      </c>
    </row>
    <row r="157" spans="2:65" s="1" customFormat="1" ht="62.65" customHeight="1">
      <c r="B157" s="33"/>
      <c r="C157" s="133" t="s">
        <v>239</v>
      </c>
      <c r="D157" s="133" t="s">
        <v>191</v>
      </c>
      <c r="E157" s="134" t="s">
        <v>588</v>
      </c>
      <c r="F157" s="135" t="s">
        <v>589</v>
      </c>
      <c r="G157" s="136" t="s">
        <v>405</v>
      </c>
      <c r="H157" s="137">
        <v>22.8</v>
      </c>
      <c r="I157" s="138"/>
      <c r="J157" s="139">
        <f>ROUND(I157*H157,2)</f>
        <v>0</v>
      </c>
      <c r="K157" s="135" t="s">
        <v>195</v>
      </c>
      <c r="L157" s="33"/>
      <c r="M157" s="140" t="s">
        <v>19</v>
      </c>
      <c r="N157" s="141" t="s">
        <v>45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196</v>
      </c>
      <c r="AT157" s="144" t="s">
        <v>191</v>
      </c>
      <c r="AU157" s="144" t="s">
        <v>85</v>
      </c>
      <c r="AY157" s="18" t="s">
        <v>189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8" t="s">
        <v>82</v>
      </c>
      <c r="BK157" s="145">
        <f>ROUND(I157*H157,2)</f>
        <v>0</v>
      </c>
      <c r="BL157" s="18" t="s">
        <v>196</v>
      </c>
      <c r="BM157" s="144" t="s">
        <v>2168</v>
      </c>
    </row>
    <row r="158" spans="2:65" s="1" customFormat="1" ht="11.25">
      <c r="B158" s="33"/>
      <c r="D158" s="146" t="s">
        <v>198</v>
      </c>
      <c r="F158" s="147" t="s">
        <v>591</v>
      </c>
      <c r="I158" s="148"/>
      <c r="L158" s="33"/>
      <c r="M158" s="149"/>
      <c r="T158" s="54"/>
      <c r="AT158" s="18" t="s">
        <v>198</v>
      </c>
      <c r="AU158" s="18" t="s">
        <v>85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2169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3" customFormat="1" ht="11.25">
      <c r="B160" s="157"/>
      <c r="D160" s="151" t="s">
        <v>205</v>
      </c>
      <c r="E160" s="158" t="s">
        <v>19</v>
      </c>
      <c r="F160" s="159" t="s">
        <v>2170</v>
      </c>
      <c r="H160" s="160">
        <v>22.8</v>
      </c>
      <c r="I160" s="161"/>
      <c r="L160" s="157"/>
      <c r="M160" s="162"/>
      <c r="T160" s="163"/>
      <c r="AT160" s="158" t="s">
        <v>205</v>
      </c>
      <c r="AU160" s="158" t="s">
        <v>85</v>
      </c>
      <c r="AV160" s="13" t="s">
        <v>85</v>
      </c>
      <c r="AW160" s="13" t="s">
        <v>35</v>
      </c>
      <c r="AX160" s="13" t="s">
        <v>82</v>
      </c>
      <c r="AY160" s="158" t="s">
        <v>189</v>
      </c>
    </row>
    <row r="161" spans="2:65" s="1" customFormat="1" ht="66.75" customHeight="1">
      <c r="B161" s="33"/>
      <c r="C161" s="133" t="s">
        <v>244</v>
      </c>
      <c r="D161" s="133" t="s">
        <v>191</v>
      </c>
      <c r="E161" s="134" t="s">
        <v>597</v>
      </c>
      <c r="F161" s="135" t="s">
        <v>598</v>
      </c>
      <c r="G161" s="136" t="s">
        <v>405</v>
      </c>
      <c r="H161" s="137">
        <v>228</v>
      </c>
      <c r="I161" s="138"/>
      <c r="J161" s="139">
        <f>ROUND(I161*H161,2)</f>
        <v>0</v>
      </c>
      <c r="K161" s="135" t="s">
        <v>195</v>
      </c>
      <c r="L161" s="33"/>
      <c r="M161" s="140" t="s">
        <v>19</v>
      </c>
      <c r="N161" s="141" t="s">
        <v>45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196</v>
      </c>
      <c r="AT161" s="144" t="s">
        <v>191</v>
      </c>
      <c r="AU161" s="144" t="s">
        <v>85</v>
      </c>
      <c r="AY161" s="18" t="s">
        <v>189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8" t="s">
        <v>82</v>
      </c>
      <c r="BK161" s="145">
        <f>ROUND(I161*H161,2)</f>
        <v>0</v>
      </c>
      <c r="BL161" s="18" t="s">
        <v>196</v>
      </c>
      <c r="BM161" s="144" t="s">
        <v>2171</v>
      </c>
    </row>
    <row r="162" spans="2:65" s="1" customFormat="1" ht="11.25">
      <c r="B162" s="33"/>
      <c r="D162" s="146" t="s">
        <v>198</v>
      </c>
      <c r="F162" s="147" t="s">
        <v>600</v>
      </c>
      <c r="I162" s="148"/>
      <c r="L162" s="33"/>
      <c r="M162" s="149"/>
      <c r="T162" s="54"/>
      <c r="AT162" s="18" t="s">
        <v>198</v>
      </c>
      <c r="AU162" s="18" t="s">
        <v>85</v>
      </c>
    </row>
    <row r="163" spans="2:65" s="13" customFormat="1" ht="11.25">
      <c r="B163" s="157"/>
      <c r="D163" s="151" t="s">
        <v>205</v>
      </c>
      <c r="F163" s="159" t="s">
        <v>2172</v>
      </c>
      <c r="H163" s="160">
        <v>228</v>
      </c>
      <c r="I163" s="161"/>
      <c r="L163" s="157"/>
      <c r="M163" s="162"/>
      <c r="T163" s="163"/>
      <c r="AT163" s="158" t="s">
        <v>205</v>
      </c>
      <c r="AU163" s="158" t="s">
        <v>85</v>
      </c>
      <c r="AV163" s="13" t="s">
        <v>85</v>
      </c>
      <c r="AW163" s="13" t="s">
        <v>4</v>
      </c>
      <c r="AX163" s="13" t="s">
        <v>82</v>
      </c>
      <c r="AY163" s="158" t="s">
        <v>189</v>
      </c>
    </row>
    <row r="164" spans="2:65" s="1" customFormat="1" ht="44.25" customHeight="1">
      <c r="B164" s="33"/>
      <c r="C164" s="133" t="s">
        <v>249</v>
      </c>
      <c r="D164" s="133" t="s">
        <v>191</v>
      </c>
      <c r="E164" s="134" t="s">
        <v>616</v>
      </c>
      <c r="F164" s="135" t="s">
        <v>2173</v>
      </c>
      <c r="G164" s="136" t="s">
        <v>405</v>
      </c>
      <c r="H164" s="137">
        <v>345.2</v>
      </c>
      <c r="I164" s="138"/>
      <c r="J164" s="139">
        <f>ROUND(I164*H164,2)</f>
        <v>0</v>
      </c>
      <c r="K164" s="135" t="s">
        <v>195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196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196</v>
      </c>
      <c r="BM164" s="144" t="s">
        <v>2174</v>
      </c>
    </row>
    <row r="165" spans="2:65" s="1" customFormat="1" ht="11.25">
      <c r="B165" s="33"/>
      <c r="D165" s="146" t="s">
        <v>198</v>
      </c>
      <c r="F165" s="147" t="s">
        <v>619</v>
      </c>
      <c r="I165" s="148"/>
      <c r="L165" s="33"/>
      <c r="M165" s="149"/>
      <c r="T165" s="54"/>
      <c r="AT165" s="18" t="s">
        <v>198</v>
      </c>
      <c r="AU165" s="18" t="s">
        <v>85</v>
      </c>
    </row>
    <row r="166" spans="2:65" s="12" customFormat="1" ht="22.5">
      <c r="B166" s="150"/>
      <c r="D166" s="151" t="s">
        <v>205</v>
      </c>
      <c r="E166" s="152" t="s">
        <v>19</v>
      </c>
      <c r="F166" s="153" t="s">
        <v>2175</v>
      </c>
      <c r="H166" s="152" t="s">
        <v>19</v>
      </c>
      <c r="I166" s="154"/>
      <c r="L166" s="150"/>
      <c r="M166" s="155"/>
      <c r="T166" s="156"/>
      <c r="AT166" s="152" t="s">
        <v>205</v>
      </c>
      <c r="AU166" s="152" t="s">
        <v>85</v>
      </c>
      <c r="AV166" s="12" t="s">
        <v>82</v>
      </c>
      <c r="AW166" s="12" t="s">
        <v>35</v>
      </c>
      <c r="AX166" s="12" t="s">
        <v>74</v>
      </c>
      <c r="AY166" s="152" t="s">
        <v>189</v>
      </c>
    </row>
    <row r="167" spans="2:65" s="12" customFormat="1" ht="11.25">
      <c r="B167" s="150"/>
      <c r="D167" s="151" t="s">
        <v>205</v>
      </c>
      <c r="E167" s="152" t="s">
        <v>19</v>
      </c>
      <c r="F167" s="153" t="s">
        <v>2176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3" customFormat="1" ht="11.25">
      <c r="B168" s="157"/>
      <c r="D168" s="151" t="s">
        <v>205</v>
      </c>
      <c r="E168" s="158" t="s">
        <v>19</v>
      </c>
      <c r="F168" s="159" t="s">
        <v>2177</v>
      </c>
      <c r="H168" s="160">
        <v>178</v>
      </c>
      <c r="I168" s="161"/>
      <c r="L168" s="157"/>
      <c r="M168" s="162"/>
      <c r="T168" s="163"/>
      <c r="AT168" s="158" t="s">
        <v>205</v>
      </c>
      <c r="AU168" s="158" t="s">
        <v>85</v>
      </c>
      <c r="AV168" s="13" t="s">
        <v>85</v>
      </c>
      <c r="AW168" s="13" t="s">
        <v>35</v>
      </c>
      <c r="AX168" s="13" t="s">
        <v>74</v>
      </c>
      <c r="AY168" s="158" t="s">
        <v>189</v>
      </c>
    </row>
    <row r="169" spans="2:65" s="13" customFormat="1" ht="22.5">
      <c r="B169" s="157"/>
      <c r="D169" s="151" t="s">
        <v>205</v>
      </c>
      <c r="E169" s="158" t="s">
        <v>19</v>
      </c>
      <c r="F169" s="159" t="s">
        <v>2178</v>
      </c>
      <c r="H169" s="160">
        <v>167.2</v>
      </c>
      <c r="I169" s="161"/>
      <c r="L169" s="157"/>
      <c r="M169" s="162"/>
      <c r="T169" s="163"/>
      <c r="AT169" s="158" t="s">
        <v>205</v>
      </c>
      <c r="AU169" s="158" t="s">
        <v>85</v>
      </c>
      <c r="AV169" s="13" t="s">
        <v>85</v>
      </c>
      <c r="AW169" s="13" t="s">
        <v>35</v>
      </c>
      <c r="AX169" s="13" t="s">
        <v>74</v>
      </c>
      <c r="AY169" s="158" t="s">
        <v>189</v>
      </c>
    </row>
    <row r="170" spans="2:65" s="14" customFormat="1" ht="11.25">
      <c r="B170" s="164"/>
      <c r="D170" s="151" t="s">
        <v>205</v>
      </c>
      <c r="E170" s="165" t="s">
        <v>19</v>
      </c>
      <c r="F170" s="166" t="s">
        <v>303</v>
      </c>
      <c r="H170" s="167">
        <v>345.2</v>
      </c>
      <c r="I170" s="168"/>
      <c r="L170" s="164"/>
      <c r="M170" s="169"/>
      <c r="T170" s="170"/>
      <c r="AT170" s="165" t="s">
        <v>205</v>
      </c>
      <c r="AU170" s="165" t="s">
        <v>85</v>
      </c>
      <c r="AV170" s="14" t="s">
        <v>196</v>
      </c>
      <c r="AW170" s="14" t="s">
        <v>35</v>
      </c>
      <c r="AX170" s="14" t="s">
        <v>82</v>
      </c>
      <c r="AY170" s="165" t="s">
        <v>189</v>
      </c>
    </row>
    <row r="171" spans="2:65" s="1" customFormat="1" ht="49.15" customHeight="1">
      <c r="B171" s="33"/>
      <c r="C171" s="133" t="s">
        <v>8</v>
      </c>
      <c r="D171" s="133" t="s">
        <v>191</v>
      </c>
      <c r="E171" s="134" t="s">
        <v>2179</v>
      </c>
      <c r="F171" s="135" t="s">
        <v>2180</v>
      </c>
      <c r="G171" s="136" t="s">
        <v>405</v>
      </c>
      <c r="H171" s="137">
        <v>318.3</v>
      </c>
      <c r="I171" s="138"/>
      <c r="J171" s="139">
        <f>ROUND(I171*H171,2)</f>
        <v>0</v>
      </c>
      <c r="K171" s="135" t="s">
        <v>195</v>
      </c>
      <c r="L171" s="33"/>
      <c r="M171" s="140" t="s">
        <v>19</v>
      </c>
      <c r="N171" s="141" t="s">
        <v>45</v>
      </c>
      <c r="P171" s="142">
        <f>O171*H171</f>
        <v>0</v>
      </c>
      <c r="Q171" s="142">
        <v>0</v>
      </c>
      <c r="R171" s="142">
        <f>Q171*H171</f>
        <v>0</v>
      </c>
      <c r="S171" s="142">
        <v>0</v>
      </c>
      <c r="T171" s="143">
        <f>S171*H171</f>
        <v>0</v>
      </c>
      <c r="AR171" s="144" t="s">
        <v>196</v>
      </c>
      <c r="AT171" s="144" t="s">
        <v>191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196</v>
      </c>
      <c r="BM171" s="144" t="s">
        <v>2181</v>
      </c>
    </row>
    <row r="172" spans="2:65" s="1" customFormat="1" ht="11.25">
      <c r="B172" s="33"/>
      <c r="D172" s="146" t="s">
        <v>198</v>
      </c>
      <c r="F172" s="147" t="s">
        <v>2182</v>
      </c>
      <c r="I172" s="148"/>
      <c r="L172" s="33"/>
      <c r="M172" s="149"/>
      <c r="T172" s="54"/>
      <c r="AT172" s="18" t="s">
        <v>198</v>
      </c>
      <c r="AU172" s="18" t="s">
        <v>85</v>
      </c>
    </row>
    <row r="173" spans="2:65" s="12" customFormat="1" ht="11.25">
      <c r="B173" s="150"/>
      <c r="D173" s="151" t="s">
        <v>205</v>
      </c>
      <c r="E173" s="152" t="s">
        <v>19</v>
      </c>
      <c r="F173" s="153" t="s">
        <v>2183</v>
      </c>
      <c r="H173" s="152" t="s">
        <v>19</v>
      </c>
      <c r="I173" s="154"/>
      <c r="L173" s="150"/>
      <c r="M173" s="155"/>
      <c r="T173" s="156"/>
      <c r="AT173" s="152" t="s">
        <v>205</v>
      </c>
      <c r="AU173" s="152" t="s">
        <v>85</v>
      </c>
      <c r="AV173" s="12" t="s">
        <v>82</v>
      </c>
      <c r="AW173" s="12" t="s">
        <v>35</v>
      </c>
      <c r="AX173" s="12" t="s">
        <v>74</v>
      </c>
      <c r="AY173" s="152" t="s">
        <v>189</v>
      </c>
    </row>
    <row r="174" spans="2:65" s="13" customFormat="1" ht="11.25">
      <c r="B174" s="157"/>
      <c r="D174" s="151" t="s">
        <v>205</v>
      </c>
      <c r="E174" s="158" t="s">
        <v>19</v>
      </c>
      <c r="F174" s="159" t="s">
        <v>2184</v>
      </c>
      <c r="H174" s="160">
        <v>318.3</v>
      </c>
      <c r="I174" s="161"/>
      <c r="L174" s="157"/>
      <c r="M174" s="162"/>
      <c r="T174" s="163"/>
      <c r="AT174" s="158" t="s">
        <v>205</v>
      </c>
      <c r="AU174" s="158" t="s">
        <v>85</v>
      </c>
      <c r="AV174" s="13" t="s">
        <v>85</v>
      </c>
      <c r="AW174" s="13" t="s">
        <v>35</v>
      </c>
      <c r="AX174" s="13" t="s">
        <v>82</v>
      </c>
      <c r="AY174" s="158" t="s">
        <v>189</v>
      </c>
    </row>
    <row r="175" spans="2:65" s="1" customFormat="1" ht="16.5" customHeight="1">
      <c r="B175" s="33"/>
      <c r="C175" s="178" t="s">
        <v>259</v>
      </c>
      <c r="D175" s="178" t="s">
        <v>666</v>
      </c>
      <c r="E175" s="179" t="s">
        <v>667</v>
      </c>
      <c r="F175" s="180" t="s">
        <v>668</v>
      </c>
      <c r="G175" s="181" t="s">
        <v>633</v>
      </c>
      <c r="H175" s="182">
        <v>364.2</v>
      </c>
      <c r="I175" s="183"/>
      <c r="J175" s="184">
        <f>ROUND(I175*H175,2)</f>
        <v>0</v>
      </c>
      <c r="K175" s="180" t="s">
        <v>195</v>
      </c>
      <c r="L175" s="185"/>
      <c r="M175" s="186" t="s">
        <v>19</v>
      </c>
      <c r="N175" s="187" t="s">
        <v>45</v>
      </c>
      <c r="P175" s="142">
        <f>O175*H175</f>
        <v>0</v>
      </c>
      <c r="Q175" s="142">
        <v>1</v>
      </c>
      <c r="R175" s="142">
        <f>Q175*H175</f>
        <v>364.2</v>
      </c>
      <c r="S175" s="142">
        <v>0</v>
      </c>
      <c r="T175" s="143">
        <f>S175*H175</f>
        <v>0</v>
      </c>
      <c r="AR175" s="144" t="s">
        <v>234</v>
      </c>
      <c r="AT175" s="144" t="s">
        <v>666</v>
      </c>
      <c r="AU175" s="144" t="s">
        <v>85</v>
      </c>
      <c r="AY175" s="18" t="s">
        <v>189</v>
      </c>
      <c r="BE175" s="145">
        <f>IF(N175="základní",J175,0)</f>
        <v>0</v>
      </c>
      <c r="BF175" s="145">
        <f>IF(N175="snížená",J175,0)</f>
        <v>0</v>
      </c>
      <c r="BG175" s="145">
        <f>IF(N175="zákl. přenesená",J175,0)</f>
        <v>0</v>
      </c>
      <c r="BH175" s="145">
        <f>IF(N175="sníž. přenesená",J175,0)</f>
        <v>0</v>
      </c>
      <c r="BI175" s="145">
        <f>IF(N175="nulová",J175,0)</f>
        <v>0</v>
      </c>
      <c r="BJ175" s="18" t="s">
        <v>82</v>
      </c>
      <c r="BK175" s="145">
        <f>ROUND(I175*H175,2)</f>
        <v>0</v>
      </c>
      <c r="BL175" s="18" t="s">
        <v>196</v>
      </c>
      <c r="BM175" s="144" t="s">
        <v>2185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2186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3" customFormat="1" ht="11.25">
      <c r="B177" s="157"/>
      <c r="D177" s="151" t="s">
        <v>205</v>
      </c>
      <c r="E177" s="158" t="s">
        <v>19</v>
      </c>
      <c r="F177" s="159" t="s">
        <v>2187</v>
      </c>
      <c r="H177" s="160">
        <v>31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35</v>
      </c>
      <c r="AX177" s="13" t="s">
        <v>74</v>
      </c>
      <c r="AY177" s="158" t="s">
        <v>189</v>
      </c>
    </row>
    <row r="178" spans="2:65" s="15" customFormat="1" ht="11.25">
      <c r="B178" s="171"/>
      <c r="D178" s="151" t="s">
        <v>205</v>
      </c>
      <c r="E178" s="172" t="s">
        <v>19</v>
      </c>
      <c r="F178" s="173" t="s">
        <v>412</v>
      </c>
      <c r="H178" s="174">
        <v>31</v>
      </c>
      <c r="I178" s="175"/>
      <c r="L178" s="171"/>
      <c r="M178" s="176"/>
      <c r="T178" s="177"/>
      <c r="AT178" s="172" t="s">
        <v>205</v>
      </c>
      <c r="AU178" s="172" t="s">
        <v>85</v>
      </c>
      <c r="AV178" s="15" t="s">
        <v>111</v>
      </c>
      <c r="AW178" s="15" t="s">
        <v>35</v>
      </c>
      <c r="AX178" s="15" t="s">
        <v>74</v>
      </c>
      <c r="AY178" s="172" t="s">
        <v>189</v>
      </c>
    </row>
    <row r="179" spans="2:65" s="12" customFormat="1" ht="11.25">
      <c r="B179" s="150"/>
      <c r="D179" s="151" t="s">
        <v>205</v>
      </c>
      <c r="E179" s="152" t="s">
        <v>19</v>
      </c>
      <c r="F179" s="153" t="s">
        <v>2188</v>
      </c>
      <c r="H179" s="152" t="s">
        <v>19</v>
      </c>
      <c r="I179" s="154"/>
      <c r="L179" s="150"/>
      <c r="M179" s="155"/>
      <c r="T179" s="156"/>
      <c r="AT179" s="152" t="s">
        <v>205</v>
      </c>
      <c r="AU179" s="152" t="s">
        <v>85</v>
      </c>
      <c r="AV179" s="12" t="s">
        <v>82</v>
      </c>
      <c r="AW179" s="12" t="s">
        <v>35</v>
      </c>
      <c r="AX179" s="12" t="s">
        <v>74</v>
      </c>
      <c r="AY179" s="152" t="s">
        <v>189</v>
      </c>
    </row>
    <row r="180" spans="2:65" s="13" customFormat="1" ht="11.25">
      <c r="B180" s="157"/>
      <c r="D180" s="151" t="s">
        <v>205</v>
      </c>
      <c r="E180" s="158" t="s">
        <v>19</v>
      </c>
      <c r="F180" s="159" t="s">
        <v>2184</v>
      </c>
      <c r="H180" s="160">
        <v>318.3</v>
      </c>
      <c r="I180" s="161"/>
      <c r="L180" s="157"/>
      <c r="M180" s="162"/>
      <c r="T180" s="163"/>
      <c r="AT180" s="158" t="s">
        <v>205</v>
      </c>
      <c r="AU180" s="158" t="s">
        <v>85</v>
      </c>
      <c r="AV180" s="13" t="s">
        <v>85</v>
      </c>
      <c r="AW180" s="13" t="s">
        <v>35</v>
      </c>
      <c r="AX180" s="13" t="s">
        <v>74</v>
      </c>
      <c r="AY180" s="158" t="s">
        <v>189</v>
      </c>
    </row>
    <row r="181" spans="2:65" s="12" customFormat="1" ht="11.25">
      <c r="B181" s="150"/>
      <c r="D181" s="151" t="s">
        <v>205</v>
      </c>
      <c r="E181" s="152" t="s">
        <v>19</v>
      </c>
      <c r="F181" s="153" t="s">
        <v>2189</v>
      </c>
      <c r="H181" s="152" t="s">
        <v>19</v>
      </c>
      <c r="I181" s="154"/>
      <c r="L181" s="150"/>
      <c r="M181" s="155"/>
      <c r="T181" s="156"/>
      <c r="AT181" s="152" t="s">
        <v>205</v>
      </c>
      <c r="AU181" s="152" t="s">
        <v>85</v>
      </c>
      <c r="AV181" s="12" t="s">
        <v>82</v>
      </c>
      <c r="AW181" s="12" t="s">
        <v>35</v>
      </c>
      <c r="AX181" s="12" t="s">
        <v>74</v>
      </c>
      <c r="AY181" s="152" t="s">
        <v>189</v>
      </c>
    </row>
    <row r="182" spans="2:65" s="13" customFormat="1" ht="11.25">
      <c r="B182" s="157"/>
      <c r="D182" s="151" t="s">
        <v>205</v>
      </c>
      <c r="E182" s="158" t="s">
        <v>19</v>
      </c>
      <c r="F182" s="159" t="s">
        <v>2190</v>
      </c>
      <c r="H182" s="160">
        <v>-167.2</v>
      </c>
      <c r="I182" s="161"/>
      <c r="L182" s="157"/>
      <c r="M182" s="162"/>
      <c r="T182" s="163"/>
      <c r="AT182" s="158" t="s">
        <v>205</v>
      </c>
      <c r="AU182" s="158" t="s">
        <v>85</v>
      </c>
      <c r="AV182" s="13" t="s">
        <v>85</v>
      </c>
      <c r="AW182" s="13" t="s">
        <v>35</v>
      </c>
      <c r="AX182" s="13" t="s">
        <v>74</v>
      </c>
      <c r="AY182" s="158" t="s">
        <v>189</v>
      </c>
    </row>
    <row r="183" spans="2:65" s="15" customFormat="1" ht="11.25">
      <c r="B183" s="171"/>
      <c r="D183" s="151" t="s">
        <v>205</v>
      </c>
      <c r="E183" s="172" t="s">
        <v>19</v>
      </c>
      <c r="F183" s="173" t="s">
        <v>412</v>
      </c>
      <c r="H183" s="174">
        <v>151.10000000000002</v>
      </c>
      <c r="I183" s="175"/>
      <c r="L183" s="171"/>
      <c r="M183" s="176"/>
      <c r="T183" s="177"/>
      <c r="AT183" s="172" t="s">
        <v>205</v>
      </c>
      <c r="AU183" s="172" t="s">
        <v>85</v>
      </c>
      <c r="AV183" s="15" t="s">
        <v>111</v>
      </c>
      <c r="AW183" s="15" t="s">
        <v>35</v>
      </c>
      <c r="AX183" s="15" t="s">
        <v>74</v>
      </c>
      <c r="AY183" s="172" t="s">
        <v>189</v>
      </c>
    </row>
    <row r="184" spans="2:65" s="14" customFormat="1" ht="11.25">
      <c r="B184" s="164"/>
      <c r="D184" s="151" t="s">
        <v>205</v>
      </c>
      <c r="E184" s="165" t="s">
        <v>19</v>
      </c>
      <c r="F184" s="166" t="s">
        <v>303</v>
      </c>
      <c r="H184" s="167">
        <v>182.10000000000002</v>
      </c>
      <c r="I184" s="168"/>
      <c r="L184" s="164"/>
      <c r="M184" s="169"/>
      <c r="T184" s="170"/>
      <c r="AT184" s="165" t="s">
        <v>205</v>
      </c>
      <c r="AU184" s="165" t="s">
        <v>85</v>
      </c>
      <c r="AV184" s="14" t="s">
        <v>196</v>
      </c>
      <c r="AW184" s="14" t="s">
        <v>35</v>
      </c>
      <c r="AX184" s="14" t="s">
        <v>82</v>
      </c>
      <c r="AY184" s="165" t="s">
        <v>189</v>
      </c>
    </row>
    <row r="185" spans="2:65" s="13" customFormat="1" ht="11.25">
      <c r="B185" s="157"/>
      <c r="D185" s="151" t="s">
        <v>205</v>
      </c>
      <c r="F185" s="159" t="s">
        <v>2191</v>
      </c>
      <c r="H185" s="160">
        <v>364.2</v>
      </c>
      <c r="I185" s="161"/>
      <c r="L185" s="157"/>
      <c r="M185" s="162"/>
      <c r="T185" s="163"/>
      <c r="AT185" s="158" t="s">
        <v>205</v>
      </c>
      <c r="AU185" s="158" t="s">
        <v>85</v>
      </c>
      <c r="AV185" s="13" t="s">
        <v>85</v>
      </c>
      <c r="AW185" s="13" t="s">
        <v>4</v>
      </c>
      <c r="AX185" s="13" t="s">
        <v>82</v>
      </c>
      <c r="AY185" s="158" t="s">
        <v>189</v>
      </c>
    </row>
    <row r="186" spans="2:65" s="1" customFormat="1" ht="44.25" customHeight="1">
      <c r="B186" s="33"/>
      <c r="C186" s="133" t="s">
        <v>265</v>
      </c>
      <c r="D186" s="133" t="s">
        <v>191</v>
      </c>
      <c r="E186" s="134" t="s">
        <v>631</v>
      </c>
      <c r="F186" s="135" t="s">
        <v>632</v>
      </c>
      <c r="G186" s="136" t="s">
        <v>633</v>
      </c>
      <c r="H186" s="137">
        <v>54.72</v>
      </c>
      <c r="I186" s="138"/>
      <c r="J186" s="139">
        <f>ROUND(I186*H186,2)</f>
        <v>0</v>
      </c>
      <c r="K186" s="135" t="s">
        <v>195</v>
      </c>
      <c r="L186" s="33"/>
      <c r="M186" s="140" t="s">
        <v>19</v>
      </c>
      <c r="N186" s="141" t="s">
        <v>45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196</v>
      </c>
      <c r="AT186" s="144" t="s">
        <v>191</v>
      </c>
      <c r="AU186" s="144" t="s">
        <v>85</v>
      </c>
      <c r="AY186" s="18" t="s">
        <v>189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8" t="s">
        <v>82</v>
      </c>
      <c r="BK186" s="145">
        <f>ROUND(I186*H186,2)</f>
        <v>0</v>
      </c>
      <c r="BL186" s="18" t="s">
        <v>196</v>
      </c>
      <c r="BM186" s="144" t="s">
        <v>2192</v>
      </c>
    </row>
    <row r="187" spans="2:65" s="1" customFormat="1" ht="11.25">
      <c r="B187" s="33"/>
      <c r="D187" s="146" t="s">
        <v>198</v>
      </c>
      <c r="F187" s="147" t="s">
        <v>635</v>
      </c>
      <c r="I187" s="148"/>
      <c r="L187" s="33"/>
      <c r="M187" s="149"/>
      <c r="T187" s="54"/>
      <c r="AT187" s="18" t="s">
        <v>198</v>
      </c>
      <c r="AU187" s="18" t="s">
        <v>85</v>
      </c>
    </row>
    <row r="188" spans="2:65" s="13" customFormat="1" ht="11.25">
      <c r="B188" s="157"/>
      <c r="D188" s="151" t="s">
        <v>205</v>
      </c>
      <c r="E188" s="158" t="s">
        <v>19</v>
      </c>
      <c r="F188" s="159" t="s">
        <v>2193</v>
      </c>
      <c r="H188" s="160">
        <v>54.72</v>
      </c>
      <c r="I188" s="161"/>
      <c r="L188" s="157"/>
      <c r="M188" s="162"/>
      <c r="T188" s="163"/>
      <c r="AT188" s="158" t="s">
        <v>205</v>
      </c>
      <c r="AU188" s="158" t="s">
        <v>85</v>
      </c>
      <c r="AV188" s="13" t="s">
        <v>85</v>
      </c>
      <c r="AW188" s="13" t="s">
        <v>35</v>
      </c>
      <c r="AX188" s="13" t="s">
        <v>74</v>
      </c>
      <c r="AY188" s="158" t="s">
        <v>189</v>
      </c>
    </row>
    <row r="189" spans="2:65" s="14" customFormat="1" ht="11.25">
      <c r="B189" s="164"/>
      <c r="D189" s="151" t="s">
        <v>205</v>
      </c>
      <c r="E189" s="165" t="s">
        <v>19</v>
      </c>
      <c r="F189" s="166" t="s">
        <v>303</v>
      </c>
      <c r="H189" s="167">
        <v>54.72</v>
      </c>
      <c r="I189" s="168"/>
      <c r="L189" s="164"/>
      <c r="M189" s="169"/>
      <c r="T189" s="170"/>
      <c r="AT189" s="165" t="s">
        <v>205</v>
      </c>
      <c r="AU189" s="165" t="s">
        <v>85</v>
      </c>
      <c r="AV189" s="14" t="s">
        <v>196</v>
      </c>
      <c r="AW189" s="14" t="s">
        <v>35</v>
      </c>
      <c r="AX189" s="14" t="s">
        <v>82</v>
      </c>
      <c r="AY189" s="165" t="s">
        <v>189</v>
      </c>
    </row>
    <row r="190" spans="2:65" s="1" customFormat="1" ht="37.9" customHeight="1">
      <c r="B190" s="33"/>
      <c r="C190" s="133" t="s">
        <v>271</v>
      </c>
      <c r="D190" s="133" t="s">
        <v>191</v>
      </c>
      <c r="E190" s="134" t="s">
        <v>642</v>
      </c>
      <c r="F190" s="135" t="s">
        <v>643</v>
      </c>
      <c r="G190" s="136" t="s">
        <v>405</v>
      </c>
      <c r="H190" s="137">
        <v>457</v>
      </c>
      <c r="I190" s="138"/>
      <c r="J190" s="139">
        <f>ROUND(I190*H190,2)</f>
        <v>0</v>
      </c>
      <c r="K190" s="135" t="s">
        <v>195</v>
      </c>
      <c r="L190" s="33"/>
      <c r="M190" s="140" t="s">
        <v>19</v>
      </c>
      <c r="N190" s="141" t="s">
        <v>45</v>
      </c>
      <c r="P190" s="142">
        <f>O190*H190</f>
        <v>0</v>
      </c>
      <c r="Q190" s="142">
        <v>0</v>
      </c>
      <c r="R190" s="142">
        <f>Q190*H190</f>
        <v>0</v>
      </c>
      <c r="S190" s="142">
        <v>0</v>
      </c>
      <c r="T190" s="143">
        <f>S190*H190</f>
        <v>0</v>
      </c>
      <c r="AR190" s="144" t="s">
        <v>196</v>
      </c>
      <c r="AT190" s="144" t="s">
        <v>191</v>
      </c>
      <c r="AU190" s="144" t="s">
        <v>85</v>
      </c>
      <c r="AY190" s="18" t="s">
        <v>189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8" t="s">
        <v>82</v>
      </c>
      <c r="BK190" s="145">
        <f>ROUND(I190*H190,2)</f>
        <v>0</v>
      </c>
      <c r="BL190" s="18" t="s">
        <v>196</v>
      </c>
      <c r="BM190" s="144" t="s">
        <v>2194</v>
      </c>
    </row>
    <row r="191" spans="2:65" s="1" customFormat="1" ht="11.25">
      <c r="B191" s="33"/>
      <c r="D191" s="146" t="s">
        <v>198</v>
      </c>
      <c r="F191" s="147" t="s">
        <v>645</v>
      </c>
      <c r="I191" s="148"/>
      <c r="L191" s="33"/>
      <c r="M191" s="149"/>
      <c r="T191" s="54"/>
      <c r="AT191" s="18" t="s">
        <v>198</v>
      </c>
      <c r="AU191" s="18" t="s">
        <v>85</v>
      </c>
    </row>
    <row r="192" spans="2:65" s="12" customFormat="1" ht="11.25">
      <c r="B192" s="150"/>
      <c r="D192" s="151" t="s">
        <v>205</v>
      </c>
      <c r="E192" s="152" t="s">
        <v>19</v>
      </c>
      <c r="F192" s="153" t="s">
        <v>2195</v>
      </c>
      <c r="H192" s="152" t="s">
        <v>19</v>
      </c>
      <c r="I192" s="154"/>
      <c r="L192" s="150"/>
      <c r="M192" s="155"/>
      <c r="T192" s="156"/>
      <c r="AT192" s="152" t="s">
        <v>205</v>
      </c>
      <c r="AU192" s="152" t="s">
        <v>85</v>
      </c>
      <c r="AV192" s="12" t="s">
        <v>82</v>
      </c>
      <c r="AW192" s="12" t="s">
        <v>35</v>
      </c>
      <c r="AX192" s="12" t="s">
        <v>74</v>
      </c>
      <c r="AY192" s="152" t="s">
        <v>189</v>
      </c>
    </row>
    <row r="193" spans="2:65" s="12" customFormat="1" ht="22.5">
      <c r="B193" s="150"/>
      <c r="D193" s="151" t="s">
        <v>205</v>
      </c>
      <c r="E193" s="152" t="s">
        <v>19</v>
      </c>
      <c r="F193" s="153" t="s">
        <v>2196</v>
      </c>
      <c r="H193" s="152" t="s">
        <v>19</v>
      </c>
      <c r="I193" s="154"/>
      <c r="L193" s="150"/>
      <c r="M193" s="155"/>
      <c r="T193" s="156"/>
      <c r="AT193" s="152" t="s">
        <v>205</v>
      </c>
      <c r="AU193" s="152" t="s">
        <v>85</v>
      </c>
      <c r="AV193" s="12" t="s">
        <v>82</v>
      </c>
      <c r="AW193" s="12" t="s">
        <v>35</v>
      </c>
      <c r="AX193" s="12" t="s">
        <v>74</v>
      </c>
      <c r="AY193" s="152" t="s">
        <v>189</v>
      </c>
    </row>
    <row r="194" spans="2:65" s="13" customFormat="1" ht="11.25">
      <c r="B194" s="157"/>
      <c r="D194" s="151" t="s">
        <v>205</v>
      </c>
      <c r="E194" s="158" t="s">
        <v>19</v>
      </c>
      <c r="F194" s="159" t="s">
        <v>2197</v>
      </c>
      <c r="H194" s="160">
        <v>267</v>
      </c>
      <c r="I194" s="161"/>
      <c r="L194" s="157"/>
      <c r="M194" s="162"/>
      <c r="T194" s="163"/>
      <c r="AT194" s="158" t="s">
        <v>205</v>
      </c>
      <c r="AU194" s="158" t="s">
        <v>85</v>
      </c>
      <c r="AV194" s="13" t="s">
        <v>85</v>
      </c>
      <c r="AW194" s="13" t="s">
        <v>35</v>
      </c>
      <c r="AX194" s="13" t="s">
        <v>74</v>
      </c>
      <c r="AY194" s="158" t="s">
        <v>189</v>
      </c>
    </row>
    <row r="195" spans="2:65" s="13" customFormat="1" ht="22.5">
      <c r="B195" s="157"/>
      <c r="D195" s="151" t="s">
        <v>205</v>
      </c>
      <c r="E195" s="158" t="s">
        <v>19</v>
      </c>
      <c r="F195" s="159" t="s">
        <v>2178</v>
      </c>
      <c r="H195" s="160">
        <v>167.2</v>
      </c>
      <c r="I195" s="161"/>
      <c r="L195" s="157"/>
      <c r="M195" s="162"/>
      <c r="T195" s="163"/>
      <c r="AT195" s="158" t="s">
        <v>205</v>
      </c>
      <c r="AU195" s="158" t="s">
        <v>85</v>
      </c>
      <c r="AV195" s="13" t="s">
        <v>85</v>
      </c>
      <c r="AW195" s="13" t="s">
        <v>35</v>
      </c>
      <c r="AX195" s="13" t="s">
        <v>74</v>
      </c>
      <c r="AY195" s="158" t="s">
        <v>189</v>
      </c>
    </row>
    <row r="196" spans="2:65" s="15" customFormat="1" ht="11.25">
      <c r="B196" s="171"/>
      <c r="D196" s="151" t="s">
        <v>205</v>
      </c>
      <c r="E196" s="172" t="s">
        <v>19</v>
      </c>
      <c r="F196" s="173" t="s">
        <v>412</v>
      </c>
      <c r="H196" s="174">
        <v>434.2</v>
      </c>
      <c r="I196" s="175"/>
      <c r="L196" s="171"/>
      <c r="M196" s="176"/>
      <c r="T196" s="177"/>
      <c r="AT196" s="172" t="s">
        <v>205</v>
      </c>
      <c r="AU196" s="172" t="s">
        <v>85</v>
      </c>
      <c r="AV196" s="15" t="s">
        <v>111</v>
      </c>
      <c r="AW196" s="15" t="s">
        <v>35</v>
      </c>
      <c r="AX196" s="15" t="s">
        <v>74</v>
      </c>
      <c r="AY196" s="172" t="s">
        <v>189</v>
      </c>
    </row>
    <row r="197" spans="2:65" s="12" customFormat="1" ht="11.25">
      <c r="B197" s="150"/>
      <c r="D197" s="151" t="s">
        <v>205</v>
      </c>
      <c r="E197" s="152" t="s">
        <v>19</v>
      </c>
      <c r="F197" s="153" t="s">
        <v>2198</v>
      </c>
      <c r="H197" s="152" t="s">
        <v>19</v>
      </c>
      <c r="I197" s="154"/>
      <c r="L197" s="150"/>
      <c r="M197" s="155"/>
      <c r="T197" s="156"/>
      <c r="AT197" s="152" t="s">
        <v>205</v>
      </c>
      <c r="AU197" s="152" t="s">
        <v>85</v>
      </c>
      <c r="AV197" s="12" t="s">
        <v>82</v>
      </c>
      <c r="AW197" s="12" t="s">
        <v>35</v>
      </c>
      <c r="AX197" s="12" t="s">
        <v>74</v>
      </c>
      <c r="AY197" s="152" t="s">
        <v>189</v>
      </c>
    </row>
    <row r="198" spans="2:65" s="13" customFormat="1" ht="11.25">
      <c r="B198" s="157"/>
      <c r="D198" s="151" t="s">
        <v>205</v>
      </c>
      <c r="E198" s="158" t="s">
        <v>19</v>
      </c>
      <c r="F198" s="159" t="s">
        <v>2170</v>
      </c>
      <c r="H198" s="160">
        <v>22.8</v>
      </c>
      <c r="I198" s="161"/>
      <c r="L198" s="157"/>
      <c r="M198" s="162"/>
      <c r="T198" s="163"/>
      <c r="AT198" s="158" t="s">
        <v>205</v>
      </c>
      <c r="AU198" s="158" t="s">
        <v>85</v>
      </c>
      <c r="AV198" s="13" t="s">
        <v>85</v>
      </c>
      <c r="AW198" s="13" t="s">
        <v>35</v>
      </c>
      <c r="AX198" s="13" t="s">
        <v>74</v>
      </c>
      <c r="AY198" s="158" t="s">
        <v>189</v>
      </c>
    </row>
    <row r="199" spans="2:65" s="15" customFormat="1" ht="11.25">
      <c r="B199" s="171"/>
      <c r="D199" s="151" t="s">
        <v>205</v>
      </c>
      <c r="E199" s="172" t="s">
        <v>19</v>
      </c>
      <c r="F199" s="173" t="s">
        <v>412</v>
      </c>
      <c r="H199" s="174">
        <v>22.8</v>
      </c>
      <c r="I199" s="175"/>
      <c r="L199" s="171"/>
      <c r="M199" s="176"/>
      <c r="T199" s="177"/>
      <c r="AT199" s="172" t="s">
        <v>205</v>
      </c>
      <c r="AU199" s="172" t="s">
        <v>85</v>
      </c>
      <c r="AV199" s="15" t="s">
        <v>111</v>
      </c>
      <c r="AW199" s="15" t="s">
        <v>35</v>
      </c>
      <c r="AX199" s="15" t="s">
        <v>74</v>
      </c>
      <c r="AY199" s="172" t="s">
        <v>189</v>
      </c>
    </row>
    <row r="200" spans="2:65" s="14" customFormat="1" ht="11.25">
      <c r="B200" s="164"/>
      <c r="D200" s="151" t="s">
        <v>205</v>
      </c>
      <c r="E200" s="165" t="s">
        <v>19</v>
      </c>
      <c r="F200" s="166" t="s">
        <v>303</v>
      </c>
      <c r="H200" s="167">
        <v>457</v>
      </c>
      <c r="I200" s="168"/>
      <c r="L200" s="164"/>
      <c r="M200" s="169"/>
      <c r="T200" s="170"/>
      <c r="AT200" s="165" t="s">
        <v>205</v>
      </c>
      <c r="AU200" s="165" t="s">
        <v>85</v>
      </c>
      <c r="AV200" s="14" t="s">
        <v>196</v>
      </c>
      <c r="AW200" s="14" t="s">
        <v>35</v>
      </c>
      <c r="AX200" s="14" t="s">
        <v>82</v>
      </c>
      <c r="AY200" s="165" t="s">
        <v>189</v>
      </c>
    </row>
    <row r="201" spans="2:65" s="1" customFormat="1" ht="44.25" customHeight="1">
      <c r="B201" s="33"/>
      <c r="C201" s="133" t="s">
        <v>224</v>
      </c>
      <c r="D201" s="133" t="s">
        <v>191</v>
      </c>
      <c r="E201" s="134" t="s">
        <v>649</v>
      </c>
      <c r="F201" s="135" t="s">
        <v>650</v>
      </c>
      <c r="G201" s="136" t="s">
        <v>405</v>
      </c>
      <c r="H201" s="137">
        <v>31</v>
      </c>
      <c r="I201" s="138"/>
      <c r="J201" s="139">
        <f>ROUND(I201*H201,2)</f>
        <v>0</v>
      </c>
      <c r="K201" s="135" t="s">
        <v>195</v>
      </c>
      <c r="L201" s="33"/>
      <c r="M201" s="140" t="s">
        <v>19</v>
      </c>
      <c r="N201" s="141" t="s">
        <v>45</v>
      </c>
      <c r="P201" s="142">
        <f>O201*H201</f>
        <v>0</v>
      </c>
      <c r="Q201" s="142">
        <v>0</v>
      </c>
      <c r="R201" s="142">
        <f>Q201*H201</f>
        <v>0</v>
      </c>
      <c r="S201" s="142">
        <v>0</v>
      </c>
      <c r="T201" s="143">
        <f>S201*H201</f>
        <v>0</v>
      </c>
      <c r="AR201" s="144" t="s">
        <v>196</v>
      </c>
      <c r="AT201" s="144" t="s">
        <v>191</v>
      </c>
      <c r="AU201" s="144" t="s">
        <v>85</v>
      </c>
      <c r="AY201" s="18" t="s">
        <v>189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8" t="s">
        <v>82</v>
      </c>
      <c r="BK201" s="145">
        <f>ROUND(I201*H201,2)</f>
        <v>0</v>
      </c>
      <c r="BL201" s="18" t="s">
        <v>196</v>
      </c>
      <c r="BM201" s="144" t="s">
        <v>2199</v>
      </c>
    </row>
    <row r="202" spans="2:65" s="1" customFormat="1" ht="11.25">
      <c r="B202" s="33"/>
      <c r="D202" s="146" t="s">
        <v>198</v>
      </c>
      <c r="F202" s="147" t="s">
        <v>652</v>
      </c>
      <c r="I202" s="148"/>
      <c r="L202" s="33"/>
      <c r="M202" s="149"/>
      <c r="T202" s="54"/>
      <c r="AT202" s="18" t="s">
        <v>198</v>
      </c>
      <c r="AU202" s="18" t="s">
        <v>85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2183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2187</v>
      </c>
      <c r="H204" s="160">
        <v>31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82</v>
      </c>
      <c r="AY204" s="158" t="s">
        <v>189</v>
      </c>
    </row>
    <row r="205" spans="2:65" s="1" customFormat="1" ht="37.9" customHeight="1">
      <c r="B205" s="33"/>
      <c r="C205" s="133" t="s">
        <v>285</v>
      </c>
      <c r="D205" s="133" t="s">
        <v>191</v>
      </c>
      <c r="E205" s="134" t="s">
        <v>2200</v>
      </c>
      <c r="F205" s="135" t="s">
        <v>2201</v>
      </c>
      <c r="G205" s="136" t="s">
        <v>194</v>
      </c>
      <c r="H205" s="137">
        <v>890</v>
      </c>
      <c r="I205" s="138"/>
      <c r="J205" s="139">
        <f>ROUND(I205*H205,2)</f>
        <v>0</v>
      </c>
      <c r="K205" s="135" t="s">
        <v>195</v>
      </c>
      <c r="L205" s="33"/>
      <c r="M205" s="140" t="s">
        <v>19</v>
      </c>
      <c r="N205" s="141" t="s">
        <v>45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196</v>
      </c>
      <c r="AT205" s="144" t="s">
        <v>191</v>
      </c>
      <c r="AU205" s="144" t="s">
        <v>85</v>
      </c>
      <c r="AY205" s="18" t="s">
        <v>189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8" t="s">
        <v>82</v>
      </c>
      <c r="BK205" s="145">
        <f>ROUND(I205*H205,2)</f>
        <v>0</v>
      </c>
      <c r="BL205" s="18" t="s">
        <v>196</v>
      </c>
      <c r="BM205" s="144" t="s">
        <v>2202</v>
      </c>
    </row>
    <row r="206" spans="2:65" s="1" customFormat="1" ht="11.25">
      <c r="B206" s="33"/>
      <c r="D206" s="146" t="s">
        <v>198</v>
      </c>
      <c r="F206" s="147" t="s">
        <v>2203</v>
      </c>
      <c r="I206" s="148"/>
      <c r="L206" s="33"/>
      <c r="M206" s="149"/>
      <c r="T206" s="54"/>
      <c r="AT206" s="18" t="s">
        <v>198</v>
      </c>
      <c r="AU206" s="18" t="s">
        <v>85</v>
      </c>
    </row>
    <row r="207" spans="2:65" s="12" customFormat="1" ht="11.25">
      <c r="B207" s="150"/>
      <c r="D207" s="151" t="s">
        <v>205</v>
      </c>
      <c r="E207" s="152" t="s">
        <v>19</v>
      </c>
      <c r="F207" s="153" t="s">
        <v>2204</v>
      </c>
      <c r="H207" s="152" t="s">
        <v>19</v>
      </c>
      <c r="I207" s="154"/>
      <c r="L207" s="150"/>
      <c r="M207" s="155"/>
      <c r="T207" s="156"/>
      <c r="AT207" s="152" t="s">
        <v>205</v>
      </c>
      <c r="AU207" s="152" t="s">
        <v>85</v>
      </c>
      <c r="AV207" s="12" t="s">
        <v>82</v>
      </c>
      <c r="AW207" s="12" t="s">
        <v>35</v>
      </c>
      <c r="AX207" s="12" t="s">
        <v>74</v>
      </c>
      <c r="AY207" s="152" t="s">
        <v>189</v>
      </c>
    </row>
    <row r="208" spans="2:65" s="12" customFormat="1" ht="22.5">
      <c r="B208" s="150"/>
      <c r="D208" s="151" t="s">
        <v>205</v>
      </c>
      <c r="E208" s="152" t="s">
        <v>19</v>
      </c>
      <c r="F208" s="153" t="s">
        <v>2205</v>
      </c>
      <c r="H208" s="152" t="s">
        <v>19</v>
      </c>
      <c r="I208" s="154"/>
      <c r="L208" s="150"/>
      <c r="M208" s="155"/>
      <c r="T208" s="156"/>
      <c r="AT208" s="152" t="s">
        <v>205</v>
      </c>
      <c r="AU208" s="152" t="s">
        <v>85</v>
      </c>
      <c r="AV208" s="12" t="s">
        <v>82</v>
      </c>
      <c r="AW208" s="12" t="s">
        <v>35</v>
      </c>
      <c r="AX208" s="12" t="s">
        <v>74</v>
      </c>
      <c r="AY208" s="152" t="s">
        <v>189</v>
      </c>
    </row>
    <row r="209" spans="2:65" s="13" customFormat="1" ht="11.25">
      <c r="B209" s="157"/>
      <c r="D209" s="151" t="s">
        <v>205</v>
      </c>
      <c r="E209" s="158" t="s">
        <v>19</v>
      </c>
      <c r="F209" s="159" t="s">
        <v>2206</v>
      </c>
      <c r="H209" s="160">
        <v>890</v>
      </c>
      <c r="I209" s="161"/>
      <c r="L209" s="157"/>
      <c r="M209" s="162"/>
      <c r="T209" s="163"/>
      <c r="AT209" s="158" t="s">
        <v>205</v>
      </c>
      <c r="AU209" s="158" t="s">
        <v>85</v>
      </c>
      <c r="AV209" s="13" t="s">
        <v>85</v>
      </c>
      <c r="AW209" s="13" t="s">
        <v>35</v>
      </c>
      <c r="AX209" s="13" t="s">
        <v>82</v>
      </c>
      <c r="AY209" s="158" t="s">
        <v>189</v>
      </c>
    </row>
    <row r="210" spans="2:65" s="1" customFormat="1" ht="37.9" customHeight="1">
      <c r="B210" s="33"/>
      <c r="C210" s="133" t="s">
        <v>292</v>
      </c>
      <c r="D210" s="133" t="s">
        <v>191</v>
      </c>
      <c r="E210" s="134" t="s">
        <v>698</v>
      </c>
      <c r="F210" s="135" t="s">
        <v>699</v>
      </c>
      <c r="G210" s="136" t="s">
        <v>194</v>
      </c>
      <c r="H210" s="137">
        <v>890</v>
      </c>
      <c r="I210" s="138"/>
      <c r="J210" s="139">
        <f>ROUND(I210*H210,2)</f>
        <v>0</v>
      </c>
      <c r="K210" s="135" t="s">
        <v>195</v>
      </c>
      <c r="L210" s="33"/>
      <c r="M210" s="140" t="s">
        <v>19</v>
      </c>
      <c r="N210" s="141" t="s">
        <v>45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196</v>
      </c>
      <c r="AT210" s="144" t="s">
        <v>191</v>
      </c>
      <c r="AU210" s="144" t="s">
        <v>85</v>
      </c>
      <c r="AY210" s="18" t="s">
        <v>189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8" t="s">
        <v>82</v>
      </c>
      <c r="BK210" s="145">
        <f>ROUND(I210*H210,2)</f>
        <v>0</v>
      </c>
      <c r="BL210" s="18" t="s">
        <v>196</v>
      </c>
      <c r="BM210" s="144" t="s">
        <v>2207</v>
      </c>
    </row>
    <row r="211" spans="2:65" s="1" customFormat="1" ht="11.25">
      <c r="B211" s="33"/>
      <c r="D211" s="146" t="s">
        <v>198</v>
      </c>
      <c r="F211" s="147" t="s">
        <v>701</v>
      </c>
      <c r="I211" s="148"/>
      <c r="L211" s="33"/>
      <c r="M211" s="149"/>
      <c r="T211" s="54"/>
      <c r="AT211" s="18" t="s">
        <v>198</v>
      </c>
      <c r="AU211" s="18" t="s">
        <v>85</v>
      </c>
    </row>
    <row r="212" spans="2:65" s="12" customFormat="1" ht="11.25">
      <c r="B212" s="150"/>
      <c r="D212" s="151" t="s">
        <v>205</v>
      </c>
      <c r="E212" s="152" t="s">
        <v>19</v>
      </c>
      <c r="F212" s="153" t="s">
        <v>2208</v>
      </c>
      <c r="H212" s="152" t="s">
        <v>19</v>
      </c>
      <c r="I212" s="154"/>
      <c r="L212" s="150"/>
      <c r="M212" s="155"/>
      <c r="T212" s="156"/>
      <c r="AT212" s="152" t="s">
        <v>205</v>
      </c>
      <c r="AU212" s="152" t="s">
        <v>85</v>
      </c>
      <c r="AV212" s="12" t="s">
        <v>82</v>
      </c>
      <c r="AW212" s="12" t="s">
        <v>35</v>
      </c>
      <c r="AX212" s="12" t="s">
        <v>74</v>
      </c>
      <c r="AY212" s="152" t="s">
        <v>189</v>
      </c>
    </row>
    <row r="213" spans="2:65" s="12" customFormat="1" ht="11.25">
      <c r="B213" s="150"/>
      <c r="D213" s="151" t="s">
        <v>205</v>
      </c>
      <c r="E213" s="152" t="s">
        <v>19</v>
      </c>
      <c r="F213" s="153" t="s">
        <v>2209</v>
      </c>
      <c r="H213" s="152" t="s">
        <v>19</v>
      </c>
      <c r="I213" s="154"/>
      <c r="L213" s="150"/>
      <c r="M213" s="155"/>
      <c r="T213" s="156"/>
      <c r="AT213" s="152" t="s">
        <v>205</v>
      </c>
      <c r="AU213" s="152" t="s">
        <v>85</v>
      </c>
      <c r="AV213" s="12" t="s">
        <v>82</v>
      </c>
      <c r="AW213" s="12" t="s">
        <v>35</v>
      </c>
      <c r="AX213" s="12" t="s">
        <v>74</v>
      </c>
      <c r="AY213" s="152" t="s">
        <v>189</v>
      </c>
    </row>
    <row r="214" spans="2:65" s="13" customFormat="1" ht="11.25">
      <c r="B214" s="157"/>
      <c r="D214" s="151" t="s">
        <v>205</v>
      </c>
      <c r="E214" s="158" t="s">
        <v>19</v>
      </c>
      <c r="F214" s="159" t="s">
        <v>2210</v>
      </c>
      <c r="H214" s="160">
        <v>438.1</v>
      </c>
      <c r="I214" s="161"/>
      <c r="L214" s="157"/>
      <c r="M214" s="162"/>
      <c r="T214" s="163"/>
      <c r="AT214" s="158" t="s">
        <v>205</v>
      </c>
      <c r="AU214" s="158" t="s">
        <v>85</v>
      </c>
      <c r="AV214" s="13" t="s">
        <v>85</v>
      </c>
      <c r="AW214" s="13" t="s">
        <v>35</v>
      </c>
      <c r="AX214" s="13" t="s">
        <v>74</v>
      </c>
      <c r="AY214" s="158" t="s">
        <v>189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2211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3" customFormat="1" ht="11.25">
      <c r="B216" s="157"/>
      <c r="D216" s="151" t="s">
        <v>205</v>
      </c>
      <c r="E216" s="158" t="s">
        <v>19</v>
      </c>
      <c r="F216" s="159" t="s">
        <v>2212</v>
      </c>
      <c r="H216" s="160">
        <v>451.9</v>
      </c>
      <c r="I216" s="161"/>
      <c r="L216" s="157"/>
      <c r="M216" s="162"/>
      <c r="T216" s="163"/>
      <c r="AT216" s="158" t="s">
        <v>205</v>
      </c>
      <c r="AU216" s="158" t="s">
        <v>85</v>
      </c>
      <c r="AV216" s="13" t="s">
        <v>85</v>
      </c>
      <c r="AW216" s="13" t="s">
        <v>35</v>
      </c>
      <c r="AX216" s="13" t="s">
        <v>74</v>
      </c>
      <c r="AY216" s="158" t="s">
        <v>189</v>
      </c>
    </row>
    <row r="217" spans="2:65" s="14" customFormat="1" ht="11.25">
      <c r="B217" s="164"/>
      <c r="D217" s="151" t="s">
        <v>205</v>
      </c>
      <c r="E217" s="165" t="s">
        <v>19</v>
      </c>
      <c r="F217" s="166" t="s">
        <v>303</v>
      </c>
      <c r="H217" s="167">
        <v>890</v>
      </c>
      <c r="I217" s="168"/>
      <c r="L217" s="164"/>
      <c r="M217" s="169"/>
      <c r="T217" s="170"/>
      <c r="AT217" s="165" t="s">
        <v>205</v>
      </c>
      <c r="AU217" s="165" t="s">
        <v>85</v>
      </c>
      <c r="AV217" s="14" t="s">
        <v>196</v>
      </c>
      <c r="AW217" s="14" t="s">
        <v>35</v>
      </c>
      <c r="AX217" s="14" t="s">
        <v>82</v>
      </c>
      <c r="AY217" s="165" t="s">
        <v>189</v>
      </c>
    </row>
    <row r="218" spans="2:65" s="1" customFormat="1" ht="16.5" customHeight="1">
      <c r="B218" s="33"/>
      <c r="C218" s="178" t="s">
        <v>212</v>
      </c>
      <c r="D218" s="178" t="s">
        <v>666</v>
      </c>
      <c r="E218" s="179" t="s">
        <v>703</v>
      </c>
      <c r="F218" s="180" t="s">
        <v>704</v>
      </c>
      <c r="G218" s="181" t="s">
        <v>705</v>
      </c>
      <c r="H218" s="182">
        <v>26.7</v>
      </c>
      <c r="I218" s="183"/>
      <c r="J218" s="184">
        <f>ROUND(I218*H218,2)</f>
        <v>0</v>
      </c>
      <c r="K218" s="180" t="s">
        <v>195</v>
      </c>
      <c r="L218" s="185"/>
      <c r="M218" s="186" t="s">
        <v>19</v>
      </c>
      <c r="N218" s="187" t="s">
        <v>45</v>
      </c>
      <c r="P218" s="142">
        <f>O218*H218</f>
        <v>0</v>
      </c>
      <c r="Q218" s="142">
        <v>1E-3</v>
      </c>
      <c r="R218" s="142">
        <f>Q218*H218</f>
        <v>2.6700000000000002E-2</v>
      </c>
      <c r="S218" s="142">
        <v>0</v>
      </c>
      <c r="T218" s="143">
        <f>S218*H218</f>
        <v>0</v>
      </c>
      <c r="AR218" s="144" t="s">
        <v>234</v>
      </c>
      <c r="AT218" s="144" t="s">
        <v>666</v>
      </c>
      <c r="AU218" s="144" t="s">
        <v>85</v>
      </c>
      <c r="AY218" s="18" t="s">
        <v>189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8" t="s">
        <v>82</v>
      </c>
      <c r="BK218" s="145">
        <f>ROUND(I218*H218,2)</f>
        <v>0</v>
      </c>
      <c r="BL218" s="18" t="s">
        <v>196</v>
      </c>
      <c r="BM218" s="144" t="s">
        <v>2213</v>
      </c>
    </row>
    <row r="219" spans="2:65" s="13" customFormat="1" ht="11.25">
      <c r="B219" s="157"/>
      <c r="D219" s="151" t="s">
        <v>205</v>
      </c>
      <c r="F219" s="159" t="s">
        <v>2214</v>
      </c>
      <c r="H219" s="160">
        <v>26.7</v>
      </c>
      <c r="I219" s="161"/>
      <c r="L219" s="157"/>
      <c r="M219" s="162"/>
      <c r="T219" s="163"/>
      <c r="AT219" s="158" t="s">
        <v>205</v>
      </c>
      <c r="AU219" s="158" t="s">
        <v>85</v>
      </c>
      <c r="AV219" s="13" t="s">
        <v>85</v>
      </c>
      <c r="AW219" s="13" t="s">
        <v>4</v>
      </c>
      <c r="AX219" s="13" t="s">
        <v>82</v>
      </c>
      <c r="AY219" s="158" t="s">
        <v>189</v>
      </c>
    </row>
    <row r="220" spans="2:65" s="1" customFormat="1" ht="37.9" customHeight="1">
      <c r="B220" s="33"/>
      <c r="C220" s="133" t="s">
        <v>314</v>
      </c>
      <c r="D220" s="133" t="s">
        <v>191</v>
      </c>
      <c r="E220" s="134" t="s">
        <v>2215</v>
      </c>
      <c r="F220" s="135" t="s">
        <v>2216</v>
      </c>
      <c r="G220" s="136" t="s">
        <v>194</v>
      </c>
      <c r="H220" s="137">
        <v>255</v>
      </c>
      <c r="I220" s="138"/>
      <c r="J220" s="139">
        <f>ROUND(I220*H220,2)</f>
        <v>0</v>
      </c>
      <c r="K220" s="135" t="s">
        <v>195</v>
      </c>
      <c r="L220" s="33"/>
      <c r="M220" s="140" t="s">
        <v>19</v>
      </c>
      <c r="N220" s="141" t="s">
        <v>45</v>
      </c>
      <c r="P220" s="142">
        <f>O220*H220</f>
        <v>0</v>
      </c>
      <c r="Q220" s="142">
        <v>0</v>
      </c>
      <c r="R220" s="142">
        <f>Q220*H220</f>
        <v>0</v>
      </c>
      <c r="S220" s="142">
        <v>0</v>
      </c>
      <c r="T220" s="143">
        <f>S220*H220</f>
        <v>0</v>
      </c>
      <c r="AR220" s="144" t="s">
        <v>196</v>
      </c>
      <c r="AT220" s="144" t="s">
        <v>191</v>
      </c>
      <c r="AU220" s="144" t="s">
        <v>85</v>
      </c>
      <c r="AY220" s="18" t="s">
        <v>189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8" t="s">
        <v>82</v>
      </c>
      <c r="BK220" s="145">
        <f>ROUND(I220*H220,2)</f>
        <v>0</v>
      </c>
      <c r="BL220" s="18" t="s">
        <v>196</v>
      </c>
      <c r="BM220" s="144" t="s">
        <v>2217</v>
      </c>
    </row>
    <row r="221" spans="2:65" s="1" customFormat="1" ht="11.25">
      <c r="B221" s="33"/>
      <c r="D221" s="146" t="s">
        <v>198</v>
      </c>
      <c r="F221" s="147" t="s">
        <v>2218</v>
      </c>
      <c r="I221" s="148"/>
      <c r="L221" s="33"/>
      <c r="M221" s="149"/>
      <c r="T221" s="54"/>
      <c r="AT221" s="18" t="s">
        <v>198</v>
      </c>
      <c r="AU221" s="18" t="s">
        <v>85</v>
      </c>
    </row>
    <row r="222" spans="2:65" s="12" customFormat="1" ht="11.25">
      <c r="B222" s="150"/>
      <c r="D222" s="151" t="s">
        <v>205</v>
      </c>
      <c r="E222" s="152" t="s">
        <v>19</v>
      </c>
      <c r="F222" s="153" t="s">
        <v>2208</v>
      </c>
      <c r="H222" s="152" t="s">
        <v>19</v>
      </c>
      <c r="I222" s="154"/>
      <c r="L222" s="150"/>
      <c r="M222" s="155"/>
      <c r="T222" s="156"/>
      <c r="AT222" s="152" t="s">
        <v>205</v>
      </c>
      <c r="AU222" s="152" t="s">
        <v>85</v>
      </c>
      <c r="AV222" s="12" t="s">
        <v>82</v>
      </c>
      <c r="AW222" s="12" t="s">
        <v>35</v>
      </c>
      <c r="AX222" s="12" t="s">
        <v>74</v>
      </c>
      <c r="AY222" s="152" t="s">
        <v>189</v>
      </c>
    </row>
    <row r="223" spans="2:65" s="13" customFormat="1" ht="11.25">
      <c r="B223" s="157"/>
      <c r="D223" s="151" t="s">
        <v>205</v>
      </c>
      <c r="E223" s="158" t="s">
        <v>19</v>
      </c>
      <c r="F223" s="159" t="s">
        <v>2219</v>
      </c>
      <c r="H223" s="160">
        <v>255</v>
      </c>
      <c r="I223" s="161"/>
      <c r="L223" s="157"/>
      <c r="M223" s="162"/>
      <c r="T223" s="163"/>
      <c r="AT223" s="158" t="s">
        <v>205</v>
      </c>
      <c r="AU223" s="158" t="s">
        <v>85</v>
      </c>
      <c r="AV223" s="13" t="s">
        <v>85</v>
      </c>
      <c r="AW223" s="13" t="s">
        <v>35</v>
      </c>
      <c r="AX223" s="13" t="s">
        <v>82</v>
      </c>
      <c r="AY223" s="158" t="s">
        <v>189</v>
      </c>
    </row>
    <row r="224" spans="2:65" s="1" customFormat="1" ht="16.5" customHeight="1">
      <c r="B224" s="33"/>
      <c r="C224" s="178" t="s">
        <v>7</v>
      </c>
      <c r="D224" s="178" t="s">
        <v>666</v>
      </c>
      <c r="E224" s="179" t="s">
        <v>2220</v>
      </c>
      <c r="F224" s="180" t="s">
        <v>2221</v>
      </c>
      <c r="G224" s="181" t="s">
        <v>705</v>
      </c>
      <c r="H224" s="182">
        <v>7.65</v>
      </c>
      <c r="I224" s="183"/>
      <c r="J224" s="184">
        <f>ROUND(I224*H224,2)</f>
        <v>0</v>
      </c>
      <c r="K224" s="180" t="s">
        <v>195</v>
      </c>
      <c r="L224" s="185"/>
      <c r="M224" s="186" t="s">
        <v>19</v>
      </c>
      <c r="N224" s="187" t="s">
        <v>45</v>
      </c>
      <c r="P224" s="142">
        <f>O224*H224</f>
        <v>0</v>
      </c>
      <c r="Q224" s="142">
        <v>1E-3</v>
      </c>
      <c r="R224" s="142">
        <f>Q224*H224</f>
        <v>7.6500000000000005E-3</v>
      </c>
      <c r="S224" s="142">
        <v>0</v>
      </c>
      <c r="T224" s="143">
        <f>S224*H224</f>
        <v>0</v>
      </c>
      <c r="AR224" s="144" t="s">
        <v>234</v>
      </c>
      <c r="AT224" s="144" t="s">
        <v>666</v>
      </c>
      <c r="AU224" s="144" t="s">
        <v>85</v>
      </c>
      <c r="AY224" s="18" t="s">
        <v>189</v>
      </c>
      <c r="BE224" s="145">
        <f>IF(N224="základní",J224,0)</f>
        <v>0</v>
      </c>
      <c r="BF224" s="145">
        <f>IF(N224="snížená",J224,0)</f>
        <v>0</v>
      </c>
      <c r="BG224" s="145">
        <f>IF(N224="zákl. přenesená",J224,0)</f>
        <v>0</v>
      </c>
      <c r="BH224" s="145">
        <f>IF(N224="sníž. přenesená",J224,0)</f>
        <v>0</v>
      </c>
      <c r="BI224" s="145">
        <f>IF(N224="nulová",J224,0)</f>
        <v>0</v>
      </c>
      <c r="BJ224" s="18" t="s">
        <v>82</v>
      </c>
      <c r="BK224" s="145">
        <f>ROUND(I224*H224,2)</f>
        <v>0</v>
      </c>
      <c r="BL224" s="18" t="s">
        <v>196</v>
      </c>
      <c r="BM224" s="144" t="s">
        <v>2222</v>
      </c>
    </row>
    <row r="225" spans="2:65" s="13" customFormat="1" ht="11.25">
      <c r="B225" s="157"/>
      <c r="D225" s="151" t="s">
        <v>205</v>
      </c>
      <c r="F225" s="159" t="s">
        <v>2223</v>
      </c>
      <c r="H225" s="160">
        <v>7.65</v>
      </c>
      <c r="I225" s="161"/>
      <c r="L225" s="157"/>
      <c r="M225" s="162"/>
      <c r="T225" s="163"/>
      <c r="AT225" s="158" t="s">
        <v>205</v>
      </c>
      <c r="AU225" s="158" t="s">
        <v>85</v>
      </c>
      <c r="AV225" s="13" t="s">
        <v>85</v>
      </c>
      <c r="AW225" s="13" t="s">
        <v>4</v>
      </c>
      <c r="AX225" s="13" t="s">
        <v>82</v>
      </c>
      <c r="AY225" s="158" t="s">
        <v>189</v>
      </c>
    </row>
    <row r="226" spans="2:65" s="1" customFormat="1" ht="33" customHeight="1">
      <c r="B226" s="33"/>
      <c r="C226" s="133" t="s">
        <v>323</v>
      </c>
      <c r="D226" s="133" t="s">
        <v>191</v>
      </c>
      <c r="E226" s="134" t="s">
        <v>2224</v>
      </c>
      <c r="F226" s="135" t="s">
        <v>2225</v>
      </c>
      <c r="G226" s="136" t="s">
        <v>194</v>
      </c>
      <c r="H226" s="137">
        <v>459.62</v>
      </c>
      <c r="I226" s="138"/>
      <c r="J226" s="139">
        <f>ROUND(I226*H226,2)</f>
        <v>0</v>
      </c>
      <c r="K226" s="135" t="s">
        <v>195</v>
      </c>
      <c r="L226" s="33"/>
      <c r="M226" s="140" t="s">
        <v>19</v>
      </c>
      <c r="N226" s="141" t="s">
        <v>45</v>
      </c>
      <c r="P226" s="142">
        <f>O226*H226</f>
        <v>0</v>
      </c>
      <c r="Q226" s="142">
        <v>0</v>
      </c>
      <c r="R226" s="142">
        <f>Q226*H226</f>
        <v>0</v>
      </c>
      <c r="S226" s="142">
        <v>0</v>
      </c>
      <c r="T226" s="143">
        <f>S226*H226</f>
        <v>0</v>
      </c>
      <c r="AR226" s="144" t="s">
        <v>196</v>
      </c>
      <c r="AT226" s="144" t="s">
        <v>191</v>
      </c>
      <c r="AU226" s="144" t="s">
        <v>85</v>
      </c>
      <c r="AY226" s="18" t="s">
        <v>189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8" t="s">
        <v>82</v>
      </c>
      <c r="BK226" s="145">
        <f>ROUND(I226*H226,2)</f>
        <v>0</v>
      </c>
      <c r="BL226" s="18" t="s">
        <v>196</v>
      </c>
      <c r="BM226" s="144" t="s">
        <v>2226</v>
      </c>
    </row>
    <row r="227" spans="2:65" s="1" customFormat="1" ht="11.25">
      <c r="B227" s="33"/>
      <c r="D227" s="146" t="s">
        <v>198</v>
      </c>
      <c r="F227" s="147" t="s">
        <v>2227</v>
      </c>
      <c r="I227" s="148"/>
      <c r="L227" s="33"/>
      <c r="M227" s="149"/>
      <c r="T227" s="54"/>
      <c r="AT227" s="18" t="s">
        <v>198</v>
      </c>
      <c r="AU227" s="18" t="s">
        <v>85</v>
      </c>
    </row>
    <row r="228" spans="2:65" s="12" customFormat="1" ht="11.25">
      <c r="B228" s="150"/>
      <c r="D228" s="151" t="s">
        <v>205</v>
      </c>
      <c r="E228" s="152" t="s">
        <v>19</v>
      </c>
      <c r="F228" s="153" t="s">
        <v>2208</v>
      </c>
      <c r="H228" s="152" t="s">
        <v>19</v>
      </c>
      <c r="I228" s="154"/>
      <c r="L228" s="150"/>
      <c r="M228" s="155"/>
      <c r="T228" s="156"/>
      <c r="AT228" s="152" t="s">
        <v>205</v>
      </c>
      <c r="AU228" s="152" t="s">
        <v>85</v>
      </c>
      <c r="AV228" s="12" t="s">
        <v>82</v>
      </c>
      <c r="AW228" s="12" t="s">
        <v>35</v>
      </c>
      <c r="AX228" s="12" t="s">
        <v>74</v>
      </c>
      <c r="AY228" s="152" t="s">
        <v>189</v>
      </c>
    </row>
    <row r="229" spans="2:65" s="12" customFormat="1" ht="11.25">
      <c r="B229" s="150"/>
      <c r="D229" s="151" t="s">
        <v>205</v>
      </c>
      <c r="E229" s="152" t="s">
        <v>19</v>
      </c>
      <c r="F229" s="153" t="s">
        <v>2228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3" customFormat="1" ht="11.25">
      <c r="B230" s="157"/>
      <c r="D230" s="151" t="s">
        <v>205</v>
      </c>
      <c r="E230" s="158" t="s">
        <v>19</v>
      </c>
      <c r="F230" s="159" t="s">
        <v>2229</v>
      </c>
      <c r="H230" s="160">
        <v>12.3</v>
      </c>
      <c r="I230" s="161"/>
      <c r="L230" s="157"/>
      <c r="M230" s="162"/>
      <c r="T230" s="163"/>
      <c r="AT230" s="158" t="s">
        <v>205</v>
      </c>
      <c r="AU230" s="158" t="s">
        <v>85</v>
      </c>
      <c r="AV230" s="13" t="s">
        <v>85</v>
      </c>
      <c r="AW230" s="13" t="s">
        <v>35</v>
      </c>
      <c r="AX230" s="13" t="s">
        <v>74</v>
      </c>
      <c r="AY230" s="158" t="s">
        <v>189</v>
      </c>
    </row>
    <row r="231" spans="2:65" s="12" customFormat="1" ht="11.25">
      <c r="B231" s="150"/>
      <c r="D231" s="151" t="s">
        <v>205</v>
      </c>
      <c r="E231" s="152" t="s">
        <v>19</v>
      </c>
      <c r="F231" s="153" t="s">
        <v>2230</v>
      </c>
      <c r="H231" s="152" t="s">
        <v>19</v>
      </c>
      <c r="I231" s="154"/>
      <c r="L231" s="150"/>
      <c r="M231" s="155"/>
      <c r="T231" s="156"/>
      <c r="AT231" s="152" t="s">
        <v>205</v>
      </c>
      <c r="AU231" s="152" t="s">
        <v>85</v>
      </c>
      <c r="AV231" s="12" t="s">
        <v>82</v>
      </c>
      <c r="AW231" s="12" t="s">
        <v>35</v>
      </c>
      <c r="AX231" s="12" t="s">
        <v>74</v>
      </c>
      <c r="AY231" s="152" t="s">
        <v>189</v>
      </c>
    </row>
    <row r="232" spans="2:65" s="13" customFormat="1" ht="11.25">
      <c r="B232" s="157"/>
      <c r="D232" s="151" t="s">
        <v>205</v>
      </c>
      <c r="E232" s="158" t="s">
        <v>19</v>
      </c>
      <c r="F232" s="159" t="s">
        <v>2231</v>
      </c>
      <c r="H232" s="160">
        <v>9.2200000000000006</v>
      </c>
      <c r="I232" s="161"/>
      <c r="L232" s="157"/>
      <c r="M232" s="162"/>
      <c r="T232" s="163"/>
      <c r="AT232" s="158" t="s">
        <v>205</v>
      </c>
      <c r="AU232" s="158" t="s">
        <v>85</v>
      </c>
      <c r="AV232" s="13" t="s">
        <v>85</v>
      </c>
      <c r="AW232" s="13" t="s">
        <v>35</v>
      </c>
      <c r="AX232" s="13" t="s">
        <v>74</v>
      </c>
      <c r="AY232" s="158" t="s">
        <v>189</v>
      </c>
    </row>
    <row r="233" spans="2:65" s="12" customFormat="1" ht="11.25">
      <c r="B233" s="150"/>
      <c r="D233" s="151" t="s">
        <v>205</v>
      </c>
      <c r="E233" s="152" t="s">
        <v>19</v>
      </c>
      <c r="F233" s="153" t="s">
        <v>2209</v>
      </c>
      <c r="H233" s="152" t="s">
        <v>19</v>
      </c>
      <c r="I233" s="154"/>
      <c r="L233" s="150"/>
      <c r="M233" s="155"/>
      <c r="T233" s="156"/>
      <c r="AT233" s="152" t="s">
        <v>205</v>
      </c>
      <c r="AU233" s="152" t="s">
        <v>85</v>
      </c>
      <c r="AV233" s="12" t="s">
        <v>82</v>
      </c>
      <c r="AW233" s="12" t="s">
        <v>35</v>
      </c>
      <c r="AX233" s="12" t="s">
        <v>74</v>
      </c>
      <c r="AY233" s="152" t="s">
        <v>189</v>
      </c>
    </row>
    <row r="234" spans="2:65" s="13" customFormat="1" ht="11.25">
      <c r="B234" s="157"/>
      <c r="D234" s="151" t="s">
        <v>205</v>
      </c>
      <c r="E234" s="158" t="s">
        <v>19</v>
      </c>
      <c r="F234" s="159" t="s">
        <v>2210</v>
      </c>
      <c r="H234" s="160">
        <v>438.1</v>
      </c>
      <c r="I234" s="161"/>
      <c r="L234" s="157"/>
      <c r="M234" s="162"/>
      <c r="T234" s="163"/>
      <c r="AT234" s="158" t="s">
        <v>205</v>
      </c>
      <c r="AU234" s="158" t="s">
        <v>85</v>
      </c>
      <c r="AV234" s="13" t="s">
        <v>85</v>
      </c>
      <c r="AW234" s="13" t="s">
        <v>35</v>
      </c>
      <c r="AX234" s="13" t="s">
        <v>74</v>
      </c>
      <c r="AY234" s="158" t="s">
        <v>189</v>
      </c>
    </row>
    <row r="235" spans="2:65" s="14" customFormat="1" ht="11.25">
      <c r="B235" s="164"/>
      <c r="D235" s="151" t="s">
        <v>205</v>
      </c>
      <c r="E235" s="165" t="s">
        <v>19</v>
      </c>
      <c r="F235" s="166" t="s">
        <v>303</v>
      </c>
      <c r="H235" s="167">
        <v>459.62</v>
      </c>
      <c r="I235" s="168"/>
      <c r="L235" s="164"/>
      <c r="M235" s="169"/>
      <c r="T235" s="170"/>
      <c r="AT235" s="165" t="s">
        <v>205</v>
      </c>
      <c r="AU235" s="165" t="s">
        <v>85</v>
      </c>
      <c r="AV235" s="14" t="s">
        <v>196</v>
      </c>
      <c r="AW235" s="14" t="s">
        <v>35</v>
      </c>
      <c r="AX235" s="14" t="s">
        <v>82</v>
      </c>
      <c r="AY235" s="165" t="s">
        <v>189</v>
      </c>
    </row>
    <row r="236" spans="2:65" s="1" customFormat="1" ht="33" customHeight="1">
      <c r="B236" s="33"/>
      <c r="C236" s="133" t="s">
        <v>329</v>
      </c>
      <c r="D236" s="133" t="s">
        <v>191</v>
      </c>
      <c r="E236" s="134" t="s">
        <v>714</v>
      </c>
      <c r="F236" s="135" t="s">
        <v>715</v>
      </c>
      <c r="G236" s="136" t="s">
        <v>194</v>
      </c>
      <c r="H236" s="137">
        <v>72.42</v>
      </c>
      <c r="I236" s="138"/>
      <c r="J236" s="139">
        <f>ROUND(I236*H236,2)</f>
        <v>0</v>
      </c>
      <c r="K236" s="135" t="s">
        <v>195</v>
      </c>
      <c r="L236" s="33"/>
      <c r="M236" s="140" t="s">
        <v>19</v>
      </c>
      <c r="N236" s="141" t="s">
        <v>45</v>
      </c>
      <c r="P236" s="142">
        <f>O236*H236</f>
        <v>0</v>
      </c>
      <c r="Q236" s="142">
        <v>0</v>
      </c>
      <c r="R236" s="142">
        <f>Q236*H236</f>
        <v>0</v>
      </c>
      <c r="S236" s="142">
        <v>0</v>
      </c>
      <c r="T236" s="143">
        <f>S236*H236</f>
        <v>0</v>
      </c>
      <c r="AR236" s="144" t="s">
        <v>196</v>
      </c>
      <c r="AT236" s="144" t="s">
        <v>191</v>
      </c>
      <c r="AU236" s="144" t="s">
        <v>85</v>
      </c>
      <c r="AY236" s="18" t="s">
        <v>189</v>
      </c>
      <c r="BE236" s="145">
        <f>IF(N236="základní",J236,0)</f>
        <v>0</v>
      </c>
      <c r="BF236" s="145">
        <f>IF(N236="snížená",J236,0)</f>
        <v>0</v>
      </c>
      <c r="BG236" s="145">
        <f>IF(N236="zákl. přenesená",J236,0)</f>
        <v>0</v>
      </c>
      <c r="BH236" s="145">
        <f>IF(N236="sníž. přenesená",J236,0)</f>
        <v>0</v>
      </c>
      <c r="BI236" s="145">
        <f>IF(N236="nulová",J236,0)</f>
        <v>0</v>
      </c>
      <c r="BJ236" s="18" t="s">
        <v>82</v>
      </c>
      <c r="BK236" s="145">
        <f>ROUND(I236*H236,2)</f>
        <v>0</v>
      </c>
      <c r="BL236" s="18" t="s">
        <v>196</v>
      </c>
      <c r="BM236" s="144" t="s">
        <v>2232</v>
      </c>
    </row>
    <row r="237" spans="2:65" s="1" customFormat="1" ht="11.25">
      <c r="B237" s="33"/>
      <c r="D237" s="146" t="s">
        <v>198</v>
      </c>
      <c r="F237" s="147" t="s">
        <v>717</v>
      </c>
      <c r="I237" s="148"/>
      <c r="L237" s="33"/>
      <c r="M237" s="149"/>
      <c r="T237" s="54"/>
      <c r="AT237" s="18" t="s">
        <v>198</v>
      </c>
      <c r="AU237" s="18" t="s">
        <v>85</v>
      </c>
    </row>
    <row r="238" spans="2:65" s="12" customFormat="1" ht="11.25">
      <c r="B238" s="150"/>
      <c r="D238" s="151" t="s">
        <v>205</v>
      </c>
      <c r="E238" s="152" t="s">
        <v>19</v>
      </c>
      <c r="F238" s="153" t="s">
        <v>217</v>
      </c>
      <c r="H238" s="152" t="s">
        <v>19</v>
      </c>
      <c r="I238" s="154"/>
      <c r="L238" s="150"/>
      <c r="M238" s="155"/>
      <c r="T238" s="156"/>
      <c r="AT238" s="152" t="s">
        <v>205</v>
      </c>
      <c r="AU238" s="152" t="s">
        <v>85</v>
      </c>
      <c r="AV238" s="12" t="s">
        <v>82</v>
      </c>
      <c r="AW238" s="12" t="s">
        <v>35</v>
      </c>
      <c r="AX238" s="12" t="s">
        <v>74</v>
      </c>
      <c r="AY238" s="152" t="s">
        <v>189</v>
      </c>
    </row>
    <row r="239" spans="2:65" s="12" customFormat="1" ht="11.25">
      <c r="B239" s="150"/>
      <c r="D239" s="151" t="s">
        <v>205</v>
      </c>
      <c r="E239" s="152" t="s">
        <v>19</v>
      </c>
      <c r="F239" s="153" t="s">
        <v>2144</v>
      </c>
      <c r="H239" s="152" t="s">
        <v>19</v>
      </c>
      <c r="I239" s="154"/>
      <c r="L239" s="150"/>
      <c r="M239" s="155"/>
      <c r="T239" s="156"/>
      <c r="AT239" s="152" t="s">
        <v>205</v>
      </c>
      <c r="AU239" s="152" t="s">
        <v>85</v>
      </c>
      <c r="AV239" s="12" t="s">
        <v>82</v>
      </c>
      <c r="AW239" s="12" t="s">
        <v>35</v>
      </c>
      <c r="AX239" s="12" t="s">
        <v>74</v>
      </c>
      <c r="AY239" s="152" t="s">
        <v>189</v>
      </c>
    </row>
    <row r="240" spans="2:65" s="12" customFormat="1" ht="11.25">
      <c r="B240" s="150"/>
      <c r="D240" s="151" t="s">
        <v>205</v>
      </c>
      <c r="E240" s="152" t="s">
        <v>19</v>
      </c>
      <c r="F240" s="153" t="s">
        <v>2233</v>
      </c>
      <c r="H240" s="152" t="s">
        <v>19</v>
      </c>
      <c r="I240" s="154"/>
      <c r="L240" s="150"/>
      <c r="M240" s="155"/>
      <c r="T240" s="156"/>
      <c r="AT240" s="152" t="s">
        <v>205</v>
      </c>
      <c r="AU240" s="152" t="s">
        <v>85</v>
      </c>
      <c r="AV240" s="12" t="s">
        <v>82</v>
      </c>
      <c r="AW240" s="12" t="s">
        <v>35</v>
      </c>
      <c r="AX240" s="12" t="s">
        <v>74</v>
      </c>
      <c r="AY240" s="152" t="s">
        <v>189</v>
      </c>
    </row>
    <row r="241" spans="2:65" s="13" customFormat="1" ht="11.25">
      <c r="B241" s="157"/>
      <c r="D241" s="151" t="s">
        <v>205</v>
      </c>
      <c r="E241" s="158" t="s">
        <v>19</v>
      </c>
      <c r="F241" s="159" t="s">
        <v>2234</v>
      </c>
      <c r="H241" s="160">
        <v>72.42</v>
      </c>
      <c r="I241" s="161"/>
      <c r="L241" s="157"/>
      <c r="M241" s="162"/>
      <c r="T241" s="163"/>
      <c r="AT241" s="158" t="s">
        <v>205</v>
      </c>
      <c r="AU241" s="158" t="s">
        <v>85</v>
      </c>
      <c r="AV241" s="13" t="s">
        <v>85</v>
      </c>
      <c r="AW241" s="13" t="s">
        <v>35</v>
      </c>
      <c r="AX241" s="13" t="s">
        <v>82</v>
      </c>
      <c r="AY241" s="158" t="s">
        <v>189</v>
      </c>
    </row>
    <row r="242" spans="2:65" s="1" customFormat="1" ht="37.9" customHeight="1">
      <c r="B242" s="33"/>
      <c r="C242" s="133" t="s">
        <v>336</v>
      </c>
      <c r="D242" s="133" t="s">
        <v>191</v>
      </c>
      <c r="E242" s="134" t="s">
        <v>2235</v>
      </c>
      <c r="F242" s="135" t="s">
        <v>2236</v>
      </c>
      <c r="G242" s="136" t="s">
        <v>194</v>
      </c>
      <c r="H242" s="137">
        <v>255</v>
      </c>
      <c r="I242" s="138"/>
      <c r="J242" s="139">
        <f>ROUND(I242*H242,2)</f>
        <v>0</v>
      </c>
      <c r="K242" s="135" t="s">
        <v>195</v>
      </c>
      <c r="L242" s="33"/>
      <c r="M242" s="140" t="s">
        <v>19</v>
      </c>
      <c r="N242" s="141" t="s">
        <v>45</v>
      </c>
      <c r="P242" s="142">
        <f>O242*H242</f>
        <v>0</v>
      </c>
      <c r="Q242" s="142">
        <v>0</v>
      </c>
      <c r="R242" s="142">
        <f>Q242*H242</f>
        <v>0</v>
      </c>
      <c r="S242" s="142">
        <v>0</v>
      </c>
      <c r="T242" s="143">
        <f>S242*H242</f>
        <v>0</v>
      </c>
      <c r="AR242" s="144" t="s">
        <v>196</v>
      </c>
      <c r="AT242" s="144" t="s">
        <v>191</v>
      </c>
      <c r="AU242" s="144" t="s">
        <v>85</v>
      </c>
      <c r="AY242" s="18" t="s">
        <v>189</v>
      </c>
      <c r="BE242" s="145">
        <f>IF(N242="základní",J242,0)</f>
        <v>0</v>
      </c>
      <c r="BF242" s="145">
        <f>IF(N242="snížená",J242,0)</f>
        <v>0</v>
      </c>
      <c r="BG242" s="145">
        <f>IF(N242="zákl. přenesená",J242,0)</f>
        <v>0</v>
      </c>
      <c r="BH242" s="145">
        <f>IF(N242="sníž. přenesená",J242,0)</f>
        <v>0</v>
      </c>
      <c r="BI242" s="145">
        <f>IF(N242="nulová",J242,0)</f>
        <v>0</v>
      </c>
      <c r="BJ242" s="18" t="s">
        <v>82</v>
      </c>
      <c r="BK242" s="145">
        <f>ROUND(I242*H242,2)</f>
        <v>0</v>
      </c>
      <c r="BL242" s="18" t="s">
        <v>196</v>
      </c>
      <c r="BM242" s="144" t="s">
        <v>2237</v>
      </c>
    </row>
    <row r="243" spans="2:65" s="1" customFormat="1" ht="11.25">
      <c r="B243" s="33"/>
      <c r="D243" s="146" t="s">
        <v>198</v>
      </c>
      <c r="F243" s="147" t="s">
        <v>2238</v>
      </c>
      <c r="I243" s="148"/>
      <c r="L243" s="33"/>
      <c r="M243" s="149"/>
      <c r="T243" s="54"/>
      <c r="AT243" s="18" t="s">
        <v>198</v>
      </c>
      <c r="AU243" s="18" t="s">
        <v>85</v>
      </c>
    </row>
    <row r="244" spans="2:65" s="12" customFormat="1" ht="11.25">
      <c r="B244" s="150"/>
      <c r="D244" s="151" t="s">
        <v>205</v>
      </c>
      <c r="E244" s="152" t="s">
        <v>19</v>
      </c>
      <c r="F244" s="153" t="s">
        <v>2208</v>
      </c>
      <c r="H244" s="152" t="s">
        <v>19</v>
      </c>
      <c r="I244" s="154"/>
      <c r="L244" s="150"/>
      <c r="M244" s="155"/>
      <c r="T244" s="156"/>
      <c r="AT244" s="152" t="s">
        <v>205</v>
      </c>
      <c r="AU244" s="152" t="s">
        <v>85</v>
      </c>
      <c r="AV244" s="12" t="s">
        <v>82</v>
      </c>
      <c r="AW244" s="12" t="s">
        <v>35</v>
      </c>
      <c r="AX244" s="12" t="s">
        <v>74</v>
      </c>
      <c r="AY244" s="152" t="s">
        <v>189</v>
      </c>
    </row>
    <row r="245" spans="2:65" s="13" customFormat="1" ht="11.25">
      <c r="B245" s="157"/>
      <c r="D245" s="151" t="s">
        <v>205</v>
      </c>
      <c r="E245" s="158" t="s">
        <v>19</v>
      </c>
      <c r="F245" s="159" t="s">
        <v>2219</v>
      </c>
      <c r="H245" s="160">
        <v>255</v>
      </c>
      <c r="I245" s="161"/>
      <c r="L245" s="157"/>
      <c r="M245" s="162"/>
      <c r="T245" s="163"/>
      <c r="AT245" s="158" t="s">
        <v>205</v>
      </c>
      <c r="AU245" s="158" t="s">
        <v>85</v>
      </c>
      <c r="AV245" s="13" t="s">
        <v>85</v>
      </c>
      <c r="AW245" s="13" t="s">
        <v>35</v>
      </c>
      <c r="AX245" s="13" t="s">
        <v>82</v>
      </c>
      <c r="AY245" s="158" t="s">
        <v>189</v>
      </c>
    </row>
    <row r="246" spans="2:65" s="1" customFormat="1" ht="24.2" customHeight="1">
      <c r="B246" s="33"/>
      <c r="C246" s="133" t="s">
        <v>345</v>
      </c>
      <c r="D246" s="133" t="s">
        <v>191</v>
      </c>
      <c r="E246" s="134" t="s">
        <v>2239</v>
      </c>
      <c r="F246" s="135" t="s">
        <v>2240</v>
      </c>
      <c r="G246" s="136" t="s">
        <v>633</v>
      </c>
      <c r="H246" s="137">
        <v>2E-3</v>
      </c>
      <c r="I246" s="138"/>
      <c r="J246" s="139">
        <f>ROUND(I246*H246,2)</f>
        <v>0</v>
      </c>
      <c r="K246" s="135" t="s">
        <v>195</v>
      </c>
      <c r="L246" s="33"/>
      <c r="M246" s="140" t="s">
        <v>19</v>
      </c>
      <c r="N246" s="141" t="s">
        <v>45</v>
      </c>
      <c r="P246" s="142">
        <f>O246*H246</f>
        <v>0</v>
      </c>
      <c r="Q246" s="142">
        <v>0</v>
      </c>
      <c r="R246" s="142">
        <f>Q246*H246</f>
        <v>0</v>
      </c>
      <c r="S246" s="142">
        <v>0</v>
      </c>
      <c r="T246" s="143">
        <f>S246*H246</f>
        <v>0</v>
      </c>
      <c r="AR246" s="144" t="s">
        <v>196</v>
      </c>
      <c r="AT246" s="144" t="s">
        <v>191</v>
      </c>
      <c r="AU246" s="144" t="s">
        <v>85</v>
      </c>
      <c r="AY246" s="18" t="s">
        <v>189</v>
      </c>
      <c r="BE246" s="145">
        <f>IF(N246="základní",J246,0)</f>
        <v>0</v>
      </c>
      <c r="BF246" s="145">
        <f>IF(N246="snížená",J246,0)</f>
        <v>0</v>
      </c>
      <c r="BG246" s="145">
        <f>IF(N246="zákl. přenesená",J246,0)</f>
        <v>0</v>
      </c>
      <c r="BH246" s="145">
        <f>IF(N246="sníž. přenesená",J246,0)</f>
        <v>0</v>
      </c>
      <c r="BI246" s="145">
        <f>IF(N246="nulová",J246,0)</f>
        <v>0</v>
      </c>
      <c r="BJ246" s="18" t="s">
        <v>82</v>
      </c>
      <c r="BK246" s="145">
        <f>ROUND(I246*H246,2)</f>
        <v>0</v>
      </c>
      <c r="BL246" s="18" t="s">
        <v>196</v>
      </c>
      <c r="BM246" s="144" t="s">
        <v>2241</v>
      </c>
    </row>
    <row r="247" spans="2:65" s="1" customFormat="1" ht="11.25">
      <c r="B247" s="33"/>
      <c r="D247" s="146" t="s">
        <v>198</v>
      </c>
      <c r="F247" s="147" t="s">
        <v>2242</v>
      </c>
      <c r="I247" s="148"/>
      <c r="L247" s="33"/>
      <c r="M247" s="149"/>
      <c r="T247" s="54"/>
      <c r="AT247" s="18" t="s">
        <v>198</v>
      </c>
      <c r="AU247" s="18" t="s">
        <v>85</v>
      </c>
    </row>
    <row r="248" spans="2:65" s="1" customFormat="1" ht="29.25">
      <c r="B248" s="33"/>
      <c r="D248" s="151" t="s">
        <v>1940</v>
      </c>
      <c r="F248" s="194" t="s">
        <v>2243</v>
      </c>
      <c r="I248" s="148"/>
      <c r="L248" s="33"/>
      <c r="M248" s="149"/>
      <c r="T248" s="54"/>
      <c r="AT248" s="18" t="s">
        <v>1940</v>
      </c>
      <c r="AU248" s="18" t="s">
        <v>85</v>
      </c>
    </row>
    <row r="249" spans="2:65" s="12" customFormat="1" ht="11.25">
      <c r="B249" s="150"/>
      <c r="D249" s="151" t="s">
        <v>205</v>
      </c>
      <c r="E249" s="152" t="s">
        <v>19</v>
      </c>
      <c r="F249" s="153" t="s">
        <v>2244</v>
      </c>
      <c r="H249" s="152" t="s">
        <v>19</v>
      </c>
      <c r="I249" s="154"/>
      <c r="L249" s="150"/>
      <c r="M249" s="155"/>
      <c r="T249" s="156"/>
      <c r="AT249" s="152" t="s">
        <v>205</v>
      </c>
      <c r="AU249" s="152" t="s">
        <v>85</v>
      </c>
      <c r="AV249" s="12" t="s">
        <v>82</v>
      </c>
      <c r="AW249" s="12" t="s">
        <v>35</v>
      </c>
      <c r="AX249" s="12" t="s">
        <v>74</v>
      </c>
      <c r="AY249" s="152" t="s">
        <v>189</v>
      </c>
    </row>
    <row r="250" spans="2:65" s="12" customFormat="1" ht="11.25">
      <c r="B250" s="150"/>
      <c r="D250" s="151" t="s">
        <v>205</v>
      </c>
      <c r="E250" s="152" t="s">
        <v>19</v>
      </c>
      <c r="F250" s="153" t="s">
        <v>2245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12</v>
      </c>
      <c r="H251" s="160">
        <v>1E-3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74</v>
      </c>
      <c r="AY251" s="158" t="s">
        <v>189</v>
      </c>
    </row>
    <row r="252" spans="2:65" s="12" customFormat="1" ht="11.25">
      <c r="B252" s="150"/>
      <c r="D252" s="151" t="s">
        <v>205</v>
      </c>
      <c r="E252" s="152" t="s">
        <v>19</v>
      </c>
      <c r="F252" s="153" t="s">
        <v>2246</v>
      </c>
      <c r="H252" s="152" t="s">
        <v>19</v>
      </c>
      <c r="I252" s="154"/>
      <c r="L252" s="150"/>
      <c r="M252" s="155"/>
      <c r="T252" s="156"/>
      <c r="AT252" s="152" t="s">
        <v>205</v>
      </c>
      <c r="AU252" s="152" t="s">
        <v>85</v>
      </c>
      <c r="AV252" s="12" t="s">
        <v>82</v>
      </c>
      <c r="AW252" s="12" t="s">
        <v>35</v>
      </c>
      <c r="AX252" s="12" t="s">
        <v>74</v>
      </c>
      <c r="AY252" s="152" t="s">
        <v>189</v>
      </c>
    </row>
    <row r="253" spans="2:65" s="13" customFormat="1" ht="11.25">
      <c r="B253" s="157"/>
      <c r="D253" s="151" t="s">
        <v>205</v>
      </c>
      <c r="E253" s="158" t="s">
        <v>19</v>
      </c>
      <c r="F253" s="159" t="s">
        <v>12</v>
      </c>
      <c r="H253" s="160">
        <v>1E-3</v>
      </c>
      <c r="I253" s="161"/>
      <c r="L253" s="157"/>
      <c r="M253" s="162"/>
      <c r="T253" s="163"/>
      <c r="AT253" s="158" t="s">
        <v>205</v>
      </c>
      <c r="AU253" s="158" t="s">
        <v>85</v>
      </c>
      <c r="AV253" s="13" t="s">
        <v>85</v>
      </c>
      <c r="AW253" s="13" t="s">
        <v>35</v>
      </c>
      <c r="AX253" s="13" t="s">
        <v>74</v>
      </c>
      <c r="AY253" s="158" t="s">
        <v>189</v>
      </c>
    </row>
    <row r="254" spans="2:65" s="14" customFormat="1" ht="11.25">
      <c r="B254" s="164"/>
      <c r="D254" s="151" t="s">
        <v>205</v>
      </c>
      <c r="E254" s="165" t="s">
        <v>19</v>
      </c>
      <c r="F254" s="166" t="s">
        <v>303</v>
      </c>
      <c r="H254" s="167">
        <v>2E-3</v>
      </c>
      <c r="I254" s="168"/>
      <c r="L254" s="164"/>
      <c r="M254" s="169"/>
      <c r="T254" s="170"/>
      <c r="AT254" s="165" t="s">
        <v>205</v>
      </c>
      <c r="AU254" s="165" t="s">
        <v>85</v>
      </c>
      <c r="AV254" s="14" t="s">
        <v>196</v>
      </c>
      <c r="AW254" s="14" t="s">
        <v>35</v>
      </c>
      <c r="AX254" s="14" t="s">
        <v>82</v>
      </c>
      <c r="AY254" s="165" t="s">
        <v>189</v>
      </c>
    </row>
    <row r="255" spans="2:65" s="1" customFormat="1" ht="24.2" customHeight="1">
      <c r="B255" s="33"/>
      <c r="C255" s="133" t="s">
        <v>355</v>
      </c>
      <c r="D255" s="133" t="s">
        <v>191</v>
      </c>
      <c r="E255" s="134" t="s">
        <v>2247</v>
      </c>
      <c r="F255" s="135" t="s">
        <v>2248</v>
      </c>
      <c r="G255" s="136" t="s">
        <v>633</v>
      </c>
      <c r="H255" s="137">
        <v>1E-3</v>
      </c>
      <c r="I255" s="138"/>
      <c r="J255" s="139">
        <f>ROUND(I255*H255,2)</f>
        <v>0</v>
      </c>
      <c r="K255" s="135" t="s">
        <v>195</v>
      </c>
      <c r="L255" s="33"/>
      <c r="M255" s="140" t="s">
        <v>19</v>
      </c>
      <c r="N255" s="141" t="s">
        <v>45</v>
      </c>
      <c r="P255" s="142">
        <f>O255*H255</f>
        <v>0</v>
      </c>
      <c r="Q255" s="142">
        <v>0</v>
      </c>
      <c r="R255" s="142">
        <f>Q255*H255</f>
        <v>0</v>
      </c>
      <c r="S255" s="142">
        <v>0</v>
      </c>
      <c r="T255" s="143">
        <f>S255*H255</f>
        <v>0</v>
      </c>
      <c r="AR255" s="144" t="s">
        <v>196</v>
      </c>
      <c r="AT255" s="144" t="s">
        <v>191</v>
      </c>
      <c r="AU255" s="144" t="s">
        <v>85</v>
      </c>
      <c r="AY255" s="18" t="s">
        <v>189</v>
      </c>
      <c r="BE255" s="145">
        <f>IF(N255="základní",J255,0)</f>
        <v>0</v>
      </c>
      <c r="BF255" s="145">
        <f>IF(N255="snížená",J255,0)</f>
        <v>0</v>
      </c>
      <c r="BG255" s="145">
        <f>IF(N255="zákl. přenesená",J255,0)</f>
        <v>0</v>
      </c>
      <c r="BH255" s="145">
        <f>IF(N255="sníž. přenesená",J255,0)</f>
        <v>0</v>
      </c>
      <c r="BI255" s="145">
        <f>IF(N255="nulová",J255,0)</f>
        <v>0</v>
      </c>
      <c r="BJ255" s="18" t="s">
        <v>82</v>
      </c>
      <c r="BK255" s="145">
        <f>ROUND(I255*H255,2)</f>
        <v>0</v>
      </c>
      <c r="BL255" s="18" t="s">
        <v>196</v>
      </c>
      <c r="BM255" s="144" t="s">
        <v>2249</v>
      </c>
    </row>
    <row r="256" spans="2:65" s="1" customFormat="1" ht="11.25">
      <c r="B256" s="33"/>
      <c r="D256" s="146" t="s">
        <v>198</v>
      </c>
      <c r="F256" s="147" t="s">
        <v>2250</v>
      </c>
      <c r="I256" s="148"/>
      <c r="L256" s="33"/>
      <c r="M256" s="149"/>
      <c r="T256" s="54"/>
      <c r="AT256" s="18" t="s">
        <v>198</v>
      </c>
      <c r="AU256" s="18" t="s">
        <v>85</v>
      </c>
    </row>
    <row r="257" spans="2:65" s="1" customFormat="1" ht="29.25">
      <c r="B257" s="33"/>
      <c r="D257" s="151" t="s">
        <v>1940</v>
      </c>
      <c r="F257" s="194" t="s">
        <v>2251</v>
      </c>
      <c r="I257" s="148"/>
      <c r="L257" s="33"/>
      <c r="M257" s="149"/>
      <c r="T257" s="54"/>
      <c r="AT257" s="18" t="s">
        <v>1940</v>
      </c>
      <c r="AU257" s="18" t="s">
        <v>85</v>
      </c>
    </row>
    <row r="258" spans="2:65" s="12" customFormat="1" ht="11.25">
      <c r="B258" s="150"/>
      <c r="D258" s="151" t="s">
        <v>205</v>
      </c>
      <c r="E258" s="152" t="s">
        <v>19</v>
      </c>
      <c r="F258" s="153" t="s">
        <v>2244</v>
      </c>
      <c r="H258" s="152" t="s">
        <v>19</v>
      </c>
      <c r="I258" s="154"/>
      <c r="L258" s="150"/>
      <c r="M258" s="155"/>
      <c r="T258" s="156"/>
      <c r="AT258" s="152" t="s">
        <v>205</v>
      </c>
      <c r="AU258" s="152" t="s">
        <v>85</v>
      </c>
      <c r="AV258" s="12" t="s">
        <v>82</v>
      </c>
      <c r="AW258" s="12" t="s">
        <v>35</v>
      </c>
      <c r="AX258" s="12" t="s">
        <v>74</v>
      </c>
      <c r="AY258" s="152" t="s">
        <v>189</v>
      </c>
    </row>
    <row r="259" spans="2:65" s="12" customFormat="1" ht="11.25">
      <c r="B259" s="150"/>
      <c r="D259" s="151" t="s">
        <v>205</v>
      </c>
      <c r="E259" s="152" t="s">
        <v>19</v>
      </c>
      <c r="F259" s="153" t="s">
        <v>2252</v>
      </c>
      <c r="H259" s="152" t="s">
        <v>19</v>
      </c>
      <c r="I259" s="154"/>
      <c r="L259" s="150"/>
      <c r="M259" s="155"/>
      <c r="T259" s="156"/>
      <c r="AT259" s="152" t="s">
        <v>205</v>
      </c>
      <c r="AU259" s="152" t="s">
        <v>85</v>
      </c>
      <c r="AV259" s="12" t="s">
        <v>82</v>
      </c>
      <c r="AW259" s="12" t="s">
        <v>35</v>
      </c>
      <c r="AX259" s="12" t="s">
        <v>74</v>
      </c>
      <c r="AY259" s="152" t="s">
        <v>189</v>
      </c>
    </row>
    <row r="260" spans="2:65" s="12" customFormat="1" ht="11.25">
      <c r="B260" s="150"/>
      <c r="D260" s="151" t="s">
        <v>205</v>
      </c>
      <c r="E260" s="152" t="s">
        <v>19</v>
      </c>
      <c r="F260" s="153" t="s">
        <v>2253</v>
      </c>
      <c r="H260" s="152" t="s">
        <v>19</v>
      </c>
      <c r="I260" s="154"/>
      <c r="L260" s="150"/>
      <c r="M260" s="155"/>
      <c r="T260" s="156"/>
      <c r="AT260" s="152" t="s">
        <v>205</v>
      </c>
      <c r="AU260" s="152" t="s">
        <v>85</v>
      </c>
      <c r="AV260" s="12" t="s">
        <v>82</v>
      </c>
      <c r="AW260" s="12" t="s">
        <v>35</v>
      </c>
      <c r="AX260" s="12" t="s">
        <v>74</v>
      </c>
      <c r="AY260" s="152" t="s">
        <v>189</v>
      </c>
    </row>
    <row r="261" spans="2:65" s="13" customFormat="1" ht="11.25">
      <c r="B261" s="157"/>
      <c r="D261" s="151" t="s">
        <v>205</v>
      </c>
      <c r="E261" s="158" t="s">
        <v>19</v>
      </c>
      <c r="F261" s="159" t="s">
        <v>12</v>
      </c>
      <c r="H261" s="160">
        <v>1E-3</v>
      </c>
      <c r="I261" s="161"/>
      <c r="L261" s="157"/>
      <c r="M261" s="162"/>
      <c r="T261" s="163"/>
      <c r="AT261" s="158" t="s">
        <v>205</v>
      </c>
      <c r="AU261" s="158" t="s">
        <v>85</v>
      </c>
      <c r="AV261" s="13" t="s">
        <v>85</v>
      </c>
      <c r="AW261" s="13" t="s">
        <v>35</v>
      </c>
      <c r="AX261" s="13" t="s">
        <v>82</v>
      </c>
      <c r="AY261" s="158" t="s">
        <v>189</v>
      </c>
    </row>
    <row r="262" spans="2:65" s="1" customFormat="1" ht="16.5" customHeight="1">
      <c r="B262" s="33"/>
      <c r="C262" s="178" t="s">
        <v>361</v>
      </c>
      <c r="D262" s="178" t="s">
        <v>666</v>
      </c>
      <c r="E262" s="179" t="s">
        <v>2254</v>
      </c>
      <c r="F262" s="180" t="s">
        <v>2255</v>
      </c>
      <c r="G262" s="181" t="s">
        <v>705</v>
      </c>
      <c r="H262" s="182">
        <v>3</v>
      </c>
      <c r="I262" s="183"/>
      <c r="J262" s="184">
        <f>ROUND(I262*H262,2)</f>
        <v>0</v>
      </c>
      <c r="K262" s="180" t="s">
        <v>195</v>
      </c>
      <c r="L262" s="185"/>
      <c r="M262" s="186" t="s">
        <v>19</v>
      </c>
      <c r="N262" s="187" t="s">
        <v>45</v>
      </c>
      <c r="P262" s="142">
        <f>O262*H262</f>
        <v>0</v>
      </c>
      <c r="Q262" s="142">
        <v>1E-3</v>
      </c>
      <c r="R262" s="142">
        <f>Q262*H262</f>
        <v>3.0000000000000001E-3</v>
      </c>
      <c r="S262" s="142">
        <v>0</v>
      </c>
      <c r="T262" s="143">
        <f>S262*H262</f>
        <v>0</v>
      </c>
      <c r="AR262" s="144" t="s">
        <v>234</v>
      </c>
      <c r="AT262" s="144" t="s">
        <v>666</v>
      </c>
      <c r="AU262" s="144" t="s">
        <v>85</v>
      </c>
      <c r="AY262" s="18" t="s">
        <v>189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8" t="s">
        <v>82</v>
      </c>
      <c r="BK262" s="145">
        <f>ROUND(I262*H262,2)</f>
        <v>0</v>
      </c>
      <c r="BL262" s="18" t="s">
        <v>196</v>
      </c>
      <c r="BM262" s="144" t="s">
        <v>2256</v>
      </c>
    </row>
    <row r="263" spans="2:65" s="13" customFormat="1" ht="11.25">
      <c r="B263" s="157"/>
      <c r="D263" s="151" t="s">
        <v>205</v>
      </c>
      <c r="E263" s="158" t="s">
        <v>19</v>
      </c>
      <c r="F263" s="159" t="s">
        <v>2257</v>
      </c>
      <c r="H263" s="160">
        <v>3</v>
      </c>
      <c r="I263" s="161"/>
      <c r="L263" s="157"/>
      <c r="M263" s="162"/>
      <c r="T263" s="163"/>
      <c r="AT263" s="158" t="s">
        <v>205</v>
      </c>
      <c r="AU263" s="158" t="s">
        <v>85</v>
      </c>
      <c r="AV263" s="13" t="s">
        <v>85</v>
      </c>
      <c r="AW263" s="13" t="s">
        <v>35</v>
      </c>
      <c r="AX263" s="13" t="s">
        <v>82</v>
      </c>
      <c r="AY263" s="158" t="s">
        <v>189</v>
      </c>
    </row>
    <row r="264" spans="2:65" s="1" customFormat="1" ht="21.75" customHeight="1">
      <c r="B264" s="33"/>
      <c r="C264" s="133" t="s">
        <v>368</v>
      </c>
      <c r="D264" s="133" t="s">
        <v>191</v>
      </c>
      <c r="E264" s="134" t="s">
        <v>724</v>
      </c>
      <c r="F264" s="135" t="s">
        <v>725</v>
      </c>
      <c r="G264" s="136" t="s">
        <v>405</v>
      </c>
      <c r="H264" s="137">
        <v>21.812999999999999</v>
      </c>
      <c r="I264" s="138"/>
      <c r="J264" s="139">
        <f>ROUND(I264*H264,2)</f>
        <v>0</v>
      </c>
      <c r="K264" s="135" t="s">
        <v>195</v>
      </c>
      <c r="L264" s="33"/>
      <c r="M264" s="140" t="s">
        <v>19</v>
      </c>
      <c r="N264" s="141" t="s">
        <v>45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196</v>
      </c>
      <c r="AT264" s="144" t="s">
        <v>191</v>
      </c>
      <c r="AU264" s="144" t="s">
        <v>85</v>
      </c>
      <c r="AY264" s="18" t="s">
        <v>189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8" t="s">
        <v>82</v>
      </c>
      <c r="BK264" s="145">
        <f>ROUND(I264*H264,2)</f>
        <v>0</v>
      </c>
      <c r="BL264" s="18" t="s">
        <v>196</v>
      </c>
      <c r="BM264" s="144" t="s">
        <v>2258</v>
      </c>
    </row>
    <row r="265" spans="2:65" s="1" customFormat="1" ht="11.25">
      <c r="B265" s="33"/>
      <c r="D265" s="146" t="s">
        <v>198</v>
      </c>
      <c r="F265" s="147" t="s">
        <v>727</v>
      </c>
      <c r="I265" s="148"/>
      <c r="L265" s="33"/>
      <c r="M265" s="149"/>
      <c r="T265" s="54"/>
      <c r="AT265" s="18" t="s">
        <v>198</v>
      </c>
      <c r="AU265" s="18" t="s">
        <v>85</v>
      </c>
    </row>
    <row r="266" spans="2:65" s="12" customFormat="1" ht="11.25">
      <c r="B266" s="150"/>
      <c r="D266" s="151" t="s">
        <v>205</v>
      </c>
      <c r="E266" s="152" t="s">
        <v>19</v>
      </c>
      <c r="F266" s="153" t="s">
        <v>2208</v>
      </c>
      <c r="H266" s="152" t="s">
        <v>19</v>
      </c>
      <c r="I266" s="154"/>
      <c r="L266" s="150"/>
      <c r="M266" s="155"/>
      <c r="T266" s="156"/>
      <c r="AT266" s="152" t="s">
        <v>205</v>
      </c>
      <c r="AU266" s="152" t="s">
        <v>85</v>
      </c>
      <c r="AV266" s="12" t="s">
        <v>82</v>
      </c>
      <c r="AW266" s="12" t="s">
        <v>35</v>
      </c>
      <c r="AX266" s="12" t="s">
        <v>74</v>
      </c>
      <c r="AY266" s="152" t="s">
        <v>189</v>
      </c>
    </row>
    <row r="267" spans="2:65" s="12" customFormat="1" ht="11.25">
      <c r="B267" s="150"/>
      <c r="D267" s="151" t="s">
        <v>205</v>
      </c>
      <c r="E267" s="152" t="s">
        <v>19</v>
      </c>
      <c r="F267" s="153" t="s">
        <v>728</v>
      </c>
      <c r="H267" s="152" t="s">
        <v>19</v>
      </c>
      <c r="I267" s="154"/>
      <c r="L267" s="150"/>
      <c r="M267" s="155"/>
      <c r="T267" s="156"/>
      <c r="AT267" s="152" t="s">
        <v>205</v>
      </c>
      <c r="AU267" s="152" t="s">
        <v>85</v>
      </c>
      <c r="AV267" s="12" t="s">
        <v>82</v>
      </c>
      <c r="AW267" s="12" t="s">
        <v>35</v>
      </c>
      <c r="AX267" s="12" t="s">
        <v>74</v>
      </c>
      <c r="AY267" s="152" t="s">
        <v>189</v>
      </c>
    </row>
    <row r="268" spans="2:65" s="13" customFormat="1" ht="11.25">
      <c r="B268" s="157"/>
      <c r="D268" s="151" t="s">
        <v>205</v>
      </c>
      <c r="E268" s="158" t="s">
        <v>19</v>
      </c>
      <c r="F268" s="159" t="s">
        <v>2259</v>
      </c>
      <c r="H268" s="160">
        <v>1.02</v>
      </c>
      <c r="I268" s="161"/>
      <c r="L268" s="157"/>
      <c r="M268" s="162"/>
      <c r="T268" s="163"/>
      <c r="AT268" s="158" t="s">
        <v>205</v>
      </c>
      <c r="AU268" s="158" t="s">
        <v>85</v>
      </c>
      <c r="AV268" s="13" t="s">
        <v>85</v>
      </c>
      <c r="AW268" s="13" t="s">
        <v>35</v>
      </c>
      <c r="AX268" s="13" t="s">
        <v>74</v>
      </c>
      <c r="AY268" s="158" t="s">
        <v>189</v>
      </c>
    </row>
    <row r="269" spans="2:65" s="13" customFormat="1" ht="11.25">
      <c r="B269" s="157"/>
      <c r="D269" s="151" t="s">
        <v>205</v>
      </c>
      <c r="E269" s="158" t="s">
        <v>19</v>
      </c>
      <c r="F269" s="159" t="s">
        <v>2260</v>
      </c>
      <c r="H269" s="160">
        <v>7.65</v>
      </c>
      <c r="I269" s="161"/>
      <c r="L269" s="157"/>
      <c r="M269" s="162"/>
      <c r="T269" s="163"/>
      <c r="AT269" s="158" t="s">
        <v>205</v>
      </c>
      <c r="AU269" s="158" t="s">
        <v>85</v>
      </c>
      <c r="AV269" s="13" t="s">
        <v>85</v>
      </c>
      <c r="AW269" s="13" t="s">
        <v>35</v>
      </c>
      <c r="AX269" s="13" t="s">
        <v>74</v>
      </c>
      <c r="AY269" s="158" t="s">
        <v>189</v>
      </c>
    </row>
    <row r="270" spans="2:65" s="13" customFormat="1" ht="11.25">
      <c r="B270" s="157"/>
      <c r="D270" s="151" t="s">
        <v>205</v>
      </c>
      <c r="E270" s="158" t="s">
        <v>19</v>
      </c>
      <c r="F270" s="159" t="s">
        <v>2261</v>
      </c>
      <c r="H270" s="160">
        <v>13.143000000000001</v>
      </c>
      <c r="I270" s="161"/>
      <c r="L270" s="157"/>
      <c r="M270" s="162"/>
      <c r="T270" s="163"/>
      <c r="AT270" s="158" t="s">
        <v>205</v>
      </c>
      <c r="AU270" s="158" t="s">
        <v>85</v>
      </c>
      <c r="AV270" s="13" t="s">
        <v>85</v>
      </c>
      <c r="AW270" s="13" t="s">
        <v>35</v>
      </c>
      <c r="AX270" s="13" t="s">
        <v>74</v>
      </c>
      <c r="AY270" s="158" t="s">
        <v>189</v>
      </c>
    </row>
    <row r="271" spans="2:65" s="14" customFormat="1" ht="11.25">
      <c r="B271" s="164"/>
      <c r="D271" s="151" t="s">
        <v>205</v>
      </c>
      <c r="E271" s="165" t="s">
        <v>19</v>
      </c>
      <c r="F271" s="166" t="s">
        <v>303</v>
      </c>
      <c r="H271" s="167">
        <v>21.813000000000002</v>
      </c>
      <c r="I271" s="168"/>
      <c r="L271" s="164"/>
      <c r="M271" s="169"/>
      <c r="T271" s="170"/>
      <c r="AT271" s="165" t="s">
        <v>205</v>
      </c>
      <c r="AU271" s="165" t="s">
        <v>85</v>
      </c>
      <c r="AV271" s="14" t="s">
        <v>196</v>
      </c>
      <c r="AW271" s="14" t="s">
        <v>35</v>
      </c>
      <c r="AX271" s="14" t="s">
        <v>82</v>
      </c>
      <c r="AY271" s="165" t="s">
        <v>189</v>
      </c>
    </row>
    <row r="272" spans="2:65" s="11" customFormat="1" ht="22.9" customHeight="1">
      <c r="B272" s="121"/>
      <c r="D272" s="122" t="s">
        <v>73</v>
      </c>
      <c r="E272" s="131" t="s">
        <v>85</v>
      </c>
      <c r="F272" s="131" t="s">
        <v>736</v>
      </c>
      <c r="I272" s="124"/>
      <c r="J272" s="132">
        <f>BK272</f>
        <v>0</v>
      </c>
      <c r="L272" s="121"/>
      <c r="M272" s="126"/>
      <c r="P272" s="127">
        <f>SUM(P273:P351)</f>
        <v>0</v>
      </c>
      <c r="R272" s="127">
        <f>SUM(R273:R351)</f>
        <v>107.72103844999998</v>
      </c>
      <c r="T272" s="128">
        <f>SUM(T273:T351)</f>
        <v>0</v>
      </c>
      <c r="AR272" s="122" t="s">
        <v>82</v>
      </c>
      <c r="AT272" s="129" t="s">
        <v>73</v>
      </c>
      <c r="AU272" s="129" t="s">
        <v>82</v>
      </c>
      <c r="AY272" s="122" t="s">
        <v>189</v>
      </c>
      <c r="BK272" s="130">
        <f>SUM(BK273:BK351)</f>
        <v>0</v>
      </c>
    </row>
    <row r="273" spans="2:65" s="1" customFormat="1" ht="55.5" customHeight="1">
      <c r="B273" s="33"/>
      <c r="C273" s="133" t="s">
        <v>375</v>
      </c>
      <c r="D273" s="133" t="s">
        <v>191</v>
      </c>
      <c r="E273" s="134" t="s">
        <v>2262</v>
      </c>
      <c r="F273" s="135" t="s">
        <v>2263</v>
      </c>
      <c r="G273" s="136" t="s">
        <v>194</v>
      </c>
      <c r="H273" s="137">
        <v>65.2</v>
      </c>
      <c r="I273" s="138"/>
      <c r="J273" s="139">
        <f>ROUND(I273*H273,2)</f>
        <v>0</v>
      </c>
      <c r="K273" s="135" t="s">
        <v>195</v>
      </c>
      <c r="L273" s="33"/>
      <c r="M273" s="140" t="s">
        <v>19</v>
      </c>
      <c r="N273" s="141" t="s">
        <v>45</v>
      </c>
      <c r="P273" s="142">
        <f>O273*H273</f>
        <v>0</v>
      </c>
      <c r="Q273" s="142">
        <v>3.1E-4</v>
      </c>
      <c r="R273" s="142">
        <f>Q273*H273</f>
        <v>2.0212000000000001E-2</v>
      </c>
      <c r="S273" s="142">
        <v>0</v>
      </c>
      <c r="T273" s="143">
        <f>S273*H273</f>
        <v>0</v>
      </c>
      <c r="AR273" s="144" t="s">
        <v>196</v>
      </c>
      <c r="AT273" s="144" t="s">
        <v>191</v>
      </c>
      <c r="AU273" s="144" t="s">
        <v>85</v>
      </c>
      <c r="AY273" s="18" t="s">
        <v>189</v>
      </c>
      <c r="BE273" s="145">
        <f>IF(N273="základní",J273,0)</f>
        <v>0</v>
      </c>
      <c r="BF273" s="145">
        <f>IF(N273="snížená",J273,0)</f>
        <v>0</v>
      </c>
      <c r="BG273" s="145">
        <f>IF(N273="zákl. přenesená",J273,0)</f>
        <v>0</v>
      </c>
      <c r="BH273" s="145">
        <f>IF(N273="sníž. přenesená",J273,0)</f>
        <v>0</v>
      </c>
      <c r="BI273" s="145">
        <f>IF(N273="nulová",J273,0)</f>
        <v>0</v>
      </c>
      <c r="BJ273" s="18" t="s">
        <v>82</v>
      </c>
      <c r="BK273" s="145">
        <f>ROUND(I273*H273,2)</f>
        <v>0</v>
      </c>
      <c r="BL273" s="18" t="s">
        <v>196</v>
      </c>
      <c r="BM273" s="144" t="s">
        <v>2264</v>
      </c>
    </row>
    <row r="274" spans="2:65" s="1" customFormat="1" ht="11.25">
      <c r="B274" s="33"/>
      <c r="D274" s="146" t="s">
        <v>198</v>
      </c>
      <c r="F274" s="147" t="s">
        <v>2265</v>
      </c>
      <c r="I274" s="148"/>
      <c r="L274" s="33"/>
      <c r="M274" s="149"/>
      <c r="T274" s="54"/>
      <c r="AT274" s="18" t="s">
        <v>198</v>
      </c>
      <c r="AU274" s="18" t="s">
        <v>85</v>
      </c>
    </row>
    <row r="275" spans="2:65" s="13" customFormat="1" ht="11.25">
      <c r="B275" s="157"/>
      <c r="D275" s="151" t="s">
        <v>205</v>
      </c>
      <c r="E275" s="158" t="s">
        <v>19</v>
      </c>
      <c r="F275" s="159" t="s">
        <v>2266</v>
      </c>
      <c r="H275" s="160">
        <v>65.2</v>
      </c>
      <c r="I275" s="161"/>
      <c r="L275" s="157"/>
      <c r="M275" s="162"/>
      <c r="T275" s="163"/>
      <c r="AT275" s="158" t="s">
        <v>205</v>
      </c>
      <c r="AU275" s="158" t="s">
        <v>85</v>
      </c>
      <c r="AV275" s="13" t="s">
        <v>85</v>
      </c>
      <c r="AW275" s="13" t="s">
        <v>35</v>
      </c>
      <c r="AX275" s="13" t="s">
        <v>82</v>
      </c>
      <c r="AY275" s="158" t="s">
        <v>189</v>
      </c>
    </row>
    <row r="276" spans="2:65" s="1" customFormat="1" ht="24.2" customHeight="1">
      <c r="B276" s="33"/>
      <c r="C276" s="178" t="s">
        <v>382</v>
      </c>
      <c r="D276" s="178" t="s">
        <v>666</v>
      </c>
      <c r="E276" s="179" t="s">
        <v>2267</v>
      </c>
      <c r="F276" s="180" t="s">
        <v>2268</v>
      </c>
      <c r="G276" s="181" t="s">
        <v>194</v>
      </c>
      <c r="H276" s="182">
        <v>78.239999999999995</v>
      </c>
      <c r="I276" s="183"/>
      <c r="J276" s="184">
        <f>ROUND(I276*H276,2)</f>
        <v>0</v>
      </c>
      <c r="K276" s="180" t="s">
        <v>195</v>
      </c>
      <c r="L276" s="185"/>
      <c r="M276" s="186" t="s">
        <v>19</v>
      </c>
      <c r="N276" s="187" t="s">
        <v>45</v>
      </c>
      <c r="P276" s="142">
        <f>O276*H276</f>
        <v>0</v>
      </c>
      <c r="Q276" s="142">
        <v>2.0000000000000001E-4</v>
      </c>
      <c r="R276" s="142">
        <f>Q276*H276</f>
        <v>1.5647999999999999E-2</v>
      </c>
      <c r="S276" s="142">
        <v>0</v>
      </c>
      <c r="T276" s="143">
        <f>S276*H276</f>
        <v>0</v>
      </c>
      <c r="AR276" s="144" t="s">
        <v>234</v>
      </c>
      <c r="AT276" s="144" t="s">
        <v>666</v>
      </c>
      <c r="AU276" s="144" t="s">
        <v>85</v>
      </c>
      <c r="AY276" s="18" t="s">
        <v>189</v>
      </c>
      <c r="BE276" s="145">
        <f>IF(N276="základní",J276,0)</f>
        <v>0</v>
      </c>
      <c r="BF276" s="145">
        <f>IF(N276="snížená",J276,0)</f>
        <v>0</v>
      </c>
      <c r="BG276" s="145">
        <f>IF(N276="zákl. přenesená",J276,0)</f>
        <v>0</v>
      </c>
      <c r="BH276" s="145">
        <f>IF(N276="sníž. přenesená",J276,0)</f>
        <v>0</v>
      </c>
      <c r="BI276" s="145">
        <f>IF(N276="nulová",J276,0)</f>
        <v>0</v>
      </c>
      <c r="BJ276" s="18" t="s">
        <v>82</v>
      </c>
      <c r="BK276" s="145">
        <f>ROUND(I276*H276,2)</f>
        <v>0</v>
      </c>
      <c r="BL276" s="18" t="s">
        <v>196</v>
      </c>
      <c r="BM276" s="144" t="s">
        <v>2269</v>
      </c>
    </row>
    <row r="277" spans="2:65" s="13" customFormat="1" ht="11.25">
      <c r="B277" s="157"/>
      <c r="D277" s="151" t="s">
        <v>205</v>
      </c>
      <c r="F277" s="159" t="s">
        <v>2270</v>
      </c>
      <c r="H277" s="160">
        <v>78.239999999999995</v>
      </c>
      <c r="I277" s="161"/>
      <c r="L277" s="157"/>
      <c r="M277" s="162"/>
      <c r="T277" s="163"/>
      <c r="AT277" s="158" t="s">
        <v>205</v>
      </c>
      <c r="AU277" s="158" t="s">
        <v>85</v>
      </c>
      <c r="AV277" s="13" t="s">
        <v>85</v>
      </c>
      <c r="AW277" s="13" t="s">
        <v>4</v>
      </c>
      <c r="AX277" s="13" t="s">
        <v>82</v>
      </c>
      <c r="AY277" s="158" t="s">
        <v>189</v>
      </c>
    </row>
    <row r="278" spans="2:65" s="1" customFormat="1" ht="55.5" customHeight="1">
      <c r="B278" s="33"/>
      <c r="C278" s="133" t="s">
        <v>402</v>
      </c>
      <c r="D278" s="133" t="s">
        <v>191</v>
      </c>
      <c r="E278" s="134" t="s">
        <v>2271</v>
      </c>
      <c r="F278" s="135" t="s">
        <v>2272</v>
      </c>
      <c r="G278" s="136" t="s">
        <v>339</v>
      </c>
      <c r="H278" s="137">
        <v>32.5</v>
      </c>
      <c r="I278" s="138"/>
      <c r="J278" s="139">
        <f>ROUND(I278*H278,2)</f>
        <v>0</v>
      </c>
      <c r="K278" s="135" t="s">
        <v>195</v>
      </c>
      <c r="L278" s="33"/>
      <c r="M278" s="140" t="s">
        <v>19</v>
      </c>
      <c r="N278" s="141" t="s">
        <v>45</v>
      </c>
      <c r="P278" s="142">
        <f>O278*H278</f>
        <v>0</v>
      </c>
      <c r="Q278" s="142">
        <v>0.27411000000000002</v>
      </c>
      <c r="R278" s="142">
        <f>Q278*H278</f>
        <v>8.9085750000000008</v>
      </c>
      <c r="S278" s="142">
        <v>0</v>
      </c>
      <c r="T278" s="143">
        <f>S278*H278</f>
        <v>0</v>
      </c>
      <c r="AR278" s="144" t="s">
        <v>196</v>
      </c>
      <c r="AT278" s="144" t="s">
        <v>191</v>
      </c>
      <c r="AU278" s="144" t="s">
        <v>85</v>
      </c>
      <c r="AY278" s="18" t="s">
        <v>189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8" t="s">
        <v>82</v>
      </c>
      <c r="BK278" s="145">
        <f>ROUND(I278*H278,2)</f>
        <v>0</v>
      </c>
      <c r="BL278" s="18" t="s">
        <v>196</v>
      </c>
      <c r="BM278" s="144" t="s">
        <v>2273</v>
      </c>
    </row>
    <row r="279" spans="2:65" s="1" customFormat="1" ht="11.25">
      <c r="B279" s="33"/>
      <c r="D279" s="146" t="s">
        <v>198</v>
      </c>
      <c r="F279" s="147" t="s">
        <v>2274</v>
      </c>
      <c r="I279" s="148"/>
      <c r="L279" s="33"/>
      <c r="M279" s="149"/>
      <c r="T279" s="54"/>
      <c r="AT279" s="18" t="s">
        <v>198</v>
      </c>
      <c r="AU279" s="18" t="s">
        <v>85</v>
      </c>
    </row>
    <row r="280" spans="2:65" s="12" customFormat="1" ht="11.25">
      <c r="B280" s="150"/>
      <c r="D280" s="151" t="s">
        <v>205</v>
      </c>
      <c r="E280" s="152" t="s">
        <v>19</v>
      </c>
      <c r="F280" s="153" t="s">
        <v>2144</v>
      </c>
      <c r="H280" s="152" t="s">
        <v>19</v>
      </c>
      <c r="I280" s="154"/>
      <c r="L280" s="150"/>
      <c r="M280" s="155"/>
      <c r="T280" s="156"/>
      <c r="AT280" s="152" t="s">
        <v>205</v>
      </c>
      <c r="AU280" s="152" t="s">
        <v>85</v>
      </c>
      <c r="AV280" s="12" t="s">
        <v>82</v>
      </c>
      <c r="AW280" s="12" t="s">
        <v>35</v>
      </c>
      <c r="AX280" s="12" t="s">
        <v>74</v>
      </c>
      <c r="AY280" s="152" t="s">
        <v>189</v>
      </c>
    </row>
    <row r="281" spans="2:65" s="12" customFormat="1" ht="11.25">
      <c r="B281" s="150"/>
      <c r="D281" s="151" t="s">
        <v>205</v>
      </c>
      <c r="E281" s="152" t="s">
        <v>19</v>
      </c>
      <c r="F281" s="153" t="s">
        <v>2275</v>
      </c>
      <c r="H281" s="152" t="s">
        <v>19</v>
      </c>
      <c r="I281" s="154"/>
      <c r="L281" s="150"/>
      <c r="M281" s="155"/>
      <c r="T281" s="156"/>
      <c r="AT281" s="152" t="s">
        <v>205</v>
      </c>
      <c r="AU281" s="152" t="s">
        <v>85</v>
      </c>
      <c r="AV281" s="12" t="s">
        <v>82</v>
      </c>
      <c r="AW281" s="12" t="s">
        <v>35</v>
      </c>
      <c r="AX281" s="12" t="s">
        <v>74</v>
      </c>
      <c r="AY281" s="152" t="s">
        <v>189</v>
      </c>
    </row>
    <row r="282" spans="2:65" s="13" customFormat="1" ht="11.25">
      <c r="B282" s="157"/>
      <c r="D282" s="151" t="s">
        <v>205</v>
      </c>
      <c r="E282" s="158" t="s">
        <v>19</v>
      </c>
      <c r="F282" s="159" t="s">
        <v>2276</v>
      </c>
      <c r="H282" s="160">
        <v>32.5</v>
      </c>
      <c r="I282" s="161"/>
      <c r="L282" s="157"/>
      <c r="M282" s="162"/>
      <c r="T282" s="163"/>
      <c r="AT282" s="158" t="s">
        <v>205</v>
      </c>
      <c r="AU282" s="158" t="s">
        <v>85</v>
      </c>
      <c r="AV282" s="13" t="s">
        <v>85</v>
      </c>
      <c r="AW282" s="13" t="s">
        <v>35</v>
      </c>
      <c r="AX282" s="13" t="s">
        <v>82</v>
      </c>
      <c r="AY282" s="158" t="s">
        <v>189</v>
      </c>
    </row>
    <row r="283" spans="2:65" s="1" customFormat="1" ht="37.9" customHeight="1">
      <c r="B283" s="33"/>
      <c r="C283" s="133" t="s">
        <v>415</v>
      </c>
      <c r="D283" s="133" t="s">
        <v>191</v>
      </c>
      <c r="E283" s="134" t="s">
        <v>2277</v>
      </c>
      <c r="F283" s="135" t="s">
        <v>2278</v>
      </c>
      <c r="G283" s="136" t="s">
        <v>405</v>
      </c>
      <c r="H283" s="137">
        <v>30.707999999999998</v>
      </c>
      <c r="I283" s="138"/>
      <c r="J283" s="139">
        <f>ROUND(I283*H283,2)</f>
        <v>0</v>
      </c>
      <c r="K283" s="135" t="s">
        <v>195</v>
      </c>
      <c r="L283" s="33"/>
      <c r="M283" s="140" t="s">
        <v>19</v>
      </c>
      <c r="N283" s="141" t="s">
        <v>45</v>
      </c>
      <c r="P283" s="142">
        <f>O283*H283</f>
        <v>0</v>
      </c>
      <c r="Q283" s="142">
        <v>2.16</v>
      </c>
      <c r="R283" s="142">
        <f>Q283*H283</f>
        <v>66.329279999999997</v>
      </c>
      <c r="S283" s="142">
        <v>0</v>
      </c>
      <c r="T283" s="143">
        <f>S283*H283</f>
        <v>0</v>
      </c>
      <c r="AR283" s="144" t="s">
        <v>196</v>
      </c>
      <c r="AT283" s="144" t="s">
        <v>191</v>
      </c>
      <c r="AU283" s="144" t="s">
        <v>85</v>
      </c>
      <c r="AY283" s="18" t="s">
        <v>189</v>
      </c>
      <c r="BE283" s="145">
        <f>IF(N283="základní",J283,0)</f>
        <v>0</v>
      </c>
      <c r="BF283" s="145">
        <f>IF(N283="snížená",J283,0)</f>
        <v>0</v>
      </c>
      <c r="BG283" s="145">
        <f>IF(N283="zákl. přenesená",J283,0)</f>
        <v>0</v>
      </c>
      <c r="BH283" s="145">
        <f>IF(N283="sníž. přenesená",J283,0)</f>
        <v>0</v>
      </c>
      <c r="BI283" s="145">
        <f>IF(N283="nulová",J283,0)</f>
        <v>0</v>
      </c>
      <c r="BJ283" s="18" t="s">
        <v>82</v>
      </c>
      <c r="BK283" s="145">
        <f>ROUND(I283*H283,2)</f>
        <v>0</v>
      </c>
      <c r="BL283" s="18" t="s">
        <v>196</v>
      </c>
      <c r="BM283" s="144" t="s">
        <v>2279</v>
      </c>
    </row>
    <row r="284" spans="2:65" s="1" customFormat="1" ht="11.25">
      <c r="B284" s="33"/>
      <c r="D284" s="146" t="s">
        <v>198</v>
      </c>
      <c r="F284" s="147" t="s">
        <v>2280</v>
      </c>
      <c r="I284" s="148"/>
      <c r="L284" s="33"/>
      <c r="M284" s="149"/>
      <c r="T284" s="54"/>
      <c r="AT284" s="18" t="s">
        <v>198</v>
      </c>
      <c r="AU284" s="18" t="s">
        <v>85</v>
      </c>
    </row>
    <row r="285" spans="2:65" s="12" customFormat="1" ht="11.25">
      <c r="B285" s="150"/>
      <c r="D285" s="151" t="s">
        <v>205</v>
      </c>
      <c r="E285" s="152" t="s">
        <v>19</v>
      </c>
      <c r="F285" s="153" t="s">
        <v>217</v>
      </c>
      <c r="H285" s="152" t="s">
        <v>19</v>
      </c>
      <c r="I285" s="154"/>
      <c r="L285" s="150"/>
      <c r="M285" s="155"/>
      <c r="T285" s="156"/>
      <c r="AT285" s="152" t="s">
        <v>205</v>
      </c>
      <c r="AU285" s="152" t="s">
        <v>85</v>
      </c>
      <c r="AV285" s="12" t="s">
        <v>82</v>
      </c>
      <c r="AW285" s="12" t="s">
        <v>35</v>
      </c>
      <c r="AX285" s="12" t="s">
        <v>74</v>
      </c>
      <c r="AY285" s="152" t="s">
        <v>189</v>
      </c>
    </row>
    <row r="286" spans="2:65" s="12" customFormat="1" ht="11.25">
      <c r="B286" s="150"/>
      <c r="D286" s="151" t="s">
        <v>205</v>
      </c>
      <c r="E286" s="152" t="s">
        <v>19</v>
      </c>
      <c r="F286" s="153" t="s">
        <v>2281</v>
      </c>
      <c r="H286" s="152" t="s">
        <v>19</v>
      </c>
      <c r="I286" s="154"/>
      <c r="L286" s="150"/>
      <c r="M286" s="155"/>
      <c r="T286" s="156"/>
      <c r="AT286" s="152" t="s">
        <v>205</v>
      </c>
      <c r="AU286" s="152" t="s">
        <v>85</v>
      </c>
      <c r="AV286" s="12" t="s">
        <v>82</v>
      </c>
      <c r="AW286" s="12" t="s">
        <v>35</v>
      </c>
      <c r="AX286" s="12" t="s">
        <v>74</v>
      </c>
      <c r="AY286" s="152" t="s">
        <v>189</v>
      </c>
    </row>
    <row r="287" spans="2:65" s="12" customFormat="1" ht="11.25">
      <c r="B287" s="150"/>
      <c r="D287" s="151" t="s">
        <v>205</v>
      </c>
      <c r="E287" s="152" t="s">
        <v>19</v>
      </c>
      <c r="F287" s="153" t="s">
        <v>2282</v>
      </c>
      <c r="H287" s="152" t="s">
        <v>19</v>
      </c>
      <c r="I287" s="154"/>
      <c r="L287" s="150"/>
      <c r="M287" s="155"/>
      <c r="T287" s="156"/>
      <c r="AT287" s="152" t="s">
        <v>205</v>
      </c>
      <c r="AU287" s="152" t="s">
        <v>85</v>
      </c>
      <c r="AV287" s="12" t="s">
        <v>82</v>
      </c>
      <c r="AW287" s="12" t="s">
        <v>35</v>
      </c>
      <c r="AX287" s="12" t="s">
        <v>74</v>
      </c>
      <c r="AY287" s="152" t="s">
        <v>189</v>
      </c>
    </row>
    <row r="288" spans="2:65" s="13" customFormat="1" ht="11.25">
      <c r="B288" s="157"/>
      <c r="D288" s="151" t="s">
        <v>205</v>
      </c>
      <c r="E288" s="158" t="s">
        <v>19</v>
      </c>
      <c r="F288" s="159" t="s">
        <v>2283</v>
      </c>
      <c r="H288" s="160">
        <v>23.608000000000001</v>
      </c>
      <c r="I288" s="161"/>
      <c r="L288" s="157"/>
      <c r="M288" s="162"/>
      <c r="T288" s="163"/>
      <c r="AT288" s="158" t="s">
        <v>205</v>
      </c>
      <c r="AU288" s="158" t="s">
        <v>85</v>
      </c>
      <c r="AV288" s="13" t="s">
        <v>85</v>
      </c>
      <c r="AW288" s="13" t="s">
        <v>35</v>
      </c>
      <c r="AX288" s="13" t="s">
        <v>74</v>
      </c>
      <c r="AY288" s="158" t="s">
        <v>189</v>
      </c>
    </row>
    <row r="289" spans="2:65" s="13" customFormat="1" ht="11.25">
      <c r="B289" s="157"/>
      <c r="D289" s="151" t="s">
        <v>205</v>
      </c>
      <c r="E289" s="158" t="s">
        <v>19</v>
      </c>
      <c r="F289" s="159" t="s">
        <v>2284</v>
      </c>
      <c r="H289" s="160">
        <v>5.3959999999999999</v>
      </c>
      <c r="I289" s="161"/>
      <c r="L289" s="157"/>
      <c r="M289" s="162"/>
      <c r="T289" s="163"/>
      <c r="AT289" s="158" t="s">
        <v>205</v>
      </c>
      <c r="AU289" s="158" t="s">
        <v>85</v>
      </c>
      <c r="AV289" s="13" t="s">
        <v>85</v>
      </c>
      <c r="AW289" s="13" t="s">
        <v>35</v>
      </c>
      <c r="AX289" s="13" t="s">
        <v>74</v>
      </c>
      <c r="AY289" s="158" t="s">
        <v>189</v>
      </c>
    </row>
    <row r="290" spans="2:65" s="15" customFormat="1" ht="11.25">
      <c r="B290" s="171"/>
      <c r="D290" s="151" t="s">
        <v>205</v>
      </c>
      <c r="E290" s="172" t="s">
        <v>19</v>
      </c>
      <c r="F290" s="173" t="s">
        <v>412</v>
      </c>
      <c r="H290" s="174">
        <v>29.004000000000001</v>
      </c>
      <c r="I290" s="175"/>
      <c r="L290" s="171"/>
      <c r="M290" s="176"/>
      <c r="T290" s="177"/>
      <c r="AT290" s="172" t="s">
        <v>205</v>
      </c>
      <c r="AU290" s="172" t="s">
        <v>85</v>
      </c>
      <c r="AV290" s="15" t="s">
        <v>111</v>
      </c>
      <c r="AW290" s="15" t="s">
        <v>35</v>
      </c>
      <c r="AX290" s="15" t="s">
        <v>74</v>
      </c>
      <c r="AY290" s="172" t="s">
        <v>189</v>
      </c>
    </row>
    <row r="291" spans="2:65" s="12" customFormat="1" ht="22.5">
      <c r="B291" s="150"/>
      <c r="D291" s="151" t="s">
        <v>205</v>
      </c>
      <c r="E291" s="152" t="s">
        <v>19</v>
      </c>
      <c r="F291" s="153" t="s">
        <v>2285</v>
      </c>
      <c r="H291" s="152" t="s">
        <v>19</v>
      </c>
      <c r="I291" s="154"/>
      <c r="L291" s="150"/>
      <c r="M291" s="155"/>
      <c r="T291" s="156"/>
      <c r="AT291" s="152" t="s">
        <v>205</v>
      </c>
      <c r="AU291" s="152" t="s">
        <v>85</v>
      </c>
      <c r="AV291" s="12" t="s">
        <v>82</v>
      </c>
      <c r="AW291" s="12" t="s">
        <v>35</v>
      </c>
      <c r="AX291" s="12" t="s">
        <v>74</v>
      </c>
      <c r="AY291" s="152" t="s">
        <v>189</v>
      </c>
    </row>
    <row r="292" spans="2:65" s="13" customFormat="1" ht="11.25">
      <c r="B292" s="157"/>
      <c r="D292" s="151" t="s">
        <v>205</v>
      </c>
      <c r="E292" s="158" t="s">
        <v>19</v>
      </c>
      <c r="F292" s="159" t="s">
        <v>2286</v>
      </c>
      <c r="H292" s="160">
        <v>1.2</v>
      </c>
      <c r="I292" s="161"/>
      <c r="L292" s="157"/>
      <c r="M292" s="162"/>
      <c r="T292" s="163"/>
      <c r="AT292" s="158" t="s">
        <v>205</v>
      </c>
      <c r="AU292" s="158" t="s">
        <v>85</v>
      </c>
      <c r="AV292" s="13" t="s">
        <v>85</v>
      </c>
      <c r="AW292" s="13" t="s">
        <v>35</v>
      </c>
      <c r="AX292" s="13" t="s">
        <v>74</v>
      </c>
      <c r="AY292" s="158" t="s">
        <v>189</v>
      </c>
    </row>
    <row r="293" spans="2:65" s="12" customFormat="1" ht="11.25">
      <c r="B293" s="150"/>
      <c r="D293" s="151" t="s">
        <v>205</v>
      </c>
      <c r="E293" s="152" t="s">
        <v>19</v>
      </c>
      <c r="F293" s="153" t="s">
        <v>2287</v>
      </c>
      <c r="H293" s="152" t="s">
        <v>19</v>
      </c>
      <c r="I293" s="154"/>
      <c r="L293" s="150"/>
      <c r="M293" s="155"/>
      <c r="T293" s="156"/>
      <c r="AT293" s="152" t="s">
        <v>205</v>
      </c>
      <c r="AU293" s="152" t="s">
        <v>85</v>
      </c>
      <c r="AV293" s="12" t="s">
        <v>82</v>
      </c>
      <c r="AW293" s="12" t="s">
        <v>35</v>
      </c>
      <c r="AX293" s="12" t="s">
        <v>74</v>
      </c>
      <c r="AY293" s="152" t="s">
        <v>189</v>
      </c>
    </row>
    <row r="294" spans="2:65" s="13" customFormat="1" ht="11.25">
      <c r="B294" s="157"/>
      <c r="D294" s="151" t="s">
        <v>205</v>
      </c>
      <c r="E294" s="158" t="s">
        <v>19</v>
      </c>
      <c r="F294" s="159" t="s">
        <v>2288</v>
      </c>
      <c r="H294" s="160">
        <v>0.32200000000000001</v>
      </c>
      <c r="I294" s="161"/>
      <c r="L294" s="157"/>
      <c r="M294" s="162"/>
      <c r="T294" s="163"/>
      <c r="AT294" s="158" t="s">
        <v>205</v>
      </c>
      <c r="AU294" s="158" t="s">
        <v>85</v>
      </c>
      <c r="AV294" s="13" t="s">
        <v>85</v>
      </c>
      <c r="AW294" s="13" t="s">
        <v>35</v>
      </c>
      <c r="AX294" s="13" t="s">
        <v>74</v>
      </c>
      <c r="AY294" s="158" t="s">
        <v>189</v>
      </c>
    </row>
    <row r="295" spans="2:65" s="13" customFormat="1" ht="11.25">
      <c r="B295" s="157"/>
      <c r="D295" s="151" t="s">
        <v>205</v>
      </c>
      <c r="E295" s="158" t="s">
        <v>19</v>
      </c>
      <c r="F295" s="159" t="s">
        <v>2289</v>
      </c>
      <c r="H295" s="160">
        <v>0.182</v>
      </c>
      <c r="I295" s="161"/>
      <c r="L295" s="157"/>
      <c r="M295" s="162"/>
      <c r="T295" s="163"/>
      <c r="AT295" s="158" t="s">
        <v>205</v>
      </c>
      <c r="AU295" s="158" t="s">
        <v>85</v>
      </c>
      <c r="AV295" s="13" t="s">
        <v>85</v>
      </c>
      <c r="AW295" s="13" t="s">
        <v>35</v>
      </c>
      <c r="AX295" s="13" t="s">
        <v>74</v>
      </c>
      <c r="AY295" s="158" t="s">
        <v>189</v>
      </c>
    </row>
    <row r="296" spans="2:65" s="15" customFormat="1" ht="11.25">
      <c r="B296" s="171"/>
      <c r="D296" s="151" t="s">
        <v>205</v>
      </c>
      <c r="E296" s="172" t="s">
        <v>19</v>
      </c>
      <c r="F296" s="173" t="s">
        <v>412</v>
      </c>
      <c r="H296" s="174">
        <v>1.704</v>
      </c>
      <c r="I296" s="175"/>
      <c r="L296" s="171"/>
      <c r="M296" s="176"/>
      <c r="T296" s="177"/>
      <c r="AT296" s="172" t="s">
        <v>205</v>
      </c>
      <c r="AU296" s="172" t="s">
        <v>85</v>
      </c>
      <c r="AV296" s="15" t="s">
        <v>111</v>
      </c>
      <c r="AW296" s="15" t="s">
        <v>35</v>
      </c>
      <c r="AX296" s="15" t="s">
        <v>74</v>
      </c>
      <c r="AY296" s="172" t="s">
        <v>189</v>
      </c>
    </row>
    <row r="297" spans="2:65" s="14" customFormat="1" ht="11.25">
      <c r="B297" s="164"/>
      <c r="D297" s="151" t="s">
        <v>205</v>
      </c>
      <c r="E297" s="165" t="s">
        <v>19</v>
      </c>
      <c r="F297" s="166" t="s">
        <v>303</v>
      </c>
      <c r="H297" s="167">
        <v>30.707999999999998</v>
      </c>
      <c r="I297" s="168"/>
      <c r="L297" s="164"/>
      <c r="M297" s="169"/>
      <c r="T297" s="170"/>
      <c r="AT297" s="165" t="s">
        <v>205</v>
      </c>
      <c r="AU297" s="165" t="s">
        <v>85</v>
      </c>
      <c r="AV297" s="14" t="s">
        <v>196</v>
      </c>
      <c r="AW297" s="14" t="s">
        <v>35</v>
      </c>
      <c r="AX297" s="14" t="s">
        <v>82</v>
      </c>
      <c r="AY297" s="165" t="s">
        <v>189</v>
      </c>
    </row>
    <row r="298" spans="2:65" s="1" customFormat="1" ht="33" customHeight="1">
      <c r="B298" s="33"/>
      <c r="C298" s="133" t="s">
        <v>207</v>
      </c>
      <c r="D298" s="133" t="s">
        <v>191</v>
      </c>
      <c r="E298" s="134" t="s">
        <v>2290</v>
      </c>
      <c r="F298" s="135" t="s">
        <v>2291</v>
      </c>
      <c r="G298" s="136" t="s">
        <v>405</v>
      </c>
      <c r="H298" s="137">
        <v>11.289</v>
      </c>
      <c r="I298" s="138"/>
      <c r="J298" s="139">
        <f>ROUND(I298*H298,2)</f>
        <v>0</v>
      </c>
      <c r="K298" s="135" t="s">
        <v>195</v>
      </c>
      <c r="L298" s="33"/>
      <c r="M298" s="140" t="s">
        <v>19</v>
      </c>
      <c r="N298" s="141" t="s">
        <v>45</v>
      </c>
      <c r="P298" s="142">
        <f>O298*H298</f>
        <v>0</v>
      </c>
      <c r="Q298" s="142">
        <v>2.3010199999999998</v>
      </c>
      <c r="R298" s="142">
        <f>Q298*H298</f>
        <v>25.976214779999996</v>
      </c>
      <c r="S298" s="142">
        <v>0</v>
      </c>
      <c r="T298" s="143">
        <f>S298*H298</f>
        <v>0</v>
      </c>
      <c r="AR298" s="144" t="s">
        <v>196</v>
      </c>
      <c r="AT298" s="144" t="s">
        <v>191</v>
      </c>
      <c r="AU298" s="144" t="s">
        <v>85</v>
      </c>
      <c r="AY298" s="18" t="s">
        <v>189</v>
      </c>
      <c r="BE298" s="145">
        <f>IF(N298="základní",J298,0)</f>
        <v>0</v>
      </c>
      <c r="BF298" s="145">
        <f>IF(N298="snížená",J298,0)</f>
        <v>0</v>
      </c>
      <c r="BG298" s="145">
        <f>IF(N298="zákl. přenesená",J298,0)</f>
        <v>0</v>
      </c>
      <c r="BH298" s="145">
        <f>IF(N298="sníž. přenesená",J298,0)</f>
        <v>0</v>
      </c>
      <c r="BI298" s="145">
        <f>IF(N298="nulová",J298,0)</f>
        <v>0</v>
      </c>
      <c r="BJ298" s="18" t="s">
        <v>82</v>
      </c>
      <c r="BK298" s="145">
        <f>ROUND(I298*H298,2)</f>
        <v>0</v>
      </c>
      <c r="BL298" s="18" t="s">
        <v>196</v>
      </c>
      <c r="BM298" s="144" t="s">
        <v>2292</v>
      </c>
    </row>
    <row r="299" spans="2:65" s="1" customFormat="1" ht="11.25">
      <c r="B299" s="33"/>
      <c r="D299" s="146" t="s">
        <v>198</v>
      </c>
      <c r="F299" s="147" t="s">
        <v>2293</v>
      </c>
      <c r="I299" s="148"/>
      <c r="L299" s="33"/>
      <c r="M299" s="149"/>
      <c r="T299" s="54"/>
      <c r="AT299" s="18" t="s">
        <v>198</v>
      </c>
      <c r="AU299" s="18" t="s">
        <v>85</v>
      </c>
    </row>
    <row r="300" spans="2:65" s="12" customFormat="1" ht="11.25">
      <c r="B300" s="150"/>
      <c r="D300" s="151" t="s">
        <v>205</v>
      </c>
      <c r="E300" s="152" t="s">
        <v>19</v>
      </c>
      <c r="F300" s="153" t="s">
        <v>217</v>
      </c>
      <c r="H300" s="152" t="s">
        <v>19</v>
      </c>
      <c r="I300" s="154"/>
      <c r="L300" s="150"/>
      <c r="M300" s="155"/>
      <c r="T300" s="156"/>
      <c r="AT300" s="152" t="s">
        <v>205</v>
      </c>
      <c r="AU300" s="152" t="s">
        <v>85</v>
      </c>
      <c r="AV300" s="12" t="s">
        <v>82</v>
      </c>
      <c r="AW300" s="12" t="s">
        <v>35</v>
      </c>
      <c r="AX300" s="12" t="s">
        <v>74</v>
      </c>
      <c r="AY300" s="152" t="s">
        <v>189</v>
      </c>
    </row>
    <row r="301" spans="2:65" s="12" customFormat="1" ht="11.25">
      <c r="B301" s="150"/>
      <c r="D301" s="151" t="s">
        <v>205</v>
      </c>
      <c r="E301" s="152" t="s">
        <v>19</v>
      </c>
      <c r="F301" s="153" t="s">
        <v>2294</v>
      </c>
      <c r="H301" s="152" t="s">
        <v>19</v>
      </c>
      <c r="I301" s="154"/>
      <c r="L301" s="150"/>
      <c r="M301" s="155"/>
      <c r="T301" s="156"/>
      <c r="AT301" s="152" t="s">
        <v>205</v>
      </c>
      <c r="AU301" s="152" t="s">
        <v>85</v>
      </c>
      <c r="AV301" s="12" t="s">
        <v>82</v>
      </c>
      <c r="AW301" s="12" t="s">
        <v>35</v>
      </c>
      <c r="AX301" s="12" t="s">
        <v>74</v>
      </c>
      <c r="AY301" s="152" t="s">
        <v>189</v>
      </c>
    </row>
    <row r="302" spans="2:65" s="12" customFormat="1" ht="11.25">
      <c r="B302" s="150"/>
      <c r="D302" s="151" t="s">
        <v>205</v>
      </c>
      <c r="E302" s="152" t="s">
        <v>19</v>
      </c>
      <c r="F302" s="153" t="s">
        <v>2281</v>
      </c>
      <c r="H302" s="152" t="s">
        <v>19</v>
      </c>
      <c r="I302" s="154"/>
      <c r="L302" s="150"/>
      <c r="M302" s="155"/>
      <c r="T302" s="156"/>
      <c r="AT302" s="152" t="s">
        <v>205</v>
      </c>
      <c r="AU302" s="152" t="s">
        <v>85</v>
      </c>
      <c r="AV302" s="12" t="s">
        <v>82</v>
      </c>
      <c r="AW302" s="12" t="s">
        <v>35</v>
      </c>
      <c r="AX302" s="12" t="s">
        <v>74</v>
      </c>
      <c r="AY302" s="152" t="s">
        <v>189</v>
      </c>
    </row>
    <row r="303" spans="2:65" s="12" customFormat="1" ht="11.25">
      <c r="B303" s="150"/>
      <c r="D303" s="151" t="s">
        <v>205</v>
      </c>
      <c r="E303" s="152" t="s">
        <v>19</v>
      </c>
      <c r="F303" s="153" t="s">
        <v>2295</v>
      </c>
      <c r="H303" s="152" t="s">
        <v>19</v>
      </c>
      <c r="I303" s="154"/>
      <c r="L303" s="150"/>
      <c r="M303" s="155"/>
      <c r="T303" s="156"/>
      <c r="AT303" s="152" t="s">
        <v>205</v>
      </c>
      <c r="AU303" s="152" t="s">
        <v>85</v>
      </c>
      <c r="AV303" s="12" t="s">
        <v>82</v>
      </c>
      <c r="AW303" s="12" t="s">
        <v>35</v>
      </c>
      <c r="AX303" s="12" t="s">
        <v>74</v>
      </c>
      <c r="AY303" s="152" t="s">
        <v>189</v>
      </c>
    </row>
    <row r="304" spans="2:65" s="13" customFormat="1" ht="11.25">
      <c r="B304" s="157"/>
      <c r="D304" s="151" t="s">
        <v>205</v>
      </c>
      <c r="E304" s="158" t="s">
        <v>19</v>
      </c>
      <c r="F304" s="159" t="s">
        <v>2296</v>
      </c>
      <c r="H304" s="160">
        <v>11.289</v>
      </c>
      <c r="I304" s="161"/>
      <c r="L304" s="157"/>
      <c r="M304" s="162"/>
      <c r="T304" s="163"/>
      <c r="AT304" s="158" t="s">
        <v>205</v>
      </c>
      <c r="AU304" s="158" t="s">
        <v>85</v>
      </c>
      <c r="AV304" s="13" t="s">
        <v>85</v>
      </c>
      <c r="AW304" s="13" t="s">
        <v>35</v>
      </c>
      <c r="AX304" s="13" t="s">
        <v>74</v>
      </c>
      <c r="AY304" s="158" t="s">
        <v>189</v>
      </c>
    </row>
    <row r="305" spans="2:65" s="14" customFormat="1" ht="11.25">
      <c r="B305" s="164"/>
      <c r="D305" s="151" t="s">
        <v>205</v>
      </c>
      <c r="E305" s="165" t="s">
        <v>19</v>
      </c>
      <c r="F305" s="166" t="s">
        <v>303</v>
      </c>
      <c r="H305" s="167">
        <v>11.289</v>
      </c>
      <c r="I305" s="168"/>
      <c r="L305" s="164"/>
      <c r="M305" s="169"/>
      <c r="T305" s="170"/>
      <c r="AT305" s="165" t="s">
        <v>205</v>
      </c>
      <c r="AU305" s="165" t="s">
        <v>85</v>
      </c>
      <c r="AV305" s="14" t="s">
        <v>196</v>
      </c>
      <c r="AW305" s="14" t="s">
        <v>35</v>
      </c>
      <c r="AX305" s="14" t="s">
        <v>82</v>
      </c>
      <c r="AY305" s="165" t="s">
        <v>189</v>
      </c>
    </row>
    <row r="306" spans="2:65" s="1" customFormat="1" ht="16.5" customHeight="1">
      <c r="B306" s="33"/>
      <c r="C306" s="133" t="s">
        <v>428</v>
      </c>
      <c r="D306" s="133" t="s">
        <v>191</v>
      </c>
      <c r="E306" s="134" t="s">
        <v>1698</v>
      </c>
      <c r="F306" s="135" t="s">
        <v>1699</v>
      </c>
      <c r="G306" s="136" t="s">
        <v>194</v>
      </c>
      <c r="H306" s="137">
        <v>1.0649999999999999</v>
      </c>
      <c r="I306" s="138"/>
      <c r="J306" s="139">
        <f>ROUND(I306*H306,2)</f>
        <v>0</v>
      </c>
      <c r="K306" s="135" t="s">
        <v>195</v>
      </c>
      <c r="L306" s="33"/>
      <c r="M306" s="140" t="s">
        <v>19</v>
      </c>
      <c r="N306" s="141" t="s">
        <v>45</v>
      </c>
      <c r="P306" s="142">
        <f>O306*H306</f>
        <v>0</v>
      </c>
      <c r="Q306" s="142">
        <v>2.9399999999999999E-3</v>
      </c>
      <c r="R306" s="142">
        <f>Q306*H306</f>
        <v>3.1310999999999999E-3</v>
      </c>
      <c r="S306" s="142">
        <v>0</v>
      </c>
      <c r="T306" s="143">
        <f>S306*H306</f>
        <v>0</v>
      </c>
      <c r="AR306" s="144" t="s">
        <v>196</v>
      </c>
      <c r="AT306" s="144" t="s">
        <v>191</v>
      </c>
      <c r="AU306" s="144" t="s">
        <v>85</v>
      </c>
      <c r="AY306" s="18" t="s">
        <v>189</v>
      </c>
      <c r="BE306" s="145">
        <f>IF(N306="základní",J306,0)</f>
        <v>0</v>
      </c>
      <c r="BF306" s="145">
        <f>IF(N306="snížená",J306,0)</f>
        <v>0</v>
      </c>
      <c r="BG306" s="145">
        <f>IF(N306="zákl. přenesená",J306,0)</f>
        <v>0</v>
      </c>
      <c r="BH306" s="145">
        <f>IF(N306="sníž. přenesená",J306,0)</f>
        <v>0</v>
      </c>
      <c r="BI306" s="145">
        <f>IF(N306="nulová",J306,0)</f>
        <v>0</v>
      </c>
      <c r="BJ306" s="18" t="s">
        <v>82</v>
      </c>
      <c r="BK306" s="145">
        <f>ROUND(I306*H306,2)</f>
        <v>0</v>
      </c>
      <c r="BL306" s="18" t="s">
        <v>196</v>
      </c>
      <c r="BM306" s="144" t="s">
        <v>2297</v>
      </c>
    </row>
    <row r="307" spans="2:65" s="1" customFormat="1" ht="11.25">
      <c r="B307" s="33"/>
      <c r="D307" s="146" t="s">
        <v>198</v>
      </c>
      <c r="F307" s="147" t="s">
        <v>1701</v>
      </c>
      <c r="I307" s="148"/>
      <c r="L307" s="33"/>
      <c r="M307" s="149"/>
      <c r="T307" s="54"/>
      <c r="AT307" s="18" t="s">
        <v>198</v>
      </c>
      <c r="AU307" s="18" t="s">
        <v>85</v>
      </c>
    </row>
    <row r="308" spans="2:65" s="12" customFormat="1" ht="11.25">
      <c r="B308" s="150"/>
      <c r="D308" s="151" t="s">
        <v>205</v>
      </c>
      <c r="E308" s="152" t="s">
        <v>19</v>
      </c>
      <c r="F308" s="153" t="s">
        <v>2298</v>
      </c>
      <c r="H308" s="152" t="s">
        <v>19</v>
      </c>
      <c r="I308" s="154"/>
      <c r="L308" s="150"/>
      <c r="M308" s="155"/>
      <c r="T308" s="156"/>
      <c r="AT308" s="152" t="s">
        <v>205</v>
      </c>
      <c r="AU308" s="152" t="s">
        <v>85</v>
      </c>
      <c r="AV308" s="12" t="s">
        <v>82</v>
      </c>
      <c r="AW308" s="12" t="s">
        <v>35</v>
      </c>
      <c r="AX308" s="12" t="s">
        <v>74</v>
      </c>
      <c r="AY308" s="152" t="s">
        <v>189</v>
      </c>
    </row>
    <row r="309" spans="2:65" s="13" customFormat="1" ht="11.25">
      <c r="B309" s="157"/>
      <c r="D309" s="151" t="s">
        <v>205</v>
      </c>
      <c r="E309" s="158" t="s">
        <v>19</v>
      </c>
      <c r="F309" s="159" t="s">
        <v>2299</v>
      </c>
      <c r="H309" s="160">
        <v>1.0649999999999999</v>
      </c>
      <c r="I309" s="161"/>
      <c r="L309" s="157"/>
      <c r="M309" s="162"/>
      <c r="T309" s="163"/>
      <c r="AT309" s="158" t="s">
        <v>205</v>
      </c>
      <c r="AU309" s="158" t="s">
        <v>85</v>
      </c>
      <c r="AV309" s="13" t="s">
        <v>85</v>
      </c>
      <c r="AW309" s="13" t="s">
        <v>35</v>
      </c>
      <c r="AX309" s="13" t="s">
        <v>82</v>
      </c>
      <c r="AY309" s="158" t="s">
        <v>189</v>
      </c>
    </row>
    <row r="310" spans="2:65" s="1" customFormat="1" ht="16.5" customHeight="1">
      <c r="B310" s="33"/>
      <c r="C310" s="133" t="s">
        <v>434</v>
      </c>
      <c r="D310" s="133" t="s">
        <v>191</v>
      </c>
      <c r="E310" s="134" t="s">
        <v>1704</v>
      </c>
      <c r="F310" s="135" t="s">
        <v>1705</v>
      </c>
      <c r="G310" s="136" t="s">
        <v>194</v>
      </c>
      <c r="H310" s="137">
        <v>1.0649999999999999</v>
      </c>
      <c r="I310" s="138"/>
      <c r="J310" s="139">
        <f>ROUND(I310*H310,2)</f>
        <v>0</v>
      </c>
      <c r="K310" s="135" t="s">
        <v>195</v>
      </c>
      <c r="L310" s="33"/>
      <c r="M310" s="140" t="s">
        <v>19</v>
      </c>
      <c r="N310" s="141" t="s">
        <v>45</v>
      </c>
      <c r="P310" s="142">
        <f>O310*H310</f>
        <v>0</v>
      </c>
      <c r="Q310" s="142">
        <v>0</v>
      </c>
      <c r="R310" s="142">
        <f>Q310*H310</f>
        <v>0</v>
      </c>
      <c r="S310" s="142">
        <v>0</v>
      </c>
      <c r="T310" s="143">
        <f>S310*H310</f>
        <v>0</v>
      </c>
      <c r="AR310" s="144" t="s">
        <v>196</v>
      </c>
      <c r="AT310" s="144" t="s">
        <v>191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196</v>
      </c>
      <c r="BM310" s="144" t="s">
        <v>2300</v>
      </c>
    </row>
    <row r="311" spans="2:65" s="1" customFormat="1" ht="11.25">
      <c r="B311" s="33"/>
      <c r="D311" s="146" t="s">
        <v>198</v>
      </c>
      <c r="F311" s="147" t="s">
        <v>1707</v>
      </c>
      <c r="I311" s="148"/>
      <c r="L311" s="33"/>
      <c r="M311" s="149"/>
      <c r="T311" s="54"/>
      <c r="AT311" s="18" t="s">
        <v>198</v>
      </c>
      <c r="AU311" s="18" t="s">
        <v>85</v>
      </c>
    </row>
    <row r="312" spans="2:65" s="1" customFormat="1" ht="24.2" customHeight="1">
      <c r="B312" s="33"/>
      <c r="C312" s="133" t="s">
        <v>441</v>
      </c>
      <c r="D312" s="133" t="s">
        <v>191</v>
      </c>
      <c r="E312" s="134" t="s">
        <v>1708</v>
      </c>
      <c r="F312" s="135" t="s">
        <v>1709</v>
      </c>
      <c r="G312" s="136" t="s">
        <v>633</v>
      </c>
      <c r="H312" s="137">
        <v>0.36099999999999999</v>
      </c>
      <c r="I312" s="138"/>
      <c r="J312" s="139">
        <f>ROUND(I312*H312,2)</f>
        <v>0</v>
      </c>
      <c r="K312" s="135" t="s">
        <v>195</v>
      </c>
      <c r="L312" s="33"/>
      <c r="M312" s="140" t="s">
        <v>19</v>
      </c>
      <c r="N312" s="141" t="s">
        <v>45</v>
      </c>
      <c r="P312" s="142">
        <f>O312*H312</f>
        <v>0</v>
      </c>
      <c r="Q312" s="142">
        <v>1.06277</v>
      </c>
      <c r="R312" s="142">
        <f>Q312*H312</f>
        <v>0.38365996999999996</v>
      </c>
      <c r="S312" s="142">
        <v>0</v>
      </c>
      <c r="T312" s="143">
        <f>S312*H312</f>
        <v>0</v>
      </c>
      <c r="AR312" s="144" t="s">
        <v>196</v>
      </c>
      <c r="AT312" s="144" t="s">
        <v>191</v>
      </c>
      <c r="AU312" s="144" t="s">
        <v>85</v>
      </c>
      <c r="AY312" s="18" t="s">
        <v>189</v>
      </c>
      <c r="BE312" s="145">
        <f>IF(N312="základní",J312,0)</f>
        <v>0</v>
      </c>
      <c r="BF312" s="145">
        <f>IF(N312="snížená",J312,0)</f>
        <v>0</v>
      </c>
      <c r="BG312" s="145">
        <f>IF(N312="zákl. přenesená",J312,0)</f>
        <v>0</v>
      </c>
      <c r="BH312" s="145">
        <f>IF(N312="sníž. přenesená",J312,0)</f>
        <v>0</v>
      </c>
      <c r="BI312" s="145">
        <f>IF(N312="nulová",J312,0)</f>
        <v>0</v>
      </c>
      <c r="BJ312" s="18" t="s">
        <v>82</v>
      </c>
      <c r="BK312" s="145">
        <f>ROUND(I312*H312,2)</f>
        <v>0</v>
      </c>
      <c r="BL312" s="18" t="s">
        <v>196</v>
      </c>
      <c r="BM312" s="144" t="s">
        <v>2301</v>
      </c>
    </row>
    <row r="313" spans="2:65" s="1" customFormat="1" ht="11.25">
      <c r="B313" s="33"/>
      <c r="D313" s="146" t="s">
        <v>198</v>
      </c>
      <c r="F313" s="147" t="s">
        <v>1711</v>
      </c>
      <c r="I313" s="148"/>
      <c r="L313" s="33"/>
      <c r="M313" s="149"/>
      <c r="T313" s="54"/>
      <c r="AT313" s="18" t="s">
        <v>198</v>
      </c>
      <c r="AU313" s="18" t="s">
        <v>85</v>
      </c>
    </row>
    <row r="314" spans="2:65" s="12" customFormat="1" ht="11.25">
      <c r="B314" s="150"/>
      <c r="D314" s="151" t="s">
        <v>205</v>
      </c>
      <c r="E314" s="152" t="s">
        <v>19</v>
      </c>
      <c r="F314" s="153" t="s">
        <v>217</v>
      </c>
      <c r="H314" s="152" t="s">
        <v>19</v>
      </c>
      <c r="I314" s="154"/>
      <c r="L314" s="150"/>
      <c r="M314" s="155"/>
      <c r="T314" s="156"/>
      <c r="AT314" s="152" t="s">
        <v>205</v>
      </c>
      <c r="AU314" s="152" t="s">
        <v>85</v>
      </c>
      <c r="AV314" s="12" t="s">
        <v>82</v>
      </c>
      <c r="AW314" s="12" t="s">
        <v>35</v>
      </c>
      <c r="AX314" s="12" t="s">
        <v>74</v>
      </c>
      <c r="AY314" s="152" t="s">
        <v>189</v>
      </c>
    </row>
    <row r="315" spans="2:65" s="12" customFormat="1" ht="11.25">
      <c r="B315" s="150"/>
      <c r="D315" s="151" t="s">
        <v>205</v>
      </c>
      <c r="E315" s="152" t="s">
        <v>19</v>
      </c>
      <c r="F315" s="153" t="s">
        <v>2302</v>
      </c>
      <c r="H315" s="152" t="s">
        <v>19</v>
      </c>
      <c r="I315" s="154"/>
      <c r="L315" s="150"/>
      <c r="M315" s="155"/>
      <c r="T315" s="156"/>
      <c r="AT315" s="152" t="s">
        <v>205</v>
      </c>
      <c r="AU315" s="152" t="s">
        <v>85</v>
      </c>
      <c r="AV315" s="12" t="s">
        <v>82</v>
      </c>
      <c r="AW315" s="12" t="s">
        <v>35</v>
      </c>
      <c r="AX315" s="12" t="s">
        <v>74</v>
      </c>
      <c r="AY315" s="152" t="s">
        <v>189</v>
      </c>
    </row>
    <row r="316" spans="2:65" s="12" customFormat="1" ht="11.25">
      <c r="B316" s="150"/>
      <c r="D316" s="151" t="s">
        <v>205</v>
      </c>
      <c r="E316" s="152" t="s">
        <v>19</v>
      </c>
      <c r="F316" s="153" t="s">
        <v>2303</v>
      </c>
      <c r="H316" s="152" t="s">
        <v>19</v>
      </c>
      <c r="I316" s="154"/>
      <c r="L316" s="150"/>
      <c r="M316" s="155"/>
      <c r="T316" s="156"/>
      <c r="AT316" s="152" t="s">
        <v>205</v>
      </c>
      <c r="AU316" s="152" t="s">
        <v>85</v>
      </c>
      <c r="AV316" s="12" t="s">
        <v>82</v>
      </c>
      <c r="AW316" s="12" t="s">
        <v>35</v>
      </c>
      <c r="AX316" s="12" t="s">
        <v>74</v>
      </c>
      <c r="AY316" s="152" t="s">
        <v>189</v>
      </c>
    </row>
    <row r="317" spans="2:65" s="13" customFormat="1" ht="11.25">
      <c r="B317" s="157"/>
      <c r="D317" s="151" t="s">
        <v>205</v>
      </c>
      <c r="E317" s="158" t="s">
        <v>19</v>
      </c>
      <c r="F317" s="159" t="s">
        <v>2304</v>
      </c>
      <c r="H317" s="160">
        <v>75.260000000000005</v>
      </c>
      <c r="I317" s="161"/>
      <c r="L317" s="157"/>
      <c r="M317" s="162"/>
      <c r="T317" s="163"/>
      <c r="AT317" s="158" t="s">
        <v>205</v>
      </c>
      <c r="AU317" s="158" t="s">
        <v>85</v>
      </c>
      <c r="AV317" s="13" t="s">
        <v>85</v>
      </c>
      <c r="AW317" s="13" t="s">
        <v>35</v>
      </c>
      <c r="AX317" s="13" t="s">
        <v>74</v>
      </c>
      <c r="AY317" s="158" t="s">
        <v>189</v>
      </c>
    </row>
    <row r="318" spans="2:65" s="15" customFormat="1" ht="11.25">
      <c r="B318" s="171"/>
      <c r="D318" s="151" t="s">
        <v>205</v>
      </c>
      <c r="E318" s="172" t="s">
        <v>19</v>
      </c>
      <c r="F318" s="173" t="s">
        <v>412</v>
      </c>
      <c r="H318" s="174">
        <v>75.260000000000005</v>
      </c>
      <c r="I318" s="175"/>
      <c r="L318" s="171"/>
      <c r="M318" s="176"/>
      <c r="T318" s="177"/>
      <c r="AT318" s="172" t="s">
        <v>205</v>
      </c>
      <c r="AU318" s="172" t="s">
        <v>85</v>
      </c>
      <c r="AV318" s="15" t="s">
        <v>111</v>
      </c>
      <c r="AW318" s="15" t="s">
        <v>35</v>
      </c>
      <c r="AX318" s="15" t="s">
        <v>74</v>
      </c>
      <c r="AY318" s="172" t="s">
        <v>189</v>
      </c>
    </row>
    <row r="319" spans="2:65" s="13" customFormat="1" ht="11.25">
      <c r="B319" s="157"/>
      <c r="D319" s="151" t="s">
        <v>205</v>
      </c>
      <c r="E319" s="158" t="s">
        <v>19</v>
      </c>
      <c r="F319" s="159" t="s">
        <v>2305</v>
      </c>
      <c r="H319" s="160">
        <v>0.36099999999999999</v>
      </c>
      <c r="I319" s="161"/>
      <c r="L319" s="157"/>
      <c r="M319" s="162"/>
      <c r="T319" s="163"/>
      <c r="AT319" s="158" t="s">
        <v>205</v>
      </c>
      <c r="AU319" s="158" t="s">
        <v>85</v>
      </c>
      <c r="AV319" s="13" t="s">
        <v>85</v>
      </c>
      <c r="AW319" s="13" t="s">
        <v>35</v>
      </c>
      <c r="AX319" s="13" t="s">
        <v>82</v>
      </c>
      <c r="AY319" s="158" t="s">
        <v>189</v>
      </c>
    </row>
    <row r="320" spans="2:65" s="1" customFormat="1" ht="24.2" customHeight="1">
      <c r="B320" s="33"/>
      <c r="C320" s="133" t="s">
        <v>475</v>
      </c>
      <c r="D320" s="133" t="s">
        <v>191</v>
      </c>
      <c r="E320" s="134" t="s">
        <v>2306</v>
      </c>
      <c r="F320" s="135" t="s">
        <v>2307</v>
      </c>
      <c r="G320" s="136" t="s">
        <v>405</v>
      </c>
      <c r="H320" s="137">
        <v>0.41899999999999998</v>
      </c>
      <c r="I320" s="138"/>
      <c r="J320" s="139">
        <f>ROUND(I320*H320,2)</f>
        <v>0</v>
      </c>
      <c r="K320" s="135" t="s">
        <v>195</v>
      </c>
      <c r="L320" s="33"/>
      <c r="M320" s="140" t="s">
        <v>19</v>
      </c>
      <c r="N320" s="141" t="s">
        <v>45</v>
      </c>
      <c r="P320" s="142">
        <f>O320*H320</f>
        <v>0</v>
      </c>
      <c r="Q320" s="142">
        <v>2.3010199999999998</v>
      </c>
      <c r="R320" s="142">
        <f>Q320*H320</f>
        <v>0.96412737999999987</v>
      </c>
      <c r="S320" s="142">
        <v>0</v>
      </c>
      <c r="T320" s="143">
        <f>S320*H320</f>
        <v>0</v>
      </c>
      <c r="AR320" s="144" t="s">
        <v>196</v>
      </c>
      <c r="AT320" s="144" t="s">
        <v>191</v>
      </c>
      <c r="AU320" s="144" t="s">
        <v>85</v>
      </c>
      <c r="AY320" s="18" t="s">
        <v>189</v>
      </c>
      <c r="BE320" s="145">
        <f>IF(N320="základní",J320,0)</f>
        <v>0</v>
      </c>
      <c r="BF320" s="145">
        <f>IF(N320="snížená",J320,0)</f>
        <v>0</v>
      </c>
      <c r="BG320" s="145">
        <f>IF(N320="zákl. přenesená",J320,0)</f>
        <v>0</v>
      </c>
      <c r="BH320" s="145">
        <f>IF(N320="sníž. přenesená",J320,0)</f>
        <v>0</v>
      </c>
      <c r="BI320" s="145">
        <f>IF(N320="nulová",J320,0)</f>
        <v>0</v>
      </c>
      <c r="BJ320" s="18" t="s">
        <v>82</v>
      </c>
      <c r="BK320" s="145">
        <f>ROUND(I320*H320,2)</f>
        <v>0</v>
      </c>
      <c r="BL320" s="18" t="s">
        <v>196</v>
      </c>
      <c r="BM320" s="144" t="s">
        <v>2308</v>
      </c>
    </row>
    <row r="321" spans="2:65" s="1" customFormat="1" ht="11.25">
      <c r="B321" s="33"/>
      <c r="D321" s="146" t="s">
        <v>198</v>
      </c>
      <c r="F321" s="147" t="s">
        <v>2309</v>
      </c>
      <c r="I321" s="148"/>
      <c r="L321" s="33"/>
      <c r="M321" s="149"/>
      <c r="T321" s="54"/>
      <c r="AT321" s="18" t="s">
        <v>198</v>
      </c>
      <c r="AU321" s="18" t="s">
        <v>85</v>
      </c>
    </row>
    <row r="322" spans="2:65" s="12" customFormat="1" ht="11.25">
      <c r="B322" s="150"/>
      <c r="D322" s="151" t="s">
        <v>205</v>
      </c>
      <c r="E322" s="152" t="s">
        <v>19</v>
      </c>
      <c r="F322" s="153" t="s">
        <v>2294</v>
      </c>
      <c r="H322" s="152" t="s">
        <v>19</v>
      </c>
      <c r="I322" s="154"/>
      <c r="L322" s="150"/>
      <c r="M322" s="155"/>
      <c r="T322" s="156"/>
      <c r="AT322" s="152" t="s">
        <v>205</v>
      </c>
      <c r="AU322" s="152" t="s">
        <v>85</v>
      </c>
      <c r="AV322" s="12" t="s">
        <v>82</v>
      </c>
      <c r="AW322" s="12" t="s">
        <v>35</v>
      </c>
      <c r="AX322" s="12" t="s">
        <v>74</v>
      </c>
      <c r="AY322" s="152" t="s">
        <v>189</v>
      </c>
    </row>
    <row r="323" spans="2:65" s="12" customFormat="1" ht="11.25">
      <c r="B323" s="150"/>
      <c r="D323" s="151" t="s">
        <v>205</v>
      </c>
      <c r="E323" s="152" t="s">
        <v>19</v>
      </c>
      <c r="F323" s="153" t="s">
        <v>2281</v>
      </c>
      <c r="H323" s="152" t="s">
        <v>19</v>
      </c>
      <c r="I323" s="154"/>
      <c r="L323" s="150"/>
      <c r="M323" s="155"/>
      <c r="T323" s="156"/>
      <c r="AT323" s="152" t="s">
        <v>205</v>
      </c>
      <c r="AU323" s="152" t="s">
        <v>85</v>
      </c>
      <c r="AV323" s="12" t="s">
        <v>82</v>
      </c>
      <c r="AW323" s="12" t="s">
        <v>35</v>
      </c>
      <c r="AX323" s="12" t="s">
        <v>74</v>
      </c>
      <c r="AY323" s="152" t="s">
        <v>189</v>
      </c>
    </row>
    <row r="324" spans="2:65" s="12" customFormat="1" ht="11.25">
      <c r="B324" s="150"/>
      <c r="D324" s="151" t="s">
        <v>205</v>
      </c>
      <c r="E324" s="152" t="s">
        <v>19</v>
      </c>
      <c r="F324" s="153" t="s">
        <v>2310</v>
      </c>
      <c r="H324" s="152" t="s">
        <v>19</v>
      </c>
      <c r="I324" s="154"/>
      <c r="L324" s="150"/>
      <c r="M324" s="155"/>
      <c r="T324" s="156"/>
      <c r="AT324" s="152" t="s">
        <v>205</v>
      </c>
      <c r="AU324" s="152" t="s">
        <v>85</v>
      </c>
      <c r="AV324" s="12" t="s">
        <v>82</v>
      </c>
      <c r="AW324" s="12" t="s">
        <v>35</v>
      </c>
      <c r="AX324" s="12" t="s">
        <v>74</v>
      </c>
      <c r="AY324" s="152" t="s">
        <v>189</v>
      </c>
    </row>
    <row r="325" spans="2:65" s="13" customFormat="1" ht="11.25">
      <c r="B325" s="157"/>
      <c r="D325" s="151" t="s">
        <v>205</v>
      </c>
      <c r="E325" s="158" t="s">
        <v>19</v>
      </c>
      <c r="F325" s="159" t="s">
        <v>2311</v>
      </c>
      <c r="H325" s="160">
        <v>0.36</v>
      </c>
      <c r="I325" s="161"/>
      <c r="L325" s="157"/>
      <c r="M325" s="162"/>
      <c r="T325" s="163"/>
      <c r="AT325" s="158" t="s">
        <v>205</v>
      </c>
      <c r="AU325" s="158" t="s">
        <v>85</v>
      </c>
      <c r="AV325" s="13" t="s">
        <v>85</v>
      </c>
      <c r="AW325" s="13" t="s">
        <v>35</v>
      </c>
      <c r="AX325" s="13" t="s">
        <v>74</v>
      </c>
      <c r="AY325" s="158" t="s">
        <v>189</v>
      </c>
    </row>
    <row r="326" spans="2:65" s="12" customFormat="1" ht="11.25">
      <c r="B326" s="150"/>
      <c r="D326" s="151" t="s">
        <v>205</v>
      </c>
      <c r="E326" s="152" t="s">
        <v>19</v>
      </c>
      <c r="F326" s="153" t="s">
        <v>2312</v>
      </c>
      <c r="H326" s="152" t="s">
        <v>19</v>
      </c>
      <c r="I326" s="154"/>
      <c r="L326" s="150"/>
      <c r="M326" s="155"/>
      <c r="T326" s="156"/>
      <c r="AT326" s="152" t="s">
        <v>205</v>
      </c>
      <c r="AU326" s="152" t="s">
        <v>85</v>
      </c>
      <c r="AV326" s="12" t="s">
        <v>82</v>
      </c>
      <c r="AW326" s="12" t="s">
        <v>35</v>
      </c>
      <c r="AX326" s="12" t="s">
        <v>74</v>
      </c>
      <c r="AY326" s="152" t="s">
        <v>189</v>
      </c>
    </row>
    <row r="327" spans="2:65" s="13" customFormat="1" ht="11.25">
      <c r="B327" s="157"/>
      <c r="D327" s="151" t="s">
        <v>205</v>
      </c>
      <c r="E327" s="158" t="s">
        <v>19</v>
      </c>
      <c r="F327" s="159" t="s">
        <v>2313</v>
      </c>
      <c r="H327" s="160">
        <v>5.8999999999999997E-2</v>
      </c>
      <c r="I327" s="161"/>
      <c r="L327" s="157"/>
      <c r="M327" s="162"/>
      <c r="T327" s="163"/>
      <c r="AT327" s="158" t="s">
        <v>205</v>
      </c>
      <c r="AU327" s="158" t="s">
        <v>85</v>
      </c>
      <c r="AV327" s="13" t="s">
        <v>85</v>
      </c>
      <c r="AW327" s="13" t="s">
        <v>35</v>
      </c>
      <c r="AX327" s="13" t="s">
        <v>74</v>
      </c>
      <c r="AY327" s="158" t="s">
        <v>189</v>
      </c>
    </row>
    <row r="328" spans="2:65" s="14" customFormat="1" ht="11.25">
      <c r="B328" s="164"/>
      <c r="D328" s="151" t="s">
        <v>205</v>
      </c>
      <c r="E328" s="165" t="s">
        <v>19</v>
      </c>
      <c r="F328" s="166" t="s">
        <v>303</v>
      </c>
      <c r="H328" s="167">
        <v>0.41899999999999998</v>
      </c>
      <c r="I328" s="168"/>
      <c r="L328" s="164"/>
      <c r="M328" s="169"/>
      <c r="T328" s="170"/>
      <c r="AT328" s="165" t="s">
        <v>205</v>
      </c>
      <c r="AU328" s="165" t="s">
        <v>85</v>
      </c>
      <c r="AV328" s="14" t="s">
        <v>196</v>
      </c>
      <c r="AW328" s="14" t="s">
        <v>35</v>
      </c>
      <c r="AX328" s="14" t="s">
        <v>82</v>
      </c>
      <c r="AY328" s="165" t="s">
        <v>189</v>
      </c>
    </row>
    <row r="329" spans="2:65" s="1" customFormat="1" ht="16.5" customHeight="1">
      <c r="B329" s="33"/>
      <c r="C329" s="133" t="s">
        <v>481</v>
      </c>
      <c r="D329" s="133" t="s">
        <v>191</v>
      </c>
      <c r="E329" s="134" t="s">
        <v>2314</v>
      </c>
      <c r="F329" s="135" t="s">
        <v>2315</v>
      </c>
      <c r="G329" s="136" t="s">
        <v>194</v>
      </c>
      <c r="H329" s="137">
        <v>3.75</v>
      </c>
      <c r="I329" s="138"/>
      <c r="J329" s="139">
        <f>ROUND(I329*H329,2)</f>
        <v>0</v>
      </c>
      <c r="K329" s="135" t="s">
        <v>195</v>
      </c>
      <c r="L329" s="33"/>
      <c r="M329" s="140" t="s">
        <v>19</v>
      </c>
      <c r="N329" s="141" t="s">
        <v>45</v>
      </c>
      <c r="P329" s="142">
        <f>O329*H329</f>
        <v>0</v>
      </c>
      <c r="Q329" s="142">
        <v>2.6900000000000001E-3</v>
      </c>
      <c r="R329" s="142">
        <f>Q329*H329</f>
        <v>1.0087500000000001E-2</v>
      </c>
      <c r="S329" s="142">
        <v>0</v>
      </c>
      <c r="T329" s="143">
        <f>S329*H329</f>
        <v>0</v>
      </c>
      <c r="AR329" s="144" t="s">
        <v>196</v>
      </c>
      <c r="AT329" s="144" t="s">
        <v>191</v>
      </c>
      <c r="AU329" s="144" t="s">
        <v>85</v>
      </c>
      <c r="AY329" s="18" t="s">
        <v>189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8" t="s">
        <v>82</v>
      </c>
      <c r="BK329" s="145">
        <f>ROUND(I329*H329,2)</f>
        <v>0</v>
      </c>
      <c r="BL329" s="18" t="s">
        <v>196</v>
      </c>
      <c r="BM329" s="144" t="s">
        <v>2316</v>
      </c>
    </row>
    <row r="330" spans="2:65" s="1" customFormat="1" ht="11.25">
      <c r="B330" s="33"/>
      <c r="D330" s="146" t="s">
        <v>198</v>
      </c>
      <c r="F330" s="147" t="s">
        <v>2317</v>
      </c>
      <c r="I330" s="148"/>
      <c r="L330" s="33"/>
      <c r="M330" s="149"/>
      <c r="T330" s="54"/>
      <c r="AT330" s="18" t="s">
        <v>198</v>
      </c>
      <c r="AU330" s="18" t="s">
        <v>85</v>
      </c>
    </row>
    <row r="331" spans="2:65" s="12" customFormat="1" ht="11.25">
      <c r="B331" s="150"/>
      <c r="D331" s="151" t="s">
        <v>205</v>
      </c>
      <c r="E331" s="152" t="s">
        <v>19</v>
      </c>
      <c r="F331" s="153" t="s">
        <v>2310</v>
      </c>
      <c r="H331" s="152" t="s">
        <v>19</v>
      </c>
      <c r="I331" s="154"/>
      <c r="L331" s="150"/>
      <c r="M331" s="155"/>
      <c r="T331" s="156"/>
      <c r="AT331" s="152" t="s">
        <v>205</v>
      </c>
      <c r="AU331" s="152" t="s">
        <v>85</v>
      </c>
      <c r="AV331" s="12" t="s">
        <v>82</v>
      </c>
      <c r="AW331" s="12" t="s">
        <v>35</v>
      </c>
      <c r="AX331" s="12" t="s">
        <v>74</v>
      </c>
      <c r="AY331" s="152" t="s">
        <v>189</v>
      </c>
    </row>
    <row r="332" spans="2:65" s="13" customFormat="1" ht="11.25">
      <c r="B332" s="157"/>
      <c r="D332" s="151" t="s">
        <v>205</v>
      </c>
      <c r="E332" s="158" t="s">
        <v>19</v>
      </c>
      <c r="F332" s="159" t="s">
        <v>2318</v>
      </c>
      <c r="H332" s="160">
        <v>2.88</v>
      </c>
      <c r="I332" s="161"/>
      <c r="L332" s="157"/>
      <c r="M332" s="162"/>
      <c r="T332" s="163"/>
      <c r="AT332" s="158" t="s">
        <v>205</v>
      </c>
      <c r="AU332" s="158" t="s">
        <v>85</v>
      </c>
      <c r="AV332" s="13" t="s">
        <v>85</v>
      </c>
      <c r="AW332" s="13" t="s">
        <v>35</v>
      </c>
      <c r="AX332" s="13" t="s">
        <v>74</v>
      </c>
      <c r="AY332" s="158" t="s">
        <v>189</v>
      </c>
    </row>
    <row r="333" spans="2:65" s="12" customFormat="1" ht="11.25">
      <c r="B333" s="150"/>
      <c r="D333" s="151" t="s">
        <v>205</v>
      </c>
      <c r="E333" s="152" t="s">
        <v>19</v>
      </c>
      <c r="F333" s="153" t="s">
        <v>2312</v>
      </c>
      <c r="H333" s="152" t="s">
        <v>19</v>
      </c>
      <c r="I333" s="154"/>
      <c r="L333" s="150"/>
      <c r="M333" s="155"/>
      <c r="T333" s="156"/>
      <c r="AT333" s="152" t="s">
        <v>205</v>
      </c>
      <c r="AU333" s="152" t="s">
        <v>85</v>
      </c>
      <c r="AV333" s="12" t="s">
        <v>82</v>
      </c>
      <c r="AW333" s="12" t="s">
        <v>35</v>
      </c>
      <c r="AX333" s="12" t="s">
        <v>74</v>
      </c>
      <c r="AY333" s="152" t="s">
        <v>189</v>
      </c>
    </row>
    <row r="334" spans="2:65" s="13" customFormat="1" ht="11.25">
      <c r="B334" s="157"/>
      <c r="D334" s="151" t="s">
        <v>205</v>
      </c>
      <c r="E334" s="158" t="s">
        <v>19</v>
      </c>
      <c r="F334" s="159" t="s">
        <v>2319</v>
      </c>
      <c r="H334" s="160">
        <v>0.87</v>
      </c>
      <c r="I334" s="161"/>
      <c r="L334" s="157"/>
      <c r="M334" s="162"/>
      <c r="T334" s="163"/>
      <c r="AT334" s="158" t="s">
        <v>205</v>
      </c>
      <c r="AU334" s="158" t="s">
        <v>85</v>
      </c>
      <c r="AV334" s="13" t="s">
        <v>85</v>
      </c>
      <c r="AW334" s="13" t="s">
        <v>35</v>
      </c>
      <c r="AX334" s="13" t="s">
        <v>74</v>
      </c>
      <c r="AY334" s="158" t="s">
        <v>189</v>
      </c>
    </row>
    <row r="335" spans="2:65" s="14" customFormat="1" ht="11.25">
      <c r="B335" s="164"/>
      <c r="D335" s="151" t="s">
        <v>205</v>
      </c>
      <c r="E335" s="165" t="s">
        <v>19</v>
      </c>
      <c r="F335" s="166" t="s">
        <v>303</v>
      </c>
      <c r="H335" s="167">
        <v>3.75</v>
      </c>
      <c r="I335" s="168"/>
      <c r="L335" s="164"/>
      <c r="M335" s="169"/>
      <c r="T335" s="170"/>
      <c r="AT335" s="165" t="s">
        <v>205</v>
      </c>
      <c r="AU335" s="165" t="s">
        <v>85</v>
      </c>
      <c r="AV335" s="14" t="s">
        <v>196</v>
      </c>
      <c r="AW335" s="14" t="s">
        <v>35</v>
      </c>
      <c r="AX335" s="14" t="s">
        <v>82</v>
      </c>
      <c r="AY335" s="165" t="s">
        <v>189</v>
      </c>
    </row>
    <row r="336" spans="2:65" s="1" customFormat="1" ht="16.5" customHeight="1">
      <c r="B336" s="33"/>
      <c r="C336" s="133" t="s">
        <v>488</v>
      </c>
      <c r="D336" s="133" t="s">
        <v>191</v>
      </c>
      <c r="E336" s="134" t="s">
        <v>2320</v>
      </c>
      <c r="F336" s="135" t="s">
        <v>2321</v>
      </c>
      <c r="G336" s="136" t="s">
        <v>194</v>
      </c>
      <c r="H336" s="137">
        <v>3.75</v>
      </c>
      <c r="I336" s="138"/>
      <c r="J336" s="139">
        <f>ROUND(I336*H336,2)</f>
        <v>0</v>
      </c>
      <c r="K336" s="135" t="s">
        <v>195</v>
      </c>
      <c r="L336" s="33"/>
      <c r="M336" s="140" t="s">
        <v>19</v>
      </c>
      <c r="N336" s="141" t="s">
        <v>45</v>
      </c>
      <c r="P336" s="142">
        <f>O336*H336</f>
        <v>0</v>
      </c>
      <c r="Q336" s="142">
        <v>0</v>
      </c>
      <c r="R336" s="142">
        <f>Q336*H336</f>
        <v>0</v>
      </c>
      <c r="S336" s="142">
        <v>0</v>
      </c>
      <c r="T336" s="143">
        <f>S336*H336</f>
        <v>0</v>
      </c>
      <c r="AR336" s="144" t="s">
        <v>196</v>
      </c>
      <c r="AT336" s="144" t="s">
        <v>191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2322</v>
      </c>
    </row>
    <row r="337" spans="2:65" s="1" customFormat="1" ht="11.25">
      <c r="B337" s="33"/>
      <c r="D337" s="146" t="s">
        <v>198</v>
      </c>
      <c r="F337" s="147" t="s">
        <v>2323</v>
      </c>
      <c r="I337" s="148"/>
      <c r="L337" s="33"/>
      <c r="M337" s="149"/>
      <c r="T337" s="54"/>
      <c r="AT337" s="18" t="s">
        <v>198</v>
      </c>
      <c r="AU337" s="18" t="s">
        <v>85</v>
      </c>
    </row>
    <row r="338" spans="2:65" s="1" customFormat="1" ht="33" customHeight="1">
      <c r="B338" s="33"/>
      <c r="C338" s="133" t="s">
        <v>494</v>
      </c>
      <c r="D338" s="133" t="s">
        <v>191</v>
      </c>
      <c r="E338" s="134" t="s">
        <v>2324</v>
      </c>
      <c r="F338" s="135" t="s">
        <v>2325</v>
      </c>
      <c r="G338" s="136" t="s">
        <v>194</v>
      </c>
      <c r="H338" s="137">
        <v>16.707999999999998</v>
      </c>
      <c r="I338" s="138"/>
      <c r="J338" s="139">
        <f>ROUND(I338*H338,2)</f>
        <v>0</v>
      </c>
      <c r="K338" s="135" t="s">
        <v>195</v>
      </c>
      <c r="L338" s="33"/>
      <c r="M338" s="140" t="s">
        <v>19</v>
      </c>
      <c r="N338" s="141" t="s">
        <v>45</v>
      </c>
      <c r="P338" s="142">
        <f>O338*H338</f>
        <v>0</v>
      </c>
      <c r="Q338" s="142">
        <v>4.9840000000000002E-2</v>
      </c>
      <c r="R338" s="142">
        <f>Q338*H338</f>
        <v>0.83272671999999992</v>
      </c>
      <c r="S338" s="142">
        <v>0</v>
      </c>
      <c r="T338" s="143">
        <f>S338*H338</f>
        <v>0</v>
      </c>
      <c r="AR338" s="144" t="s">
        <v>196</v>
      </c>
      <c r="AT338" s="144" t="s">
        <v>191</v>
      </c>
      <c r="AU338" s="144" t="s">
        <v>85</v>
      </c>
      <c r="AY338" s="18" t="s">
        <v>189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8" t="s">
        <v>82</v>
      </c>
      <c r="BK338" s="145">
        <f>ROUND(I338*H338,2)</f>
        <v>0</v>
      </c>
      <c r="BL338" s="18" t="s">
        <v>196</v>
      </c>
      <c r="BM338" s="144" t="s">
        <v>2326</v>
      </c>
    </row>
    <row r="339" spans="2:65" s="1" customFormat="1" ht="11.25">
      <c r="B339" s="33"/>
      <c r="D339" s="146" t="s">
        <v>198</v>
      </c>
      <c r="F339" s="147" t="s">
        <v>2327</v>
      </c>
      <c r="I339" s="148"/>
      <c r="L339" s="33"/>
      <c r="M339" s="149"/>
      <c r="T339" s="54"/>
      <c r="AT339" s="18" t="s">
        <v>198</v>
      </c>
      <c r="AU339" s="18" t="s">
        <v>85</v>
      </c>
    </row>
    <row r="340" spans="2:65" s="12" customFormat="1" ht="11.25">
      <c r="B340" s="150"/>
      <c r="D340" s="151" t="s">
        <v>205</v>
      </c>
      <c r="E340" s="152" t="s">
        <v>19</v>
      </c>
      <c r="F340" s="153" t="s">
        <v>217</v>
      </c>
      <c r="H340" s="152" t="s">
        <v>19</v>
      </c>
      <c r="I340" s="154"/>
      <c r="L340" s="150"/>
      <c r="M340" s="155"/>
      <c r="T340" s="156"/>
      <c r="AT340" s="152" t="s">
        <v>205</v>
      </c>
      <c r="AU340" s="152" t="s">
        <v>85</v>
      </c>
      <c r="AV340" s="12" t="s">
        <v>82</v>
      </c>
      <c r="AW340" s="12" t="s">
        <v>35</v>
      </c>
      <c r="AX340" s="12" t="s">
        <v>74</v>
      </c>
      <c r="AY340" s="152" t="s">
        <v>189</v>
      </c>
    </row>
    <row r="341" spans="2:65" s="12" customFormat="1" ht="11.25">
      <c r="B341" s="150"/>
      <c r="D341" s="151" t="s">
        <v>205</v>
      </c>
      <c r="E341" s="152" t="s">
        <v>19</v>
      </c>
      <c r="F341" s="153" t="s">
        <v>2294</v>
      </c>
      <c r="H341" s="152" t="s">
        <v>19</v>
      </c>
      <c r="I341" s="154"/>
      <c r="L341" s="150"/>
      <c r="M341" s="155"/>
      <c r="T341" s="156"/>
      <c r="AT341" s="152" t="s">
        <v>205</v>
      </c>
      <c r="AU341" s="152" t="s">
        <v>85</v>
      </c>
      <c r="AV341" s="12" t="s">
        <v>82</v>
      </c>
      <c r="AW341" s="12" t="s">
        <v>35</v>
      </c>
      <c r="AX341" s="12" t="s">
        <v>74</v>
      </c>
      <c r="AY341" s="152" t="s">
        <v>189</v>
      </c>
    </row>
    <row r="342" spans="2:65" s="12" customFormat="1" ht="11.25">
      <c r="B342" s="150"/>
      <c r="D342" s="151" t="s">
        <v>205</v>
      </c>
      <c r="E342" s="152" t="s">
        <v>19</v>
      </c>
      <c r="F342" s="153" t="s">
        <v>2281</v>
      </c>
      <c r="H342" s="152" t="s">
        <v>19</v>
      </c>
      <c r="I342" s="154"/>
      <c r="L342" s="150"/>
      <c r="M342" s="155"/>
      <c r="T342" s="156"/>
      <c r="AT342" s="152" t="s">
        <v>205</v>
      </c>
      <c r="AU342" s="152" t="s">
        <v>85</v>
      </c>
      <c r="AV342" s="12" t="s">
        <v>82</v>
      </c>
      <c r="AW342" s="12" t="s">
        <v>35</v>
      </c>
      <c r="AX342" s="12" t="s">
        <v>74</v>
      </c>
      <c r="AY342" s="152" t="s">
        <v>189</v>
      </c>
    </row>
    <row r="343" spans="2:65" s="12" customFormat="1" ht="11.25">
      <c r="B343" s="150"/>
      <c r="D343" s="151" t="s">
        <v>205</v>
      </c>
      <c r="E343" s="152" t="s">
        <v>19</v>
      </c>
      <c r="F343" s="153" t="s">
        <v>2328</v>
      </c>
      <c r="H343" s="152" t="s">
        <v>19</v>
      </c>
      <c r="I343" s="154"/>
      <c r="L343" s="150"/>
      <c r="M343" s="155"/>
      <c r="T343" s="156"/>
      <c r="AT343" s="152" t="s">
        <v>205</v>
      </c>
      <c r="AU343" s="152" t="s">
        <v>85</v>
      </c>
      <c r="AV343" s="12" t="s">
        <v>82</v>
      </c>
      <c r="AW343" s="12" t="s">
        <v>35</v>
      </c>
      <c r="AX343" s="12" t="s">
        <v>74</v>
      </c>
      <c r="AY343" s="152" t="s">
        <v>189</v>
      </c>
    </row>
    <row r="344" spans="2:65" s="13" customFormat="1" ht="11.25">
      <c r="B344" s="157"/>
      <c r="D344" s="151" t="s">
        <v>205</v>
      </c>
      <c r="E344" s="158" t="s">
        <v>19</v>
      </c>
      <c r="F344" s="159" t="s">
        <v>2329</v>
      </c>
      <c r="H344" s="160">
        <v>16.707999999999998</v>
      </c>
      <c r="I344" s="161"/>
      <c r="L344" s="157"/>
      <c r="M344" s="162"/>
      <c r="T344" s="163"/>
      <c r="AT344" s="158" t="s">
        <v>205</v>
      </c>
      <c r="AU344" s="158" t="s">
        <v>85</v>
      </c>
      <c r="AV344" s="13" t="s">
        <v>85</v>
      </c>
      <c r="AW344" s="13" t="s">
        <v>35</v>
      </c>
      <c r="AX344" s="13" t="s">
        <v>82</v>
      </c>
      <c r="AY344" s="158" t="s">
        <v>189</v>
      </c>
    </row>
    <row r="345" spans="2:65" s="1" customFormat="1" ht="33" customHeight="1">
      <c r="B345" s="33"/>
      <c r="C345" s="133" t="s">
        <v>500</v>
      </c>
      <c r="D345" s="133" t="s">
        <v>191</v>
      </c>
      <c r="E345" s="134" t="s">
        <v>2330</v>
      </c>
      <c r="F345" s="135" t="s">
        <v>2331</v>
      </c>
      <c r="G345" s="136" t="s">
        <v>194</v>
      </c>
      <c r="H345" s="137">
        <v>57.6</v>
      </c>
      <c r="I345" s="138"/>
      <c r="J345" s="139">
        <f>ROUND(I345*H345,2)</f>
        <v>0</v>
      </c>
      <c r="K345" s="135" t="s">
        <v>195</v>
      </c>
      <c r="L345" s="33"/>
      <c r="M345" s="140" t="s">
        <v>19</v>
      </c>
      <c r="N345" s="141" t="s">
        <v>45</v>
      </c>
      <c r="P345" s="142">
        <f>O345*H345</f>
        <v>0</v>
      </c>
      <c r="Q345" s="142">
        <v>7.4260000000000007E-2</v>
      </c>
      <c r="R345" s="142">
        <f>Q345*H345</f>
        <v>4.2773760000000003</v>
      </c>
      <c r="S345" s="142">
        <v>0</v>
      </c>
      <c r="T345" s="143">
        <f>S345*H345</f>
        <v>0</v>
      </c>
      <c r="AR345" s="144" t="s">
        <v>196</v>
      </c>
      <c r="AT345" s="144" t="s">
        <v>191</v>
      </c>
      <c r="AU345" s="144" t="s">
        <v>85</v>
      </c>
      <c r="AY345" s="18" t="s">
        <v>189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8" t="s">
        <v>82</v>
      </c>
      <c r="BK345" s="145">
        <f>ROUND(I345*H345,2)</f>
        <v>0</v>
      </c>
      <c r="BL345" s="18" t="s">
        <v>196</v>
      </c>
      <c r="BM345" s="144" t="s">
        <v>2332</v>
      </c>
    </row>
    <row r="346" spans="2:65" s="1" customFormat="1" ht="11.25">
      <c r="B346" s="33"/>
      <c r="D346" s="146" t="s">
        <v>198</v>
      </c>
      <c r="F346" s="147" t="s">
        <v>2333</v>
      </c>
      <c r="I346" s="148"/>
      <c r="L346" s="33"/>
      <c r="M346" s="149"/>
      <c r="T346" s="54"/>
      <c r="AT346" s="18" t="s">
        <v>198</v>
      </c>
      <c r="AU346" s="18" t="s">
        <v>85</v>
      </c>
    </row>
    <row r="347" spans="2:65" s="12" customFormat="1" ht="11.25">
      <c r="B347" s="150"/>
      <c r="D347" s="151" t="s">
        <v>205</v>
      </c>
      <c r="E347" s="152" t="s">
        <v>19</v>
      </c>
      <c r="F347" s="153" t="s">
        <v>217</v>
      </c>
      <c r="H347" s="152" t="s">
        <v>19</v>
      </c>
      <c r="I347" s="154"/>
      <c r="L347" s="150"/>
      <c r="M347" s="155"/>
      <c r="T347" s="156"/>
      <c r="AT347" s="152" t="s">
        <v>205</v>
      </c>
      <c r="AU347" s="152" t="s">
        <v>85</v>
      </c>
      <c r="AV347" s="12" t="s">
        <v>82</v>
      </c>
      <c r="AW347" s="12" t="s">
        <v>35</v>
      </c>
      <c r="AX347" s="12" t="s">
        <v>74</v>
      </c>
      <c r="AY347" s="152" t="s">
        <v>189</v>
      </c>
    </row>
    <row r="348" spans="2:65" s="12" customFormat="1" ht="11.25">
      <c r="B348" s="150"/>
      <c r="D348" s="151" t="s">
        <v>205</v>
      </c>
      <c r="E348" s="152" t="s">
        <v>19</v>
      </c>
      <c r="F348" s="153" t="s">
        <v>2294</v>
      </c>
      <c r="H348" s="152" t="s">
        <v>19</v>
      </c>
      <c r="I348" s="154"/>
      <c r="L348" s="150"/>
      <c r="M348" s="155"/>
      <c r="T348" s="156"/>
      <c r="AT348" s="152" t="s">
        <v>205</v>
      </c>
      <c r="AU348" s="152" t="s">
        <v>85</v>
      </c>
      <c r="AV348" s="12" t="s">
        <v>82</v>
      </c>
      <c r="AW348" s="12" t="s">
        <v>35</v>
      </c>
      <c r="AX348" s="12" t="s">
        <v>74</v>
      </c>
      <c r="AY348" s="152" t="s">
        <v>189</v>
      </c>
    </row>
    <row r="349" spans="2:65" s="12" customFormat="1" ht="11.25">
      <c r="B349" s="150"/>
      <c r="D349" s="151" t="s">
        <v>205</v>
      </c>
      <c r="E349" s="152" t="s">
        <v>19</v>
      </c>
      <c r="F349" s="153" t="s">
        <v>2281</v>
      </c>
      <c r="H349" s="152" t="s">
        <v>19</v>
      </c>
      <c r="I349" s="154"/>
      <c r="L349" s="150"/>
      <c r="M349" s="155"/>
      <c r="T349" s="156"/>
      <c r="AT349" s="152" t="s">
        <v>205</v>
      </c>
      <c r="AU349" s="152" t="s">
        <v>85</v>
      </c>
      <c r="AV349" s="12" t="s">
        <v>82</v>
      </c>
      <c r="AW349" s="12" t="s">
        <v>35</v>
      </c>
      <c r="AX349" s="12" t="s">
        <v>74</v>
      </c>
      <c r="AY349" s="152" t="s">
        <v>189</v>
      </c>
    </row>
    <row r="350" spans="2:65" s="12" customFormat="1" ht="11.25">
      <c r="B350" s="150"/>
      <c r="D350" s="151" t="s">
        <v>205</v>
      </c>
      <c r="E350" s="152" t="s">
        <v>19</v>
      </c>
      <c r="F350" s="153" t="s">
        <v>2334</v>
      </c>
      <c r="H350" s="152" t="s">
        <v>19</v>
      </c>
      <c r="I350" s="154"/>
      <c r="L350" s="150"/>
      <c r="M350" s="155"/>
      <c r="T350" s="156"/>
      <c r="AT350" s="152" t="s">
        <v>205</v>
      </c>
      <c r="AU350" s="152" t="s">
        <v>85</v>
      </c>
      <c r="AV350" s="12" t="s">
        <v>82</v>
      </c>
      <c r="AW350" s="12" t="s">
        <v>35</v>
      </c>
      <c r="AX350" s="12" t="s">
        <v>74</v>
      </c>
      <c r="AY350" s="152" t="s">
        <v>189</v>
      </c>
    </row>
    <row r="351" spans="2:65" s="13" customFormat="1" ht="11.25">
      <c r="B351" s="157"/>
      <c r="D351" s="151" t="s">
        <v>205</v>
      </c>
      <c r="E351" s="158" t="s">
        <v>19</v>
      </c>
      <c r="F351" s="159" t="s">
        <v>2335</v>
      </c>
      <c r="H351" s="160">
        <v>57.6</v>
      </c>
      <c r="I351" s="161"/>
      <c r="L351" s="157"/>
      <c r="M351" s="162"/>
      <c r="T351" s="163"/>
      <c r="AT351" s="158" t="s">
        <v>205</v>
      </c>
      <c r="AU351" s="158" t="s">
        <v>85</v>
      </c>
      <c r="AV351" s="13" t="s">
        <v>85</v>
      </c>
      <c r="AW351" s="13" t="s">
        <v>35</v>
      </c>
      <c r="AX351" s="13" t="s">
        <v>82</v>
      </c>
      <c r="AY351" s="158" t="s">
        <v>189</v>
      </c>
    </row>
    <row r="352" spans="2:65" s="11" customFormat="1" ht="22.9" customHeight="1">
      <c r="B352" s="121"/>
      <c r="D352" s="122" t="s">
        <v>73</v>
      </c>
      <c r="E352" s="131" t="s">
        <v>111</v>
      </c>
      <c r="F352" s="131" t="s">
        <v>2336</v>
      </c>
      <c r="I352" s="124"/>
      <c r="J352" s="132">
        <f>BK352</f>
        <v>0</v>
      </c>
      <c r="L352" s="121"/>
      <c r="M352" s="126"/>
      <c r="P352" s="127">
        <f>SUM(P353:P377)</f>
        <v>0</v>
      </c>
      <c r="R352" s="127">
        <f>SUM(R353:R377)</f>
        <v>0.46774700000000002</v>
      </c>
      <c r="T352" s="128">
        <f>SUM(T353:T377)</f>
        <v>0</v>
      </c>
      <c r="AR352" s="122" t="s">
        <v>82</v>
      </c>
      <c r="AT352" s="129" t="s">
        <v>73</v>
      </c>
      <c r="AU352" s="129" t="s">
        <v>82</v>
      </c>
      <c r="AY352" s="122" t="s">
        <v>189</v>
      </c>
      <c r="BK352" s="130">
        <f>SUM(BK353:BK377)</f>
        <v>0</v>
      </c>
    </row>
    <row r="353" spans="2:65" s="1" customFormat="1" ht="44.25" customHeight="1">
      <c r="B353" s="33"/>
      <c r="C353" s="133" t="s">
        <v>506</v>
      </c>
      <c r="D353" s="133" t="s">
        <v>191</v>
      </c>
      <c r="E353" s="134" t="s">
        <v>2337</v>
      </c>
      <c r="F353" s="135" t="s">
        <v>2338</v>
      </c>
      <c r="G353" s="136" t="s">
        <v>194</v>
      </c>
      <c r="H353" s="137">
        <v>0.5</v>
      </c>
      <c r="I353" s="138"/>
      <c r="J353" s="139">
        <f>ROUND(I353*H353,2)</f>
        <v>0</v>
      </c>
      <c r="K353" s="135" t="s">
        <v>195</v>
      </c>
      <c r="L353" s="33"/>
      <c r="M353" s="140" t="s">
        <v>19</v>
      </c>
      <c r="N353" s="141" t="s">
        <v>45</v>
      </c>
      <c r="P353" s="142">
        <f>O353*H353</f>
        <v>0</v>
      </c>
      <c r="Q353" s="142">
        <v>0.16435</v>
      </c>
      <c r="R353" s="142">
        <f>Q353*H353</f>
        <v>8.2174999999999998E-2</v>
      </c>
      <c r="S353" s="142">
        <v>0</v>
      </c>
      <c r="T353" s="143">
        <f>S353*H353</f>
        <v>0</v>
      </c>
      <c r="AR353" s="144" t="s">
        <v>196</v>
      </c>
      <c r="AT353" s="144" t="s">
        <v>191</v>
      </c>
      <c r="AU353" s="144" t="s">
        <v>85</v>
      </c>
      <c r="AY353" s="18" t="s">
        <v>189</v>
      </c>
      <c r="BE353" s="145">
        <f>IF(N353="základní",J353,0)</f>
        <v>0</v>
      </c>
      <c r="BF353" s="145">
        <f>IF(N353="snížená",J353,0)</f>
        <v>0</v>
      </c>
      <c r="BG353" s="145">
        <f>IF(N353="zákl. přenesená",J353,0)</f>
        <v>0</v>
      </c>
      <c r="BH353" s="145">
        <f>IF(N353="sníž. přenesená",J353,0)</f>
        <v>0</v>
      </c>
      <c r="BI353" s="145">
        <f>IF(N353="nulová",J353,0)</f>
        <v>0</v>
      </c>
      <c r="BJ353" s="18" t="s">
        <v>82</v>
      </c>
      <c r="BK353" s="145">
        <f>ROUND(I353*H353,2)</f>
        <v>0</v>
      </c>
      <c r="BL353" s="18" t="s">
        <v>196</v>
      </c>
      <c r="BM353" s="144" t="s">
        <v>2339</v>
      </c>
    </row>
    <row r="354" spans="2:65" s="1" customFormat="1" ht="11.25">
      <c r="B354" s="33"/>
      <c r="D354" s="146" t="s">
        <v>198</v>
      </c>
      <c r="F354" s="147" t="s">
        <v>2340</v>
      </c>
      <c r="I354" s="148"/>
      <c r="L354" s="33"/>
      <c r="M354" s="149"/>
      <c r="T354" s="54"/>
      <c r="AT354" s="18" t="s">
        <v>198</v>
      </c>
      <c r="AU354" s="18" t="s">
        <v>85</v>
      </c>
    </row>
    <row r="355" spans="2:65" s="12" customFormat="1" ht="11.25">
      <c r="B355" s="150"/>
      <c r="D355" s="151" t="s">
        <v>205</v>
      </c>
      <c r="E355" s="152" t="s">
        <v>19</v>
      </c>
      <c r="F355" s="153" t="s">
        <v>217</v>
      </c>
      <c r="H355" s="152" t="s">
        <v>19</v>
      </c>
      <c r="I355" s="154"/>
      <c r="L355" s="150"/>
      <c r="M355" s="155"/>
      <c r="T355" s="156"/>
      <c r="AT355" s="152" t="s">
        <v>205</v>
      </c>
      <c r="AU355" s="152" t="s">
        <v>85</v>
      </c>
      <c r="AV355" s="12" t="s">
        <v>82</v>
      </c>
      <c r="AW355" s="12" t="s">
        <v>35</v>
      </c>
      <c r="AX355" s="12" t="s">
        <v>74</v>
      </c>
      <c r="AY355" s="152" t="s">
        <v>189</v>
      </c>
    </row>
    <row r="356" spans="2:65" s="12" customFormat="1" ht="11.25">
      <c r="B356" s="150"/>
      <c r="D356" s="151" t="s">
        <v>205</v>
      </c>
      <c r="E356" s="152" t="s">
        <v>19</v>
      </c>
      <c r="F356" s="153" t="s">
        <v>2208</v>
      </c>
      <c r="H356" s="152" t="s">
        <v>19</v>
      </c>
      <c r="I356" s="154"/>
      <c r="L356" s="150"/>
      <c r="M356" s="155"/>
      <c r="T356" s="156"/>
      <c r="AT356" s="152" t="s">
        <v>205</v>
      </c>
      <c r="AU356" s="152" t="s">
        <v>85</v>
      </c>
      <c r="AV356" s="12" t="s">
        <v>82</v>
      </c>
      <c r="AW356" s="12" t="s">
        <v>35</v>
      </c>
      <c r="AX356" s="12" t="s">
        <v>74</v>
      </c>
      <c r="AY356" s="152" t="s">
        <v>189</v>
      </c>
    </row>
    <row r="357" spans="2:65" s="12" customFormat="1" ht="11.25">
      <c r="B357" s="150"/>
      <c r="D357" s="151" t="s">
        <v>205</v>
      </c>
      <c r="E357" s="152" t="s">
        <v>19</v>
      </c>
      <c r="F357" s="153" t="s">
        <v>2341</v>
      </c>
      <c r="H357" s="152" t="s">
        <v>19</v>
      </c>
      <c r="I357" s="154"/>
      <c r="L357" s="150"/>
      <c r="M357" s="155"/>
      <c r="T357" s="156"/>
      <c r="AT357" s="152" t="s">
        <v>205</v>
      </c>
      <c r="AU357" s="152" t="s">
        <v>85</v>
      </c>
      <c r="AV357" s="12" t="s">
        <v>82</v>
      </c>
      <c r="AW357" s="12" t="s">
        <v>35</v>
      </c>
      <c r="AX357" s="12" t="s">
        <v>74</v>
      </c>
      <c r="AY357" s="152" t="s">
        <v>189</v>
      </c>
    </row>
    <row r="358" spans="2:65" s="13" customFormat="1" ht="11.25">
      <c r="B358" s="157"/>
      <c r="D358" s="151" t="s">
        <v>205</v>
      </c>
      <c r="E358" s="158" t="s">
        <v>19</v>
      </c>
      <c r="F358" s="159" t="s">
        <v>2342</v>
      </c>
      <c r="H358" s="160">
        <v>0.5</v>
      </c>
      <c r="I358" s="161"/>
      <c r="L358" s="157"/>
      <c r="M358" s="162"/>
      <c r="T358" s="163"/>
      <c r="AT358" s="158" t="s">
        <v>205</v>
      </c>
      <c r="AU358" s="158" t="s">
        <v>85</v>
      </c>
      <c r="AV358" s="13" t="s">
        <v>85</v>
      </c>
      <c r="AW358" s="13" t="s">
        <v>35</v>
      </c>
      <c r="AX358" s="13" t="s">
        <v>74</v>
      </c>
      <c r="AY358" s="158" t="s">
        <v>189</v>
      </c>
    </row>
    <row r="359" spans="2:65" s="14" customFormat="1" ht="11.25">
      <c r="B359" s="164"/>
      <c r="D359" s="151" t="s">
        <v>205</v>
      </c>
      <c r="E359" s="165" t="s">
        <v>19</v>
      </c>
      <c r="F359" s="166" t="s">
        <v>303</v>
      </c>
      <c r="H359" s="167">
        <v>0.5</v>
      </c>
      <c r="I359" s="168"/>
      <c r="L359" s="164"/>
      <c r="M359" s="169"/>
      <c r="T359" s="170"/>
      <c r="AT359" s="165" t="s">
        <v>205</v>
      </c>
      <c r="AU359" s="165" t="s">
        <v>85</v>
      </c>
      <c r="AV359" s="14" t="s">
        <v>196</v>
      </c>
      <c r="AW359" s="14" t="s">
        <v>35</v>
      </c>
      <c r="AX359" s="14" t="s">
        <v>82</v>
      </c>
      <c r="AY359" s="165" t="s">
        <v>189</v>
      </c>
    </row>
    <row r="360" spans="2:65" s="1" customFormat="1" ht="37.9" customHeight="1">
      <c r="B360" s="33"/>
      <c r="C360" s="133" t="s">
        <v>514</v>
      </c>
      <c r="D360" s="133" t="s">
        <v>191</v>
      </c>
      <c r="E360" s="134" t="s">
        <v>2343</v>
      </c>
      <c r="F360" s="135" t="s">
        <v>2344</v>
      </c>
      <c r="G360" s="136" t="s">
        <v>194</v>
      </c>
      <c r="H360" s="137">
        <v>2.64</v>
      </c>
      <c r="I360" s="138"/>
      <c r="J360" s="139">
        <f>ROUND(I360*H360,2)</f>
        <v>0</v>
      </c>
      <c r="K360" s="135" t="s">
        <v>195</v>
      </c>
      <c r="L360" s="33"/>
      <c r="M360" s="140" t="s">
        <v>19</v>
      </c>
      <c r="N360" s="141" t="s">
        <v>45</v>
      </c>
      <c r="P360" s="142">
        <f>O360*H360</f>
        <v>0</v>
      </c>
      <c r="Q360" s="142">
        <v>0.14605000000000001</v>
      </c>
      <c r="R360" s="142">
        <f>Q360*H360</f>
        <v>0.38557200000000003</v>
      </c>
      <c r="S360" s="142">
        <v>0</v>
      </c>
      <c r="T360" s="143">
        <f>S360*H360</f>
        <v>0</v>
      </c>
      <c r="AR360" s="144" t="s">
        <v>196</v>
      </c>
      <c r="AT360" s="144" t="s">
        <v>191</v>
      </c>
      <c r="AU360" s="144" t="s">
        <v>85</v>
      </c>
      <c r="AY360" s="18" t="s">
        <v>189</v>
      </c>
      <c r="BE360" s="145">
        <f>IF(N360="základní",J360,0)</f>
        <v>0</v>
      </c>
      <c r="BF360" s="145">
        <f>IF(N360="snížená",J360,0)</f>
        <v>0</v>
      </c>
      <c r="BG360" s="145">
        <f>IF(N360="zákl. přenesená",J360,0)</f>
        <v>0</v>
      </c>
      <c r="BH360" s="145">
        <f>IF(N360="sníž. přenesená",J360,0)</f>
        <v>0</v>
      </c>
      <c r="BI360" s="145">
        <f>IF(N360="nulová",J360,0)</f>
        <v>0</v>
      </c>
      <c r="BJ360" s="18" t="s">
        <v>82</v>
      </c>
      <c r="BK360" s="145">
        <f>ROUND(I360*H360,2)</f>
        <v>0</v>
      </c>
      <c r="BL360" s="18" t="s">
        <v>196</v>
      </c>
      <c r="BM360" s="144" t="s">
        <v>2345</v>
      </c>
    </row>
    <row r="361" spans="2:65" s="1" customFormat="1" ht="11.25">
      <c r="B361" s="33"/>
      <c r="D361" s="146" t="s">
        <v>198</v>
      </c>
      <c r="F361" s="147" t="s">
        <v>2346</v>
      </c>
      <c r="I361" s="148"/>
      <c r="L361" s="33"/>
      <c r="M361" s="149"/>
      <c r="T361" s="54"/>
      <c r="AT361" s="18" t="s">
        <v>198</v>
      </c>
      <c r="AU361" s="18" t="s">
        <v>85</v>
      </c>
    </row>
    <row r="362" spans="2:65" s="12" customFormat="1" ht="11.25">
      <c r="B362" s="150"/>
      <c r="D362" s="151" t="s">
        <v>205</v>
      </c>
      <c r="E362" s="152" t="s">
        <v>19</v>
      </c>
      <c r="F362" s="153" t="s">
        <v>217</v>
      </c>
      <c r="H362" s="152" t="s">
        <v>19</v>
      </c>
      <c r="I362" s="154"/>
      <c r="L362" s="150"/>
      <c r="M362" s="155"/>
      <c r="T362" s="156"/>
      <c r="AT362" s="152" t="s">
        <v>205</v>
      </c>
      <c r="AU362" s="152" t="s">
        <v>85</v>
      </c>
      <c r="AV362" s="12" t="s">
        <v>82</v>
      </c>
      <c r="AW362" s="12" t="s">
        <v>35</v>
      </c>
      <c r="AX362" s="12" t="s">
        <v>74</v>
      </c>
      <c r="AY362" s="152" t="s">
        <v>189</v>
      </c>
    </row>
    <row r="363" spans="2:65" s="12" customFormat="1" ht="11.25">
      <c r="B363" s="150"/>
      <c r="D363" s="151" t="s">
        <v>205</v>
      </c>
      <c r="E363" s="152" t="s">
        <v>19</v>
      </c>
      <c r="F363" s="153" t="s">
        <v>2208</v>
      </c>
      <c r="H363" s="152" t="s">
        <v>19</v>
      </c>
      <c r="I363" s="154"/>
      <c r="L363" s="150"/>
      <c r="M363" s="155"/>
      <c r="T363" s="156"/>
      <c r="AT363" s="152" t="s">
        <v>205</v>
      </c>
      <c r="AU363" s="152" t="s">
        <v>85</v>
      </c>
      <c r="AV363" s="12" t="s">
        <v>82</v>
      </c>
      <c r="AW363" s="12" t="s">
        <v>35</v>
      </c>
      <c r="AX363" s="12" t="s">
        <v>74</v>
      </c>
      <c r="AY363" s="152" t="s">
        <v>189</v>
      </c>
    </row>
    <row r="364" spans="2:65" s="12" customFormat="1" ht="11.25">
      <c r="B364" s="150"/>
      <c r="D364" s="151" t="s">
        <v>205</v>
      </c>
      <c r="E364" s="152" t="s">
        <v>19</v>
      </c>
      <c r="F364" s="153" t="s">
        <v>2341</v>
      </c>
      <c r="H364" s="152" t="s">
        <v>19</v>
      </c>
      <c r="I364" s="154"/>
      <c r="L364" s="150"/>
      <c r="M364" s="155"/>
      <c r="T364" s="156"/>
      <c r="AT364" s="152" t="s">
        <v>205</v>
      </c>
      <c r="AU364" s="152" t="s">
        <v>85</v>
      </c>
      <c r="AV364" s="12" t="s">
        <v>82</v>
      </c>
      <c r="AW364" s="12" t="s">
        <v>35</v>
      </c>
      <c r="AX364" s="12" t="s">
        <v>74</v>
      </c>
      <c r="AY364" s="152" t="s">
        <v>189</v>
      </c>
    </row>
    <row r="365" spans="2:65" s="13" customFormat="1" ht="11.25">
      <c r="B365" s="157"/>
      <c r="D365" s="151" t="s">
        <v>205</v>
      </c>
      <c r="E365" s="158" t="s">
        <v>19</v>
      </c>
      <c r="F365" s="159" t="s">
        <v>2347</v>
      </c>
      <c r="H365" s="160">
        <v>2.64</v>
      </c>
      <c r="I365" s="161"/>
      <c r="L365" s="157"/>
      <c r="M365" s="162"/>
      <c r="T365" s="163"/>
      <c r="AT365" s="158" t="s">
        <v>205</v>
      </c>
      <c r="AU365" s="158" t="s">
        <v>85</v>
      </c>
      <c r="AV365" s="13" t="s">
        <v>85</v>
      </c>
      <c r="AW365" s="13" t="s">
        <v>35</v>
      </c>
      <c r="AX365" s="13" t="s">
        <v>74</v>
      </c>
      <c r="AY365" s="158" t="s">
        <v>189</v>
      </c>
    </row>
    <row r="366" spans="2:65" s="14" customFormat="1" ht="11.25">
      <c r="B366" s="164"/>
      <c r="D366" s="151" t="s">
        <v>205</v>
      </c>
      <c r="E366" s="165" t="s">
        <v>19</v>
      </c>
      <c r="F366" s="166" t="s">
        <v>303</v>
      </c>
      <c r="H366" s="167">
        <v>2.64</v>
      </c>
      <c r="I366" s="168"/>
      <c r="L366" s="164"/>
      <c r="M366" s="169"/>
      <c r="T366" s="170"/>
      <c r="AT366" s="165" t="s">
        <v>205</v>
      </c>
      <c r="AU366" s="165" t="s">
        <v>85</v>
      </c>
      <c r="AV366" s="14" t="s">
        <v>196</v>
      </c>
      <c r="AW366" s="14" t="s">
        <v>35</v>
      </c>
      <c r="AX366" s="14" t="s">
        <v>82</v>
      </c>
      <c r="AY366" s="165" t="s">
        <v>189</v>
      </c>
    </row>
    <row r="367" spans="2:65" s="1" customFormat="1" ht="33" customHeight="1">
      <c r="B367" s="33"/>
      <c r="C367" s="133" t="s">
        <v>524</v>
      </c>
      <c r="D367" s="133" t="s">
        <v>191</v>
      </c>
      <c r="E367" s="134" t="s">
        <v>2348</v>
      </c>
      <c r="F367" s="135" t="s">
        <v>2349</v>
      </c>
      <c r="G367" s="136" t="s">
        <v>734</v>
      </c>
      <c r="H367" s="137">
        <v>1</v>
      </c>
      <c r="I367" s="138"/>
      <c r="J367" s="139">
        <f>ROUND(I367*H367,2)</f>
        <v>0</v>
      </c>
      <c r="K367" s="135" t="s">
        <v>19</v>
      </c>
      <c r="L367" s="33"/>
      <c r="M367" s="140" t="s">
        <v>19</v>
      </c>
      <c r="N367" s="141" t="s">
        <v>45</v>
      </c>
      <c r="P367" s="142">
        <f>O367*H367</f>
        <v>0</v>
      </c>
      <c r="Q367" s="142">
        <v>0</v>
      </c>
      <c r="R367" s="142">
        <f>Q367*H367</f>
        <v>0</v>
      </c>
      <c r="S367" s="142">
        <v>0</v>
      </c>
      <c r="T367" s="143">
        <f>S367*H367</f>
        <v>0</v>
      </c>
      <c r="AR367" s="144" t="s">
        <v>196</v>
      </c>
      <c r="AT367" s="144" t="s">
        <v>191</v>
      </c>
      <c r="AU367" s="144" t="s">
        <v>85</v>
      </c>
      <c r="AY367" s="18" t="s">
        <v>189</v>
      </c>
      <c r="BE367" s="145">
        <f>IF(N367="základní",J367,0)</f>
        <v>0</v>
      </c>
      <c r="BF367" s="145">
        <f>IF(N367="snížená",J367,0)</f>
        <v>0</v>
      </c>
      <c r="BG367" s="145">
        <f>IF(N367="zákl. přenesená",J367,0)</f>
        <v>0</v>
      </c>
      <c r="BH367" s="145">
        <f>IF(N367="sníž. přenesená",J367,0)</f>
        <v>0</v>
      </c>
      <c r="BI367" s="145">
        <f>IF(N367="nulová",J367,0)</f>
        <v>0</v>
      </c>
      <c r="BJ367" s="18" t="s">
        <v>82</v>
      </c>
      <c r="BK367" s="145">
        <f>ROUND(I367*H367,2)</f>
        <v>0</v>
      </c>
      <c r="BL367" s="18" t="s">
        <v>196</v>
      </c>
      <c r="BM367" s="144" t="s">
        <v>2350</v>
      </c>
    </row>
    <row r="368" spans="2:65" s="1" customFormat="1" ht="214.5">
      <c r="B368" s="33"/>
      <c r="D368" s="151" t="s">
        <v>1940</v>
      </c>
      <c r="F368" s="194" t="s">
        <v>2351</v>
      </c>
      <c r="I368" s="148"/>
      <c r="L368" s="33"/>
      <c r="M368" s="149"/>
      <c r="T368" s="54"/>
      <c r="AT368" s="18" t="s">
        <v>1940</v>
      </c>
      <c r="AU368" s="18" t="s">
        <v>85</v>
      </c>
    </row>
    <row r="369" spans="2:65" s="12" customFormat="1" ht="11.25">
      <c r="B369" s="150"/>
      <c r="D369" s="151" t="s">
        <v>205</v>
      </c>
      <c r="E369" s="152" t="s">
        <v>19</v>
      </c>
      <c r="F369" s="153" t="s">
        <v>217</v>
      </c>
      <c r="H369" s="152" t="s">
        <v>19</v>
      </c>
      <c r="I369" s="154"/>
      <c r="L369" s="150"/>
      <c r="M369" s="155"/>
      <c r="T369" s="156"/>
      <c r="AT369" s="152" t="s">
        <v>205</v>
      </c>
      <c r="AU369" s="152" t="s">
        <v>85</v>
      </c>
      <c r="AV369" s="12" t="s">
        <v>82</v>
      </c>
      <c r="AW369" s="12" t="s">
        <v>35</v>
      </c>
      <c r="AX369" s="12" t="s">
        <v>74</v>
      </c>
      <c r="AY369" s="152" t="s">
        <v>189</v>
      </c>
    </row>
    <row r="370" spans="2:65" s="12" customFormat="1" ht="11.25">
      <c r="B370" s="150"/>
      <c r="D370" s="151" t="s">
        <v>205</v>
      </c>
      <c r="E370" s="152" t="s">
        <v>19</v>
      </c>
      <c r="F370" s="153" t="s">
        <v>2352</v>
      </c>
      <c r="H370" s="152" t="s">
        <v>19</v>
      </c>
      <c r="I370" s="154"/>
      <c r="L370" s="150"/>
      <c r="M370" s="155"/>
      <c r="T370" s="156"/>
      <c r="AT370" s="152" t="s">
        <v>205</v>
      </c>
      <c r="AU370" s="152" t="s">
        <v>85</v>
      </c>
      <c r="AV370" s="12" t="s">
        <v>82</v>
      </c>
      <c r="AW370" s="12" t="s">
        <v>35</v>
      </c>
      <c r="AX370" s="12" t="s">
        <v>74</v>
      </c>
      <c r="AY370" s="152" t="s">
        <v>189</v>
      </c>
    </row>
    <row r="371" spans="2:65" s="12" customFormat="1" ht="11.25">
      <c r="B371" s="150"/>
      <c r="D371" s="151" t="s">
        <v>205</v>
      </c>
      <c r="E371" s="152" t="s">
        <v>19</v>
      </c>
      <c r="F371" s="153" t="s">
        <v>2281</v>
      </c>
      <c r="H371" s="152" t="s">
        <v>19</v>
      </c>
      <c r="I371" s="154"/>
      <c r="L371" s="150"/>
      <c r="M371" s="155"/>
      <c r="T371" s="156"/>
      <c r="AT371" s="152" t="s">
        <v>205</v>
      </c>
      <c r="AU371" s="152" t="s">
        <v>85</v>
      </c>
      <c r="AV371" s="12" t="s">
        <v>82</v>
      </c>
      <c r="AW371" s="12" t="s">
        <v>35</v>
      </c>
      <c r="AX371" s="12" t="s">
        <v>74</v>
      </c>
      <c r="AY371" s="152" t="s">
        <v>189</v>
      </c>
    </row>
    <row r="372" spans="2:65" s="13" customFormat="1" ht="11.25">
      <c r="B372" s="157"/>
      <c r="D372" s="151" t="s">
        <v>205</v>
      </c>
      <c r="E372" s="158" t="s">
        <v>19</v>
      </c>
      <c r="F372" s="159" t="s">
        <v>82</v>
      </c>
      <c r="H372" s="160">
        <v>1</v>
      </c>
      <c r="I372" s="161"/>
      <c r="L372" s="157"/>
      <c r="M372" s="162"/>
      <c r="T372" s="163"/>
      <c r="AT372" s="158" t="s">
        <v>205</v>
      </c>
      <c r="AU372" s="158" t="s">
        <v>85</v>
      </c>
      <c r="AV372" s="13" t="s">
        <v>85</v>
      </c>
      <c r="AW372" s="13" t="s">
        <v>35</v>
      </c>
      <c r="AX372" s="13" t="s">
        <v>82</v>
      </c>
      <c r="AY372" s="158" t="s">
        <v>189</v>
      </c>
    </row>
    <row r="373" spans="2:65" s="12" customFormat="1" ht="22.5">
      <c r="B373" s="150"/>
      <c r="D373" s="151" t="s">
        <v>205</v>
      </c>
      <c r="E373" s="152" t="s">
        <v>19</v>
      </c>
      <c r="F373" s="153" t="s">
        <v>2353</v>
      </c>
      <c r="H373" s="152" t="s">
        <v>19</v>
      </c>
      <c r="I373" s="154"/>
      <c r="L373" s="150"/>
      <c r="M373" s="155"/>
      <c r="T373" s="156"/>
      <c r="AT373" s="152" t="s">
        <v>205</v>
      </c>
      <c r="AU373" s="152" t="s">
        <v>85</v>
      </c>
      <c r="AV373" s="12" t="s">
        <v>82</v>
      </c>
      <c r="AW373" s="12" t="s">
        <v>35</v>
      </c>
      <c r="AX373" s="12" t="s">
        <v>74</v>
      </c>
      <c r="AY373" s="152" t="s">
        <v>189</v>
      </c>
    </row>
    <row r="374" spans="2:65" s="12" customFormat="1" ht="22.5">
      <c r="B374" s="150"/>
      <c r="D374" s="151" t="s">
        <v>205</v>
      </c>
      <c r="E374" s="152" t="s">
        <v>19</v>
      </c>
      <c r="F374" s="153" t="s">
        <v>2354</v>
      </c>
      <c r="H374" s="152" t="s">
        <v>19</v>
      </c>
      <c r="I374" s="154"/>
      <c r="L374" s="150"/>
      <c r="M374" s="155"/>
      <c r="T374" s="156"/>
      <c r="AT374" s="152" t="s">
        <v>205</v>
      </c>
      <c r="AU374" s="152" t="s">
        <v>85</v>
      </c>
      <c r="AV374" s="12" t="s">
        <v>82</v>
      </c>
      <c r="AW374" s="12" t="s">
        <v>35</v>
      </c>
      <c r="AX374" s="12" t="s">
        <v>74</v>
      </c>
      <c r="AY374" s="152" t="s">
        <v>189</v>
      </c>
    </row>
    <row r="375" spans="2:65" s="12" customFormat="1" ht="11.25">
      <c r="B375" s="150"/>
      <c r="D375" s="151" t="s">
        <v>205</v>
      </c>
      <c r="E375" s="152" t="s">
        <v>19</v>
      </c>
      <c r="F375" s="153" t="s">
        <v>2355</v>
      </c>
      <c r="H375" s="152" t="s">
        <v>19</v>
      </c>
      <c r="I375" s="154"/>
      <c r="L375" s="150"/>
      <c r="M375" s="155"/>
      <c r="T375" s="156"/>
      <c r="AT375" s="152" t="s">
        <v>205</v>
      </c>
      <c r="AU375" s="152" t="s">
        <v>85</v>
      </c>
      <c r="AV375" s="12" t="s">
        <v>82</v>
      </c>
      <c r="AW375" s="12" t="s">
        <v>35</v>
      </c>
      <c r="AX375" s="12" t="s">
        <v>74</v>
      </c>
      <c r="AY375" s="152" t="s">
        <v>189</v>
      </c>
    </row>
    <row r="376" spans="2:65" s="12" customFormat="1" ht="11.25">
      <c r="B376" s="150"/>
      <c r="D376" s="151" t="s">
        <v>205</v>
      </c>
      <c r="E376" s="152" t="s">
        <v>19</v>
      </c>
      <c r="F376" s="153" t="s">
        <v>2356</v>
      </c>
      <c r="H376" s="152" t="s">
        <v>19</v>
      </c>
      <c r="I376" s="154"/>
      <c r="L376" s="150"/>
      <c r="M376" s="155"/>
      <c r="T376" s="156"/>
      <c r="AT376" s="152" t="s">
        <v>205</v>
      </c>
      <c r="AU376" s="152" t="s">
        <v>85</v>
      </c>
      <c r="AV376" s="12" t="s">
        <v>82</v>
      </c>
      <c r="AW376" s="12" t="s">
        <v>35</v>
      </c>
      <c r="AX376" s="12" t="s">
        <v>74</v>
      </c>
      <c r="AY376" s="152" t="s">
        <v>189</v>
      </c>
    </row>
    <row r="377" spans="2:65" s="12" customFormat="1" ht="11.25">
      <c r="B377" s="150"/>
      <c r="D377" s="151" t="s">
        <v>205</v>
      </c>
      <c r="E377" s="152" t="s">
        <v>19</v>
      </c>
      <c r="F377" s="153" t="s">
        <v>2357</v>
      </c>
      <c r="H377" s="152" t="s">
        <v>19</v>
      </c>
      <c r="I377" s="154"/>
      <c r="L377" s="150"/>
      <c r="M377" s="155"/>
      <c r="T377" s="156"/>
      <c r="AT377" s="152" t="s">
        <v>205</v>
      </c>
      <c r="AU377" s="152" t="s">
        <v>85</v>
      </c>
      <c r="AV377" s="12" t="s">
        <v>82</v>
      </c>
      <c r="AW377" s="12" t="s">
        <v>35</v>
      </c>
      <c r="AX377" s="12" t="s">
        <v>74</v>
      </c>
      <c r="AY377" s="152" t="s">
        <v>189</v>
      </c>
    </row>
    <row r="378" spans="2:65" s="11" customFormat="1" ht="22.9" customHeight="1">
      <c r="B378" s="121"/>
      <c r="D378" s="122" t="s">
        <v>73</v>
      </c>
      <c r="E378" s="131" t="s">
        <v>196</v>
      </c>
      <c r="F378" s="131" t="s">
        <v>753</v>
      </c>
      <c r="I378" s="124"/>
      <c r="J378" s="132">
        <f>BK378</f>
        <v>0</v>
      </c>
      <c r="L378" s="121"/>
      <c r="M378" s="126"/>
      <c r="P378" s="127">
        <f>SUM(P379:P436)</f>
        <v>0</v>
      </c>
      <c r="R378" s="127">
        <f>SUM(R379:R436)</f>
        <v>4.1078999999999999</v>
      </c>
      <c r="T378" s="128">
        <f>SUM(T379:T436)</f>
        <v>0</v>
      </c>
      <c r="AR378" s="122" t="s">
        <v>82</v>
      </c>
      <c r="AT378" s="129" t="s">
        <v>73</v>
      </c>
      <c r="AU378" s="129" t="s">
        <v>82</v>
      </c>
      <c r="AY378" s="122" t="s">
        <v>189</v>
      </c>
      <c r="BK378" s="130">
        <f>SUM(BK379:BK436)</f>
        <v>0</v>
      </c>
    </row>
    <row r="379" spans="2:65" s="1" customFormat="1" ht="55.5" customHeight="1">
      <c r="B379" s="33"/>
      <c r="C379" s="133" t="s">
        <v>529</v>
      </c>
      <c r="D379" s="133" t="s">
        <v>191</v>
      </c>
      <c r="E379" s="134" t="s">
        <v>2358</v>
      </c>
      <c r="F379" s="135" t="s">
        <v>2359</v>
      </c>
      <c r="G379" s="136" t="s">
        <v>339</v>
      </c>
      <c r="H379" s="137">
        <v>6</v>
      </c>
      <c r="I379" s="138"/>
      <c r="J379" s="139">
        <f>ROUND(I379*H379,2)</f>
        <v>0</v>
      </c>
      <c r="K379" s="135" t="s">
        <v>195</v>
      </c>
      <c r="L379" s="33"/>
      <c r="M379" s="140" t="s">
        <v>19</v>
      </c>
      <c r="N379" s="141" t="s">
        <v>45</v>
      </c>
      <c r="P379" s="142">
        <f>O379*H379</f>
        <v>0</v>
      </c>
      <c r="Q379" s="142">
        <v>3.465E-2</v>
      </c>
      <c r="R379" s="142">
        <f>Q379*H379</f>
        <v>0.2079</v>
      </c>
      <c r="S379" s="142">
        <v>0</v>
      </c>
      <c r="T379" s="143">
        <f>S379*H379</f>
        <v>0</v>
      </c>
      <c r="AR379" s="144" t="s">
        <v>196</v>
      </c>
      <c r="AT379" s="144" t="s">
        <v>191</v>
      </c>
      <c r="AU379" s="144" t="s">
        <v>85</v>
      </c>
      <c r="AY379" s="18" t="s">
        <v>189</v>
      </c>
      <c r="BE379" s="145">
        <f>IF(N379="základní",J379,0)</f>
        <v>0</v>
      </c>
      <c r="BF379" s="145">
        <f>IF(N379="snížená",J379,0)</f>
        <v>0</v>
      </c>
      <c r="BG379" s="145">
        <f>IF(N379="zákl. přenesená",J379,0)</f>
        <v>0</v>
      </c>
      <c r="BH379" s="145">
        <f>IF(N379="sníž. přenesená",J379,0)</f>
        <v>0</v>
      </c>
      <c r="BI379" s="145">
        <f>IF(N379="nulová",J379,0)</f>
        <v>0</v>
      </c>
      <c r="BJ379" s="18" t="s">
        <v>82</v>
      </c>
      <c r="BK379" s="145">
        <f>ROUND(I379*H379,2)</f>
        <v>0</v>
      </c>
      <c r="BL379" s="18" t="s">
        <v>196</v>
      </c>
      <c r="BM379" s="144" t="s">
        <v>2360</v>
      </c>
    </row>
    <row r="380" spans="2:65" s="1" customFormat="1" ht="11.25">
      <c r="B380" s="33"/>
      <c r="D380" s="146" t="s">
        <v>198</v>
      </c>
      <c r="F380" s="147" t="s">
        <v>2361</v>
      </c>
      <c r="I380" s="148"/>
      <c r="L380" s="33"/>
      <c r="M380" s="149"/>
      <c r="T380" s="54"/>
      <c r="AT380" s="18" t="s">
        <v>198</v>
      </c>
      <c r="AU380" s="18" t="s">
        <v>85</v>
      </c>
    </row>
    <row r="381" spans="2:65" s="12" customFormat="1" ht="11.25">
      <c r="B381" s="150"/>
      <c r="D381" s="151" t="s">
        <v>205</v>
      </c>
      <c r="E381" s="152" t="s">
        <v>19</v>
      </c>
      <c r="F381" s="153" t="s">
        <v>2362</v>
      </c>
      <c r="H381" s="152" t="s">
        <v>19</v>
      </c>
      <c r="I381" s="154"/>
      <c r="L381" s="150"/>
      <c r="M381" s="155"/>
      <c r="T381" s="156"/>
      <c r="AT381" s="152" t="s">
        <v>205</v>
      </c>
      <c r="AU381" s="152" t="s">
        <v>85</v>
      </c>
      <c r="AV381" s="12" t="s">
        <v>82</v>
      </c>
      <c r="AW381" s="12" t="s">
        <v>35</v>
      </c>
      <c r="AX381" s="12" t="s">
        <v>74</v>
      </c>
      <c r="AY381" s="152" t="s">
        <v>189</v>
      </c>
    </row>
    <row r="382" spans="2:65" s="13" customFormat="1" ht="11.25">
      <c r="B382" s="157"/>
      <c r="D382" s="151" t="s">
        <v>205</v>
      </c>
      <c r="E382" s="158" t="s">
        <v>19</v>
      </c>
      <c r="F382" s="159" t="s">
        <v>2363</v>
      </c>
      <c r="H382" s="160">
        <v>6</v>
      </c>
      <c r="I382" s="161"/>
      <c r="L382" s="157"/>
      <c r="M382" s="162"/>
      <c r="T382" s="163"/>
      <c r="AT382" s="158" t="s">
        <v>205</v>
      </c>
      <c r="AU382" s="158" t="s">
        <v>85</v>
      </c>
      <c r="AV382" s="13" t="s">
        <v>85</v>
      </c>
      <c r="AW382" s="13" t="s">
        <v>35</v>
      </c>
      <c r="AX382" s="13" t="s">
        <v>82</v>
      </c>
      <c r="AY382" s="158" t="s">
        <v>189</v>
      </c>
    </row>
    <row r="383" spans="2:65" s="1" customFormat="1" ht="16.5" customHeight="1">
      <c r="B383" s="33"/>
      <c r="C383" s="178" t="s">
        <v>536</v>
      </c>
      <c r="D383" s="178" t="s">
        <v>666</v>
      </c>
      <c r="E383" s="179" t="s">
        <v>2364</v>
      </c>
      <c r="F383" s="180" t="s">
        <v>2365</v>
      </c>
      <c r="G383" s="181" t="s">
        <v>202</v>
      </c>
      <c r="H383" s="182">
        <v>5</v>
      </c>
      <c r="I383" s="183"/>
      <c r="J383" s="184">
        <f>ROUND(I383*H383,2)</f>
        <v>0</v>
      </c>
      <c r="K383" s="180" t="s">
        <v>195</v>
      </c>
      <c r="L383" s="185"/>
      <c r="M383" s="186" t="s">
        <v>19</v>
      </c>
      <c r="N383" s="187" t="s">
        <v>45</v>
      </c>
      <c r="P383" s="142">
        <f>O383*H383</f>
        <v>0</v>
      </c>
      <c r="Q383" s="142">
        <v>0.09</v>
      </c>
      <c r="R383" s="142">
        <f>Q383*H383</f>
        <v>0.44999999999999996</v>
      </c>
      <c r="S383" s="142">
        <v>0</v>
      </c>
      <c r="T383" s="143">
        <f>S383*H383</f>
        <v>0</v>
      </c>
      <c r="AR383" s="144" t="s">
        <v>234</v>
      </c>
      <c r="AT383" s="144" t="s">
        <v>666</v>
      </c>
      <c r="AU383" s="144" t="s">
        <v>85</v>
      </c>
      <c r="AY383" s="18" t="s">
        <v>189</v>
      </c>
      <c r="BE383" s="145">
        <f>IF(N383="základní",J383,0)</f>
        <v>0</v>
      </c>
      <c r="BF383" s="145">
        <f>IF(N383="snížená",J383,0)</f>
        <v>0</v>
      </c>
      <c r="BG383" s="145">
        <f>IF(N383="zákl. přenesená",J383,0)</f>
        <v>0</v>
      </c>
      <c r="BH383" s="145">
        <f>IF(N383="sníž. přenesená",J383,0)</f>
        <v>0</v>
      </c>
      <c r="BI383" s="145">
        <f>IF(N383="nulová",J383,0)</f>
        <v>0</v>
      </c>
      <c r="BJ383" s="18" t="s">
        <v>82</v>
      </c>
      <c r="BK383" s="145">
        <f>ROUND(I383*H383,2)</f>
        <v>0</v>
      </c>
      <c r="BL383" s="18" t="s">
        <v>196</v>
      </c>
      <c r="BM383" s="144" t="s">
        <v>2366</v>
      </c>
    </row>
    <row r="384" spans="2:65" s="12" customFormat="1" ht="11.25">
      <c r="B384" s="150"/>
      <c r="D384" s="151" t="s">
        <v>205</v>
      </c>
      <c r="E384" s="152" t="s">
        <v>19</v>
      </c>
      <c r="F384" s="153" t="s">
        <v>2362</v>
      </c>
      <c r="H384" s="152" t="s">
        <v>19</v>
      </c>
      <c r="I384" s="154"/>
      <c r="L384" s="150"/>
      <c r="M384" s="155"/>
      <c r="T384" s="156"/>
      <c r="AT384" s="152" t="s">
        <v>205</v>
      </c>
      <c r="AU384" s="152" t="s">
        <v>85</v>
      </c>
      <c r="AV384" s="12" t="s">
        <v>82</v>
      </c>
      <c r="AW384" s="12" t="s">
        <v>35</v>
      </c>
      <c r="AX384" s="12" t="s">
        <v>74</v>
      </c>
      <c r="AY384" s="152" t="s">
        <v>189</v>
      </c>
    </row>
    <row r="385" spans="2:65" s="13" customFormat="1" ht="11.25">
      <c r="B385" s="157"/>
      <c r="D385" s="151" t="s">
        <v>205</v>
      </c>
      <c r="E385" s="158" t="s">
        <v>19</v>
      </c>
      <c r="F385" s="159" t="s">
        <v>2367</v>
      </c>
      <c r="H385" s="160">
        <v>5</v>
      </c>
      <c r="I385" s="161"/>
      <c r="L385" s="157"/>
      <c r="M385" s="162"/>
      <c r="T385" s="163"/>
      <c r="AT385" s="158" t="s">
        <v>205</v>
      </c>
      <c r="AU385" s="158" t="s">
        <v>85</v>
      </c>
      <c r="AV385" s="13" t="s">
        <v>85</v>
      </c>
      <c r="AW385" s="13" t="s">
        <v>35</v>
      </c>
      <c r="AX385" s="13" t="s">
        <v>82</v>
      </c>
      <c r="AY385" s="158" t="s">
        <v>189</v>
      </c>
    </row>
    <row r="386" spans="2:65" s="12" customFormat="1" ht="11.25">
      <c r="B386" s="150"/>
      <c r="D386" s="151" t="s">
        <v>205</v>
      </c>
      <c r="E386" s="152" t="s">
        <v>19</v>
      </c>
      <c r="F386" s="153" t="s">
        <v>2368</v>
      </c>
      <c r="H386" s="152" t="s">
        <v>19</v>
      </c>
      <c r="I386" s="154"/>
      <c r="L386" s="150"/>
      <c r="M386" s="155"/>
      <c r="T386" s="156"/>
      <c r="AT386" s="152" t="s">
        <v>205</v>
      </c>
      <c r="AU386" s="152" t="s">
        <v>85</v>
      </c>
      <c r="AV386" s="12" t="s">
        <v>82</v>
      </c>
      <c r="AW386" s="12" t="s">
        <v>35</v>
      </c>
      <c r="AX386" s="12" t="s">
        <v>74</v>
      </c>
      <c r="AY386" s="152" t="s">
        <v>189</v>
      </c>
    </row>
    <row r="387" spans="2:65" s="1" customFormat="1" ht="24.2" customHeight="1">
      <c r="B387" s="33"/>
      <c r="C387" s="133" t="s">
        <v>541</v>
      </c>
      <c r="D387" s="133" t="s">
        <v>191</v>
      </c>
      <c r="E387" s="134" t="s">
        <v>2369</v>
      </c>
      <c r="F387" s="135" t="s">
        <v>2370</v>
      </c>
      <c r="G387" s="136" t="s">
        <v>734</v>
      </c>
      <c r="H387" s="137">
        <v>1</v>
      </c>
      <c r="I387" s="138"/>
      <c r="J387" s="139">
        <f>ROUND(I387*H387,2)</f>
        <v>0</v>
      </c>
      <c r="K387" s="135" t="s">
        <v>19</v>
      </c>
      <c r="L387" s="33"/>
      <c r="M387" s="140" t="s">
        <v>19</v>
      </c>
      <c r="N387" s="141" t="s">
        <v>45</v>
      </c>
      <c r="P387" s="142">
        <f>O387*H387</f>
        <v>0</v>
      </c>
      <c r="Q387" s="142">
        <v>3.45</v>
      </c>
      <c r="R387" s="142">
        <f>Q387*H387</f>
        <v>3.45</v>
      </c>
      <c r="S387" s="142">
        <v>0</v>
      </c>
      <c r="T387" s="143">
        <f>S387*H387</f>
        <v>0</v>
      </c>
      <c r="AR387" s="144" t="s">
        <v>196</v>
      </c>
      <c r="AT387" s="144" t="s">
        <v>191</v>
      </c>
      <c r="AU387" s="144" t="s">
        <v>85</v>
      </c>
      <c r="AY387" s="18" t="s">
        <v>189</v>
      </c>
      <c r="BE387" s="145">
        <f>IF(N387="základní",J387,0)</f>
        <v>0</v>
      </c>
      <c r="BF387" s="145">
        <f>IF(N387="snížená",J387,0)</f>
        <v>0</v>
      </c>
      <c r="BG387" s="145">
        <f>IF(N387="zákl. přenesená",J387,0)</f>
        <v>0</v>
      </c>
      <c r="BH387" s="145">
        <f>IF(N387="sníž. přenesená",J387,0)</f>
        <v>0</v>
      </c>
      <c r="BI387" s="145">
        <f>IF(N387="nulová",J387,0)</f>
        <v>0</v>
      </c>
      <c r="BJ387" s="18" t="s">
        <v>82</v>
      </c>
      <c r="BK387" s="145">
        <f>ROUND(I387*H387,2)</f>
        <v>0</v>
      </c>
      <c r="BL387" s="18" t="s">
        <v>196</v>
      </c>
      <c r="BM387" s="144" t="s">
        <v>2371</v>
      </c>
    </row>
    <row r="388" spans="2:65" s="12" customFormat="1" ht="11.25">
      <c r="B388" s="150"/>
      <c r="D388" s="151" t="s">
        <v>205</v>
      </c>
      <c r="E388" s="152" t="s">
        <v>19</v>
      </c>
      <c r="F388" s="153" t="s">
        <v>217</v>
      </c>
      <c r="H388" s="152" t="s">
        <v>19</v>
      </c>
      <c r="I388" s="154"/>
      <c r="L388" s="150"/>
      <c r="M388" s="155"/>
      <c r="T388" s="156"/>
      <c r="AT388" s="152" t="s">
        <v>205</v>
      </c>
      <c r="AU388" s="152" t="s">
        <v>85</v>
      </c>
      <c r="AV388" s="12" t="s">
        <v>82</v>
      </c>
      <c r="AW388" s="12" t="s">
        <v>35</v>
      </c>
      <c r="AX388" s="12" t="s">
        <v>74</v>
      </c>
      <c r="AY388" s="152" t="s">
        <v>189</v>
      </c>
    </row>
    <row r="389" spans="2:65" s="12" customFormat="1" ht="11.25">
      <c r="B389" s="150"/>
      <c r="D389" s="151" t="s">
        <v>205</v>
      </c>
      <c r="E389" s="152" t="s">
        <v>19</v>
      </c>
      <c r="F389" s="153" t="s">
        <v>2362</v>
      </c>
      <c r="H389" s="152" t="s">
        <v>19</v>
      </c>
      <c r="I389" s="154"/>
      <c r="L389" s="150"/>
      <c r="M389" s="155"/>
      <c r="T389" s="156"/>
      <c r="AT389" s="152" t="s">
        <v>205</v>
      </c>
      <c r="AU389" s="152" t="s">
        <v>85</v>
      </c>
      <c r="AV389" s="12" t="s">
        <v>82</v>
      </c>
      <c r="AW389" s="12" t="s">
        <v>35</v>
      </c>
      <c r="AX389" s="12" t="s">
        <v>74</v>
      </c>
      <c r="AY389" s="152" t="s">
        <v>189</v>
      </c>
    </row>
    <row r="390" spans="2:65" s="13" customFormat="1" ht="11.25">
      <c r="B390" s="157"/>
      <c r="D390" s="151" t="s">
        <v>205</v>
      </c>
      <c r="E390" s="158" t="s">
        <v>19</v>
      </c>
      <c r="F390" s="159" t="s">
        <v>2372</v>
      </c>
      <c r="H390" s="160">
        <v>1</v>
      </c>
      <c r="I390" s="161"/>
      <c r="L390" s="157"/>
      <c r="M390" s="162"/>
      <c r="T390" s="163"/>
      <c r="AT390" s="158" t="s">
        <v>205</v>
      </c>
      <c r="AU390" s="158" t="s">
        <v>85</v>
      </c>
      <c r="AV390" s="13" t="s">
        <v>85</v>
      </c>
      <c r="AW390" s="13" t="s">
        <v>35</v>
      </c>
      <c r="AX390" s="13" t="s">
        <v>82</v>
      </c>
      <c r="AY390" s="158" t="s">
        <v>189</v>
      </c>
    </row>
    <row r="391" spans="2:65" s="12" customFormat="1" ht="22.5">
      <c r="B391" s="150"/>
      <c r="D391" s="151" t="s">
        <v>205</v>
      </c>
      <c r="E391" s="152" t="s">
        <v>19</v>
      </c>
      <c r="F391" s="153" t="s">
        <v>2373</v>
      </c>
      <c r="H391" s="152" t="s">
        <v>19</v>
      </c>
      <c r="I391" s="154"/>
      <c r="L391" s="150"/>
      <c r="M391" s="155"/>
      <c r="T391" s="156"/>
      <c r="AT391" s="152" t="s">
        <v>205</v>
      </c>
      <c r="AU391" s="152" t="s">
        <v>85</v>
      </c>
      <c r="AV391" s="12" t="s">
        <v>82</v>
      </c>
      <c r="AW391" s="12" t="s">
        <v>35</v>
      </c>
      <c r="AX391" s="12" t="s">
        <v>74</v>
      </c>
      <c r="AY391" s="152" t="s">
        <v>189</v>
      </c>
    </row>
    <row r="392" spans="2:65" s="12" customFormat="1" ht="11.25">
      <c r="B392" s="150"/>
      <c r="D392" s="151" t="s">
        <v>205</v>
      </c>
      <c r="E392" s="152" t="s">
        <v>19</v>
      </c>
      <c r="F392" s="153" t="s">
        <v>2374</v>
      </c>
      <c r="H392" s="152" t="s">
        <v>19</v>
      </c>
      <c r="I392" s="154"/>
      <c r="L392" s="150"/>
      <c r="M392" s="155"/>
      <c r="T392" s="156"/>
      <c r="AT392" s="152" t="s">
        <v>205</v>
      </c>
      <c r="AU392" s="152" t="s">
        <v>85</v>
      </c>
      <c r="AV392" s="12" t="s">
        <v>82</v>
      </c>
      <c r="AW392" s="12" t="s">
        <v>35</v>
      </c>
      <c r="AX392" s="12" t="s">
        <v>74</v>
      </c>
      <c r="AY392" s="152" t="s">
        <v>189</v>
      </c>
    </row>
    <row r="393" spans="2:65" s="12" customFormat="1" ht="11.25">
      <c r="B393" s="150"/>
      <c r="D393" s="151" t="s">
        <v>205</v>
      </c>
      <c r="E393" s="152" t="s">
        <v>19</v>
      </c>
      <c r="F393" s="153" t="s">
        <v>2375</v>
      </c>
      <c r="H393" s="152" t="s">
        <v>19</v>
      </c>
      <c r="I393" s="154"/>
      <c r="L393" s="150"/>
      <c r="M393" s="155"/>
      <c r="T393" s="156"/>
      <c r="AT393" s="152" t="s">
        <v>205</v>
      </c>
      <c r="AU393" s="152" t="s">
        <v>85</v>
      </c>
      <c r="AV393" s="12" t="s">
        <v>82</v>
      </c>
      <c r="AW393" s="12" t="s">
        <v>35</v>
      </c>
      <c r="AX393" s="12" t="s">
        <v>74</v>
      </c>
      <c r="AY393" s="152" t="s">
        <v>189</v>
      </c>
    </row>
    <row r="394" spans="2:65" s="1" customFormat="1" ht="24.2" customHeight="1">
      <c r="B394" s="33"/>
      <c r="C394" s="133" t="s">
        <v>546</v>
      </c>
      <c r="D394" s="133" t="s">
        <v>191</v>
      </c>
      <c r="E394" s="134" t="s">
        <v>2376</v>
      </c>
      <c r="F394" s="135" t="s">
        <v>2377</v>
      </c>
      <c r="G394" s="136" t="s">
        <v>202</v>
      </c>
      <c r="H394" s="137">
        <v>5</v>
      </c>
      <c r="I394" s="138"/>
      <c r="J394" s="139">
        <f>ROUND(I394*H394,2)</f>
        <v>0</v>
      </c>
      <c r="K394" s="135" t="s">
        <v>19</v>
      </c>
      <c r="L394" s="33"/>
      <c r="M394" s="140" t="s">
        <v>19</v>
      </c>
      <c r="N394" s="141" t="s">
        <v>45</v>
      </c>
      <c r="P394" s="142">
        <f>O394*H394</f>
        <v>0</v>
      </c>
      <c r="Q394" s="142">
        <v>0</v>
      </c>
      <c r="R394" s="142">
        <f>Q394*H394</f>
        <v>0</v>
      </c>
      <c r="S394" s="142">
        <v>0</v>
      </c>
      <c r="T394" s="143">
        <f>S394*H394</f>
        <v>0</v>
      </c>
      <c r="AR394" s="144" t="s">
        <v>196</v>
      </c>
      <c r="AT394" s="144" t="s">
        <v>191</v>
      </c>
      <c r="AU394" s="144" t="s">
        <v>85</v>
      </c>
      <c r="AY394" s="18" t="s">
        <v>189</v>
      </c>
      <c r="BE394" s="145">
        <f>IF(N394="základní",J394,0)</f>
        <v>0</v>
      </c>
      <c r="BF394" s="145">
        <f>IF(N394="snížená",J394,0)</f>
        <v>0</v>
      </c>
      <c r="BG394" s="145">
        <f>IF(N394="zákl. přenesená",J394,0)</f>
        <v>0</v>
      </c>
      <c r="BH394" s="145">
        <f>IF(N394="sníž. přenesená",J394,0)</f>
        <v>0</v>
      </c>
      <c r="BI394" s="145">
        <f>IF(N394="nulová",J394,0)</f>
        <v>0</v>
      </c>
      <c r="BJ394" s="18" t="s">
        <v>82</v>
      </c>
      <c r="BK394" s="145">
        <f>ROUND(I394*H394,2)</f>
        <v>0</v>
      </c>
      <c r="BL394" s="18" t="s">
        <v>196</v>
      </c>
      <c r="BM394" s="144" t="s">
        <v>2378</v>
      </c>
    </row>
    <row r="395" spans="2:65" s="1" customFormat="1" ht="78">
      <c r="B395" s="33"/>
      <c r="D395" s="151" t="s">
        <v>1940</v>
      </c>
      <c r="F395" s="194" t="s">
        <v>2379</v>
      </c>
      <c r="I395" s="148"/>
      <c r="L395" s="33"/>
      <c r="M395" s="149"/>
      <c r="T395" s="54"/>
      <c r="AT395" s="18" t="s">
        <v>1940</v>
      </c>
      <c r="AU395" s="18" t="s">
        <v>85</v>
      </c>
    </row>
    <row r="396" spans="2:65" s="12" customFormat="1" ht="11.25">
      <c r="B396" s="150"/>
      <c r="D396" s="151" t="s">
        <v>205</v>
      </c>
      <c r="E396" s="152" t="s">
        <v>19</v>
      </c>
      <c r="F396" s="153" t="s">
        <v>2380</v>
      </c>
      <c r="H396" s="152" t="s">
        <v>19</v>
      </c>
      <c r="I396" s="154"/>
      <c r="L396" s="150"/>
      <c r="M396" s="155"/>
      <c r="T396" s="156"/>
      <c r="AT396" s="152" t="s">
        <v>205</v>
      </c>
      <c r="AU396" s="152" t="s">
        <v>85</v>
      </c>
      <c r="AV396" s="12" t="s">
        <v>82</v>
      </c>
      <c r="AW396" s="12" t="s">
        <v>35</v>
      </c>
      <c r="AX396" s="12" t="s">
        <v>74</v>
      </c>
      <c r="AY396" s="152" t="s">
        <v>189</v>
      </c>
    </row>
    <row r="397" spans="2:65" s="12" customFormat="1" ht="11.25">
      <c r="B397" s="150"/>
      <c r="D397" s="151" t="s">
        <v>205</v>
      </c>
      <c r="E397" s="152" t="s">
        <v>19</v>
      </c>
      <c r="F397" s="153" t="s">
        <v>2381</v>
      </c>
      <c r="H397" s="152" t="s">
        <v>19</v>
      </c>
      <c r="I397" s="154"/>
      <c r="L397" s="150"/>
      <c r="M397" s="155"/>
      <c r="T397" s="156"/>
      <c r="AT397" s="152" t="s">
        <v>205</v>
      </c>
      <c r="AU397" s="152" t="s">
        <v>85</v>
      </c>
      <c r="AV397" s="12" t="s">
        <v>82</v>
      </c>
      <c r="AW397" s="12" t="s">
        <v>35</v>
      </c>
      <c r="AX397" s="12" t="s">
        <v>74</v>
      </c>
      <c r="AY397" s="152" t="s">
        <v>189</v>
      </c>
    </row>
    <row r="398" spans="2:65" s="13" customFormat="1" ht="11.25">
      <c r="B398" s="157"/>
      <c r="D398" s="151" t="s">
        <v>205</v>
      </c>
      <c r="E398" s="158" t="s">
        <v>19</v>
      </c>
      <c r="F398" s="159" t="s">
        <v>2382</v>
      </c>
      <c r="H398" s="160">
        <v>2</v>
      </c>
      <c r="I398" s="161"/>
      <c r="L398" s="157"/>
      <c r="M398" s="162"/>
      <c r="T398" s="163"/>
      <c r="AT398" s="158" t="s">
        <v>205</v>
      </c>
      <c r="AU398" s="158" t="s">
        <v>85</v>
      </c>
      <c r="AV398" s="13" t="s">
        <v>85</v>
      </c>
      <c r="AW398" s="13" t="s">
        <v>35</v>
      </c>
      <c r="AX398" s="13" t="s">
        <v>74</v>
      </c>
      <c r="AY398" s="158" t="s">
        <v>189</v>
      </c>
    </row>
    <row r="399" spans="2:65" s="13" customFormat="1" ht="11.25">
      <c r="B399" s="157"/>
      <c r="D399" s="151" t="s">
        <v>205</v>
      </c>
      <c r="E399" s="158" t="s">
        <v>19</v>
      </c>
      <c r="F399" s="159" t="s">
        <v>2383</v>
      </c>
      <c r="H399" s="160">
        <v>2</v>
      </c>
      <c r="I399" s="161"/>
      <c r="L399" s="157"/>
      <c r="M399" s="162"/>
      <c r="T399" s="163"/>
      <c r="AT399" s="158" t="s">
        <v>205</v>
      </c>
      <c r="AU399" s="158" t="s">
        <v>85</v>
      </c>
      <c r="AV399" s="13" t="s">
        <v>85</v>
      </c>
      <c r="AW399" s="13" t="s">
        <v>35</v>
      </c>
      <c r="AX399" s="13" t="s">
        <v>74</v>
      </c>
      <c r="AY399" s="158" t="s">
        <v>189</v>
      </c>
    </row>
    <row r="400" spans="2:65" s="13" customFormat="1" ht="11.25">
      <c r="B400" s="157"/>
      <c r="D400" s="151" t="s">
        <v>205</v>
      </c>
      <c r="E400" s="158" t="s">
        <v>19</v>
      </c>
      <c r="F400" s="159" t="s">
        <v>2384</v>
      </c>
      <c r="H400" s="160">
        <v>1</v>
      </c>
      <c r="I400" s="161"/>
      <c r="L400" s="157"/>
      <c r="M400" s="162"/>
      <c r="T400" s="163"/>
      <c r="AT400" s="158" t="s">
        <v>205</v>
      </c>
      <c r="AU400" s="158" t="s">
        <v>85</v>
      </c>
      <c r="AV400" s="13" t="s">
        <v>85</v>
      </c>
      <c r="AW400" s="13" t="s">
        <v>35</v>
      </c>
      <c r="AX400" s="13" t="s">
        <v>74</v>
      </c>
      <c r="AY400" s="158" t="s">
        <v>189</v>
      </c>
    </row>
    <row r="401" spans="2:65" s="14" customFormat="1" ht="11.25">
      <c r="B401" s="164"/>
      <c r="D401" s="151" t="s">
        <v>205</v>
      </c>
      <c r="E401" s="165" t="s">
        <v>19</v>
      </c>
      <c r="F401" s="166" t="s">
        <v>303</v>
      </c>
      <c r="H401" s="167">
        <v>5</v>
      </c>
      <c r="I401" s="168"/>
      <c r="L401" s="164"/>
      <c r="M401" s="169"/>
      <c r="T401" s="170"/>
      <c r="AT401" s="165" t="s">
        <v>205</v>
      </c>
      <c r="AU401" s="165" t="s">
        <v>85</v>
      </c>
      <c r="AV401" s="14" t="s">
        <v>196</v>
      </c>
      <c r="AW401" s="14" t="s">
        <v>35</v>
      </c>
      <c r="AX401" s="14" t="s">
        <v>82</v>
      </c>
      <c r="AY401" s="165" t="s">
        <v>189</v>
      </c>
    </row>
    <row r="402" spans="2:65" s="12" customFormat="1" ht="11.25">
      <c r="B402" s="150"/>
      <c r="D402" s="151" t="s">
        <v>205</v>
      </c>
      <c r="E402" s="152" t="s">
        <v>19</v>
      </c>
      <c r="F402" s="153" t="s">
        <v>2385</v>
      </c>
      <c r="H402" s="152" t="s">
        <v>19</v>
      </c>
      <c r="I402" s="154"/>
      <c r="L402" s="150"/>
      <c r="M402" s="155"/>
      <c r="T402" s="156"/>
      <c r="AT402" s="152" t="s">
        <v>205</v>
      </c>
      <c r="AU402" s="152" t="s">
        <v>85</v>
      </c>
      <c r="AV402" s="12" t="s">
        <v>82</v>
      </c>
      <c r="AW402" s="12" t="s">
        <v>35</v>
      </c>
      <c r="AX402" s="12" t="s">
        <v>74</v>
      </c>
      <c r="AY402" s="152" t="s">
        <v>189</v>
      </c>
    </row>
    <row r="403" spans="2:65" s="1" customFormat="1" ht="24.2" customHeight="1">
      <c r="B403" s="33"/>
      <c r="C403" s="133" t="s">
        <v>552</v>
      </c>
      <c r="D403" s="133" t="s">
        <v>191</v>
      </c>
      <c r="E403" s="134" t="s">
        <v>2386</v>
      </c>
      <c r="F403" s="135" t="s">
        <v>2387</v>
      </c>
      <c r="G403" s="136" t="s">
        <v>202</v>
      </c>
      <c r="H403" s="137">
        <v>9</v>
      </c>
      <c r="I403" s="138"/>
      <c r="J403" s="139">
        <f>ROUND(I403*H403,2)</f>
        <v>0</v>
      </c>
      <c r="K403" s="135" t="s">
        <v>19</v>
      </c>
      <c r="L403" s="33"/>
      <c r="M403" s="140" t="s">
        <v>19</v>
      </c>
      <c r="N403" s="141" t="s">
        <v>45</v>
      </c>
      <c r="P403" s="142">
        <f>O403*H403</f>
        <v>0</v>
      </c>
      <c r="Q403" s="142">
        <v>0</v>
      </c>
      <c r="R403" s="142">
        <f>Q403*H403</f>
        <v>0</v>
      </c>
      <c r="S403" s="142">
        <v>0</v>
      </c>
      <c r="T403" s="143">
        <f>S403*H403</f>
        <v>0</v>
      </c>
      <c r="AR403" s="144" t="s">
        <v>196</v>
      </c>
      <c r="AT403" s="144" t="s">
        <v>191</v>
      </c>
      <c r="AU403" s="144" t="s">
        <v>85</v>
      </c>
      <c r="AY403" s="18" t="s">
        <v>189</v>
      </c>
      <c r="BE403" s="145">
        <f>IF(N403="základní",J403,0)</f>
        <v>0</v>
      </c>
      <c r="BF403" s="145">
        <f>IF(N403="snížená",J403,0)</f>
        <v>0</v>
      </c>
      <c r="BG403" s="145">
        <f>IF(N403="zákl. přenesená",J403,0)</f>
        <v>0</v>
      </c>
      <c r="BH403" s="145">
        <f>IF(N403="sníž. přenesená",J403,0)</f>
        <v>0</v>
      </c>
      <c r="BI403" s="145">
        <f>IF(N403="nulová",J403,0)</f>
        <v>0</v>
      </c>
      <c r="BJ403" s="18" t="s">
        <v>82</v>
      </c>
      <c r="BK403" s="145">
        <f>ROUND(I403*H403,2)</f>
        <v>0</v>
      </c>
      <c r="BL403" s="18" t="s">
        <v>196</v>
      </c>
      <c r="BM403" s="144" t="s">
        <v>2388</v>
      </c>
    </row>
    <row r="404" spans="2:65" s="1" customFormat="1" ht="78">
      <c r="B404" s="33"/>
      <c r="D404" s="151" t="s">
        <v>1940</v>
      </c>
      <c r="F404" s="194" t="s">
        <v>2379</v>
      </c>
      <c r="I404" s="148"/>
      <c r="L404" s="33"/>
      <c r="M404" s="149"/>
      <c r="T404" s="54"/>
      <c r="AT404" s="18" t="s">
        <v>1940</v>
      </c>
      <c r="AU404" s="18" t="s">
        <v>85</v>
      </c>
    </row>
    <row r="405" spans="2:65" s="12" customFormat="1" ht="11.25">
      <c r="B405" s="150"/>
      <c r="D405" s="151" t="s">
        <v>205</v>
      </c>
      <c r="E405" s="152" t="s">
        <v>19</v>
      </c>
      <c r="F405" s="153" t="s">
        <v>2380</v>
      </c>
      <c r="H405" s="152" t="s">
        <v>19</v>
      </c>
      <c r="I405" s="154"/>
      <c r="L405" s="150"/>
      <c r="M405" s="155"/>
      <c r="T405" s="156"/>
      <c r="AT405" s="152" t="s">
        <v>205</v>
      </c>
      <c r="AU405" s="152" t="s">
        <v>85</v>
      </c>
      <c r="AV405" s="12" t="s">
        <v>82</v>
      </c>
      <c r="AW405" s="12" t="s">
        <v>35</v>
      </c>
      <c r="AX405" s="12" t="s">
        <v>74</v>
      </c>
      <c r="AY405" s="152" t="s">
        <v>189</v>
      </c>
    </row>
    <row r="406" spans="2:65" s="12" customFormat="1" ht="11.25">
      <c r="B406" s="150"/>
      <c r="D406" s="151" t="s">
        <v>205</v>
      </c>
      <c r="E406" s="152" t="s">
        <v>19</v>
      </c>
      <c r="F406" s="153" t="s">
        <v>2389</v>
      </c>
      <c r="H406" s="152" t="s">
        <v>19</v>
      </c>
      <c r="I406" s="154"/>
      <c r="L406" s="150"/>
      <c r="M406" s="155"/>
      <c r="T406" s="156"/>
      <c r="AT406" s="152" t="s">
        <v>205</v>
      </c>
      <c r="AU406" s="152" t="s">
        <v>85</v>
      </c>
      <c r="AV406" s="12" t="s">
        <v>82</v>
      </c>
      <c r="AW406" s="12" t="s">
        <v>35</v>
      </c>
      <c r="AX406" s="12" t="s">
        <v>74</v>
      </c>
      <c r="AY406" s="152" t="s">
        <v>189</v>
      </c>
    </row>
    <row r="407" spans="2:65" s="13" customFormat="1" ht="11.25">
      <c r="B407" s="157"/>
      <c r="D407" s="151" t="s">
        <v>205</v>
      </c>
      <c r="E407" s="158" t="s">
        <v>19</v>
      </c>
      <c r="F407" s="159" t="s">
        <v>2390</v>
      </c>
      <c r="H407" s="160">
        <v>4</v>
      </c>
      <c r="I407" s="161"/>
      <c r="L407" s="157"/>
      <c r="M407" s="162"/>
      <c r="T407" s="163"/>
      <c r="AT407" s="158" t="s">
        <v>205</v>
      </c>
      <c r="AU407" s="158" t="s">
        <v>85</v>
      </c>
      <c r="AV407" s="13" t="s">
        <v>85</v>
      </c>
      <c r="AW407" s="13" t="s">
        <v>35</v>
      </c>
      <c r="AX407" s="13" t="s">
        <v>74</v>
      </c>
      <c r="AY407" s="158" t="s">
        <v>189</v>
      </c>
    </row>
    <row r="408" spans="2:65" s="13" customFormat="1" ht="11.25">
      <c r="B408" s="157"/>
      <c r="D408" s="151" t="s">
        <v>205</v>
      </c>
      <c r="E408" s="158" t="s">
        <v>19</v>
      </c>
      <c r="F408" s="159" t="s">
        <v>2391</v>
      </c>
      <c r="H408" s="160">
        <v>2</v>
      </c>
      <c r="I408" s="161"/>
      <c r="L408" s="157"/>
      <c r="M408" s="162"/>
      <c r="T408" s="163"/>
      <c r="AT408" s="158" t="s">
        <v>205</v>
      </c>
      <c r="AU408" s="158" t="s">
        <v>85</v>
      </c>
      <c r="AV408" s="13" t="s">
        <v>85</v>
      </c>
      <c r="AW408" s="13" t="s">
        <v>35</v>
      </c>
      <c r="AX408" s="13" t="s">
        <v>74</v>
      </c>
      <c r="AY408" s="158" t="s">
        <v>189</v>
      </c>
    </row>
    <row r="409" spans="2:65" s="13" customFormat="1" ht="11.25">
      <c r="B409" s="157"/>
      <c r="D409" s="151" t="s">
        <v>205</v>
      </c>
      <c r="E409" s="158" t="s">
        <v>19</v>
      </c>
      <c r="F409" s="159" t="s">
        <v>2392</v>
      </c>
      <c r="H409" s="160">
        <v>2</v>
      </c>
      <c r="I409" s="161"/>
      <c r="L409" s="157"/>
      <c r="M409" s="162"/>
      <c r="T409" s="163"/>
      <c r="AT409" s="158" t="s">
        <v>205</v>
      </c>
      <c r="AU409" s="158" t="s">
        <v>85</v>
      </c>
      <c r="AV409" s="13" t="s">
        <v>85</v>
      </c>
      <c r="AW409" s="13" t="s">
        <v>35</v>
      </c>
      <c r="AX409" s="13" t="s">
        <v>74</v>
      </c>
      <c r="AY409" s="158" t="s">
        <v>189</v>
      </c>
    </row>
    <row r="410" spans="2:65" s="13" customFormat="1" ht="11.25">
      <c r="B410" s="157"/>
      <c r="D410" s="151" t="s">
        <v>205</v>
      </c>
      <c r="E410" s="158" t="s">
        <v>19</v>
      </c>
      <c r="F410" s="159" t="s">
        <v>2393</v>
      </c>
      <c r="H410" s="160">
        <v>1</v>
      </c>
      <c r="I410" s="161"/>
      <c r="L410" s="157"/>
      <c r="M410" s="162"/>
      <c r="T410" s="163"/>
      <c r="AT410" s="158" t="s">
        <v>205</v>
      </c>
      <c r="AU410" s="158" t="s">
        <v>85</v>
      </c>
      <c r="AV410" s="13" t="s">
        <v>85</v>
      </c>
      <c r="AW410" s="13" t="s">
        <v>35</v>
      </c>
      <c r="AX410" s="13" t="s">
        <v>74</v>
      </c>
      <c r="AY410" s="158" t="s">
        <v>189</v>
      </c>
    </row>
    <row r="411" spans="2:65" s="14" customFormat="1" ht="11.25">
      <c r="B411" s="164"/>
      <c r="D411" s="151" t="s">
        <v>205</v>
      </c>
      <c r="E411" s="165" t="s">
        <v>19</v>
      </c>
      <c r="F411" s="166" t="s">
        <v>303</v>
      </c>
      <c r="H411" s="167">
        <v>9</v>
      </c>
      <c r="I411" s="168"/>
      <c r="L411" s="164"/>
      <c r="M411" s="169"/>
      <c r="T411" s="170"/>
      <c r="AT411" s="165" t="s">
        <v>205</v>
      </c>
      <c r="AU411" s="165" t="s">
        <v>85</v>
      </c>
      <c r="AV411" s="14" t="s">
        <v>196</v>
      </c>
      <c r="AW411" s="14" t="s">
        <v>35</v>
      </c>
      <c r="AX411" s="14" t="s">
        <v>82</v>
      </c>
      <c r="AY411" s="165" t="s">
        <v>189</v>
      </c>
    </row>
    <row r="412" spans="2:65" s="12" customFormat="1" ht="11.25">
      <c r="B412" s="150"/>
      <c r="D412" s="151" t="s">
        <v>205</v>
      </c>
      <c r="E412" s="152" t="s">
        <v>19</v>
      </c>
      <c r="F412" s="153" t="s">
        <v>2385</v>
      </c>
      <c r="H412" s="152" t="s">
        <v>19</v>
      </c>
      <c r="I412" s="154"/>
      <c r="L412" s="150"/>
      <c r="M412" s="155"/>
      <c r="T412" s="156"/>
      <c r="AT412" s="152" t="s">
        <v>205</v>
      </c>
      <c r="AU412" s="152" t="s">
        <v>85</v>
      </c>
      <c r="AV412" s="12" t="s">
        <v>82</v>
      </c>
      <c r="AW412" s="12" t="s">
        <v>35</v>
      </c>
      <c r="AX412" s="12" t="s">
        <v>74</v>
      </c>
      <c r="AY412" s="152" t="s">
        <v>189</v>
      </c>
    </row>
    <row r="413" spans="2:65" s="1" customFormat="1" ht="24.2" customHeight="1">
      <c r="B413" s="33"/>
      <c r="C413" s="133" t="s">
        <v>567</v>
      </c>
      <c r="D413" s="133" t="s">
        <v>191</v>
      </c>
      <c r="E413" s="134" t="s">
        <v>2394</v>
      </c>
      <c r="F413" s="135" t="s">
        <v>2395</v>
      </c>
      <c r="G413" s="136" t="s">
        <v>202</v>
      </c>
      <c r="H413" s="137">
        <v>2</v>
      </c>
      <c r="I413" s="138"/>
      <c r="J413" s="139">
        <f>ROUND(I413*H413,2)</f>
        <v>0</v>
      </c>
      <c r="K413" s="135" t="s">
        <v>19</v>
      </c>
      <c r="L413" s="33"/>
      <c r="M413" s="140" t="s">
        <v>19</v>
      </c>
      <c r="N413" s="141" t="s">
        <v>45</v>
      </c>
      <c r="P413" s="142">
        <f>O413*H413</f>
        <v>0</v>
      </c>
      <c r="Q413" s="142">
        <v>0</v>
      </c>
      <c r="R413" s="142">
        <f>Q413*H413</f>
        <v>0</v>
      </c>
      <c r="S413" s="142">
        <v>0</v>
      </c>
      <c r="T413" s="143">
        <f>S413*H413</f>
        <v>0</v>
      </c>
      <c r="AR413" s="144" t="s">
        <v>196</v>
      </c>
      <c r="AT413" s="144" t="s">
        <v>191</v>
      </c>
      <c r="AU413" s="144" t="s">
        <v>85</v>
      </c>
      <c r="AY413" s="18" t="s">
        <v>189</v>
      </c>
      <c r="BE413" s="145">
        <f>IF(N413="základní",J413,0)</f>
        <v>0</v>
      </c>
      <c r="BF413" s="145">
        <f>IF(N413="snížená",J413,0)</f>
        <v>0</v>
      </c>
      <c r="BG413" s="145">
        <f>IF(N413="zákl. přenesená",J413,0)</f>
        <v>0</v>
      </c>
      <c r="BH413" s="145">
        <f>IF(N413="sníž. přenesená",J413,0)</f>
        <v>0</v>
      </c>
      <c r="BI413" s="145">
        <f>IF(N413="nulová",J413,0)</f>
        <v>0</v>
      </c>
      <c r="BJ413" s="18" t="s">
        <v>82</v>
      </c>
      <c r="BK413" s="145">
        <f>ROUND(I413*H413,2)</f>
        <v>0</v>
      </c>
      <c r="BL413" s="18" t="s">
        <v>196</v>
      </c>
      <c r="BM413" s="144" t="s">
        <v>2396</v>
      </c>
    </row>
    <row r="414" spans="2:65" s="1" customFormat="1" ht="78">
      <c r="B414" s="33"/>
      <c r="D414" s="151" t="s">
        <v>1940</v>
      </c>
      <c r="F414" s="194" t="s">
        <v>2379</v>
      </c>
      <c r="I414" s="148"/>
      <c r="L414" s="33"/>
      <c r="M414" s="149"/>
      <c r="T414" s="54"/>
      <c r="AT414" s="18" t="s">
        <v>1940</v>
      </c>
      <c r="AU414" s="18" t="s">
        <v>85</v>
      </c>
    </row>
    <row r="415" spans="2:65" s="12" customFormat="1" ht="11.25">
      <c r="B415" s="150"/>
      <c r="D415" s="151" t="s">
        <v>205</v>
      </c>
      <c r="E415" s="152" t="s">
        <v>19</v>
      </c>
      <c r="F415" s="153" t="s">
        <v>2397</v>
      </c>
      <c r="H415" s="152" t="s">
        <v>19</v>
      </c>
      <c r="I415" s="154"/>
      <c r="L415" s="150"/>
      <c r="M415" s="155"/>
      <c r="T415" s="156"/>
      <c r="AT415" s="152" t="s">
        <v>205</v>
      </c>
      <c r="AU415" s="152" t="s">
        <v>85</v>
      </c>
      <c r="AV415" s="12" t="s">
        <v>82</v>
      </c>
      <c r="AW415" s="12" t="s">
        <v>35</v>
      </c>
      <c r="AX415" s="12" t="s">
        <v>74</v>
      </c>
      <c r="AY415" s="152" t="s">
        <v>189</v>
      </c>
    </row>
    <row r="416" spans="2:65" s="13" customFormat="1" ht="11.25">
      <c r="B416" s="157"/>
      <c r="D416" s="151" t="s">
        <v>205</v>
      </c>
      <c r="E416" s="158" t="s">
        <v>19</v>
      </c>
      <c r="F416" s="159" t="s">
        <v>2398</v>
      </c>
      <c r="H416" s="160">
        <v>2</v>
      </c>
      <c r="I416" s="161"/>
      <c r="L416" s="157"/>
      <c r="M416" s="162"/>
      <c r="T416" s="163"/>
      <c r="AT416" s="158" t="s">
        <v>205</v>
      </c>
      <c r="AU416" s="158" t="s">
        <v>85</v>
      </c>
      <c r="AV416" s="13" t="s">
        <v>85</v>
      </c>
      <c r="AW416" s="13" t="s">
        <v>35</v>
      </c>
      <c r="AX416" s="13" t="s">
        <v>74</v>
      </c>
      <c r="AY416" s="158" t="s">
        <v>189</v>
      </c>
    </row>
    <row r="417" spans="2:65" s="14" customFormat="1" ht="11.25">
      <c r="B417" s="164"/>
      <c r="D417" s="151" t="s">
        <v>205</v>
      </c>
      <c r="E417" s="165" t="s">
        <v>19</v>
      </c>
      <c r="F417" s="166" t="s">
        <v>303</v>
      </c>
      <c r="H417" s="167">
        <v>2</v>
      </c>
      <c r="I417" s="168"/>
      <c r="L417" s="164"/>
      <c r="M417" s="169"/>
      <c r="T417" s="170"/>
      <c r="AT417" s="165" t="s">
        <v>205</v>
      </c>
      <c r="AU417" s="165" t="s">
        <v>85</v>
      </c>
      <c r="AV417" s="14" t="s">
        <v>196</v>
      </c>
      <c r="AW417" s="14" t="s">
        <v>35</v>
      </c>
      <c r="AX417" s="14" t="s">
        <v>82</v>
      </c>
      <c r="AY417" s="165" t="s">
        <v>189</v>
      </c>
    </row>
    <row r="418" spans="2:65" s="12" customFormat="1" ht="11.25">
      <c r="B418" s="150"/>
      <c r="D418" s="151" t="s">
        <v>205</v>
      </c>
      <c r="E418" s="152" t="s">
        <v>19</v>
      </c>
      <c r="F418" s="153" t="s">
        <v>2385</v>
      </c>
      <c r="H418" s="152" t="s">
        <v>19</v>
      </c>
      <c r="I418" s="154"/>
      <c r="L418" s="150"/>
      <c r="M418" s="155"/>
      <c r="T418" s="156"/>
      <c r="AT418" s="152" t="s">
        <v>205</v>
      </c>
      <c r="AU418" s="152" t="s">
        <v>85</v>
      </c>
      <c r="AV418" s="12" t="s">
        <v>82</v>
      </c>
      <c r="AW418" s="12" t="s">
        <v>35</v>
      </c>
      <c r="AX418" s="12" t="s">
        <v>74</v>
      </c>
      <c r="AY418" s="152" t="s">
        <v>189</v>
      </c>
    </row>
    <row r="419" spans="2:65" s="1" customFormat="1" ht="24.2" customHeight="1">
      <c r="B419" s="33"/>
      <c r="C419" s="133" t="s">
        <v>574</v>
      </c>
      <c r="D419" s="133" t="s">
        <v>191</v>
      </c>
      <c r="E419" s="134" t="s">
        <v>2399</v>
      </c>
      <c r="F419" s="135" t="s">
        <v>2400</v>
      </c>
      <c r="G419" s="136" t="s">
        <v>202</v>
      </c>
      <c r="H419" s="137">
        <v>1</v>
      </c>
      <c r="I419" s="138"/>
      <c r="J419" s="139">
        <f>ROUND(I419*H419,2)</f>
        <v>0</v>
      </c>
      <c r="K419" s="135" t="s">
        <v>19</v>
      </c>
      <c r="L419" s="33"/>
      <c r="M419" s="140" t="s">
        <v>19</v>
      </c>
      <c r="N419" s="141" t="s">
        <v>45</v>
      </c>
      <c r="P419" s="142">
        <f>O419*H419</f>
        <v>0</v>
      </c>
      <c r="Q419" s="142">
        <v>0</v>
      </c>
      <c r="R419" s="142">
        <f>Q419*H419</f>
        <v>0</v>
      </c>
      <c r="S419" s="142">
        <v>0</v>
      </c>
      <c r="T419" s="143">
        <f>S419*H419</f>
        <v>0</v>
      </c>
      <c r="AR419" s="144" t="s">
        <v>196</v>
      </c>
      <c r="AT419" s="144" t="s">
        <v>191</v>
      </c>
      <c r="AU419" s="144" t="s">
        <v>85</v>
      </c>
      <c r="AY419" s="18" t="s">
        <v>189</v>
      </c>
      <c r="BE419" s="145">
        <f>IF(N419="základní",J419,0)</f>
        <v>0</v>
      </c>
      <c r="BF419" s="145">
        <f>IF(N419="snížená",J419,0)</f>
        <v>0</v>
      </c>
      <c r="BG419" s="145">
        <f>IF(N419="zákl. přenesená",J419,0)</f>
        <v>0</v>
      </c>
      <c r="BH419" s="145">
        <f>IF(N419="sníž. přenesená",J419,0)</f>
        <v>0</v>
      </c>
      <c r="BI419" s="145">
        <f>IF(N419="nulová",J419,0)</f>
        <v>0</v>
      </c>
      <c r="BJ419" s="18" t="s">
        <v>82</v>
      </c>
      <c r="BK419" s="145">
        <f>ROUND(I419*H419,2)</f>
        <v>0</v>
      </c>
      <c r="BL419" s="18" t="s">
        <v>196</v>
      </c>
      <c r="BM419" s="144" t="s">
        <v>2401</v>
      </c>
    </row>
    <row r="420" spans="2:65" s="1" customFormat="1" ht="78">
      <c r="B420" s="33"/>
      <c r="D420" s="151" t="s">
        <v>1940</v>
      </c>
      <c r="F420" s="194" t="s">
        <v>2402</v>
      </c>
      <c r="I420" s="148"/>
      <c r="L420" s="33"/>
      <c r="M420" s="149"/>
      <c r="T420" s="54"/>
      <c r="AT420" s="18" t="s">
        <v>1940</v>
      </c>
      <c r="AU420" s="18" t="s">
        <v>85</v>
      </c>
    </row>
    <row r="421" spans="2:65" s="12" customFormat="1" ht="11.25">
      <c r="B421" s="150"/>
      <c r="D421" s="151" t="s">
        <v>205</v>
      </c>
      <c r="E421" s="152" t="s">
        <v>19</v>
      </c>
      <c r="F421" s="153" t="s">
        <v>2380</v>
      </c>
      <c r="H421" s="152" t="s">
        <v>19</v>
      </c>
      <c r="I421" s="154"/>
      <c r="L421" s="150"/>
      <c r="M421" s="155"/>
      <c r="T421" s="156"/>
      <c r="AT421" s="152" t="s">
        <v>205</v>
      </c>
      <c r="AU421" s="152" t="s">
        <v>85</v>
      </c>
      <c r="AV421" s="12" t="s">
        <v>82</v>
      </c>
      <c r="AW421" s="12" t="s">
        <v>35</v>
      </c>
      <c r="AX421" s="12" t="s">
        <v>74</v>
      </c>
      <c r="AY421" s="152" t="s">
        <v>189</v>
      </c>
    </row>
    <row r="422" spans="2:65" s="12" customFormat="1" ht="11.25">
      <c r="B422" s="150"/>
      <c r="D422" s="151" t="s">
        <v>205</v>
      </c>
      <c r="E422" s="152" t="s">
        <v>19</v>
      </c>
      <c r="F422" s="153" t="s">
        <v>2403</v>
      </c>
      <c r="H422" s="152" t="s">
        <v>19</v>
      </c>
      <c r="I422" s="154"/>
      <c r="L422" s="150"/>
      <c r="M422" s="155"/>
      <c r="T422" s="156"/>
      <c r="AT422" s="152" t="s">
        <v>205</v>
      </c>
      <c r="AU422" s="152" t="s">
        <v>85</v>
      </c>
      <c r="AV422" s="12" t="s">
        <v>82</v>
      </c>
      <c r="AW422" s="12" t="s">
        <v>35</v>
      </c>
      <c r="AX422" s="12" t="s">
        <v>74</v>
      </c>
      <c r="AY422" s="152" t="s">
        <v>189</v>
      </c>
    </row>
    <row r="423" spans="2:65" s="12" customFormat="1" ht="22.5">
      <c r="B423" s="150"/>
      <c r="D423" s="151" t="s">
        <v>205</v>
      </c>
      <c r="E423" s="152" t="s">
        <v>19</v>
      </c>
      <c r="F423" s="153" t="s">
        <v>2404</v>
      </c>
      <c r="H423" s="152" t="s">
        <v>19</v>
      </c>
      <c r="I423" s="154"/>
      <c r="L423" s="150"/>
      <c r="M423" s="155"/>
      <c r="T423" s="156"/>
      <c r="AT423" s="152" t="s">
        <v>205</v>
      </c>
      <c r="AU423" s="152" t="s">
        <v>85</v>
      </c>
      <c r="AV423" s="12" t="s">
        <v>82</v>
      </c>
      <c r="AW423" s="12" t="s">
        <v>35</v>
      </c>
      <c r="AX423" s="12" t="s">
        <v>74</v>
      </c>
      <c r="AY423" s="152" t="s">
        <v>189</v>
      </c>
    </row>
    <row r="424" spans="2:65" s="13" customFormat="1" ht="11.25">
      <c r="B424" s="157"/>
      <c r="D424" s="151" t="s">
        <v>205</v>
      </c>
      <c r="E424" s="158" t="s">
        <v>19</v>
      </c>
      <c r="F424" s="159" t="s">
        <v>82</v>
      </c>
      <c r="H424" s="160">
        <v>1</v>
      </c>
      <c r="I424" s="161"/>
      <c r="L424" s="157"/>
      <c r="M424" s="162"/>
      <c r="T424" s="163"/>
      <c r="AT424" s="158" t="s">
        <v>205</v>
      </c>
      <c r="AU424" s="158" t="s">
        <v>85</v>
      </c>
      <c r="AV424" s="13" t="s">
        <v>85</v>
      </c>
      <c r="AW424" s="13" t="s">
        <v>35</v>
      </c>
      <c r="AX424" s="13" t="s">
        <v>82</v>
      </c>
      <c r="AY424" s="158" t="s">
        <v>189</v>
      </c>
    </row>
    <row r="425" spans="2:65" s="1" customFormat="1" ht="24.2" customHeight="1">
      <c r="B425" s="33"/>
      <c r="C425" s="133" t="s">
        <v>581</v>
      </c>
      <c r="D425" s="133" t="s">
        <v>191</v>
      </c>
      <c r="E425" s="134" t="s">
        <v>2405</v>
      </c>
      <c r="F425" s="135" t="s">
        <v>2406</v>
      </c>
      <c r="G425" s="136" t="s">
        <v>202</v>
      </c>
      <c r="H425" s="137">
        <v>4</v>
      </c>
      <c r="I425" s="138"/>
      <c r="J425" s="139">
        <f>ROUND(I425*H425,2)</f>
        <v>0</v>
      </c>
      <c r="K425" s="135" t="s">
        <v>19</v>
      </c>
      <c r="L425" s="33"/>
      <c r="M425" s="140" t="s">
        <v>19</v>
      </c>
      <c r="N425" s="141" t="s">
        <v>45</v>
      </c>
      <c r="P425" s="142">
        <f>O425*H425</f>
        <v>0</v>
      </c>
      <c r="Q425" s="142">
        <v>0</v>
      </c>
      <c r="R425" s="142">
        <f>Q425*H425</f>
        <v>0</v>
      </c>
      <c r="S425" s="142">
        <v>0</v>
      </c>
      <c r="T425" s="143">
        <f>S425*H425</f>
        <v>0</v>
      </c>
      <c r="AR425" s="144" t="s">
        <v>196</v>
      </c>
      <c r="AT425" s="144" t="s">
        <v>191</v>
      </c>
      <c r="AU425" s="144" t="s">
        <v>85</v>
      </c>
      <c r="AY425" s="18" t="s">
        <v>189</v>
      </c>
      <c r="BE425" s="145">
        <f>IF(N425="základní",J425,0)</f>
        <v>0</v>
      </c>
      <c r="BF425" s="145">
        <f>IF(N425="snížená",J425,0)</f>
        <v>0</v>
      </c>
      <c r="BG425" s="145">
        <f>IF(N425="zákl. přenesená",J425,0)</f>
        <v>0</v>
      </c>
      <c r="BH425" s="145">
        <f>IF(N425="sníž. přenesená",J425,0)</f>
        <v>0</v>
      </c>
      <c r="BI425" s="145">
        <f>IF(N425="nulová",J425,0)</f>
        <v>0</v>
      </c>
      <c r="BJ425" s="18" t="s">
        <v>82</v>
      </c>
      <c r="BK425" s="145">
        <f>ROUND(I425*H425,2)</f>
        <v>0</v>
      </c>
      <c r="BL425" s="18" t="s">
        <v>196</v>
      </c>
      <c r="BM425" s="144" t="s">
        <v>2407</v>
      </c>
    </row>
    <row r="426" spans="2:65" s="1" customFormat="1" ht="48.75">
      <c r="B426" s="33"/>
      <c r="D426" s="151" t="s">
        <v>1940</v>
      </c>
      <c r="F426" s="194" t="s">
        <v>2408</v>
      </c>
      <c r="I426" s="148"/>
      <c r="L426" s="33"/>
      <c r="M426" s="149"/>
      <c r="T426" s="54"/>
      <c r="AT426" s="18" t="s">
        <v>1940</v>
      </c>
      <c r="AU426" s="18" t="s">
        <v>85</v>
      </c>
    </row>
    <row r="427" spans="2:65" s="12" customFormat="1" ht="11.25">
      <c r="B427" s="150"/>
      <c r="D427" s="151" t="s">
        <v>205</v>
      </c>
      <c r="E427" s="152" t="s">
        <v>19</v>
      </c>
      <c r="F427" s="153" t="s">
        <v>2409</v>
      </c>
      <c r="H427" s="152" t="s">
        <v>19</v>
      </c>
      <c r="I427" s="154"/>
      <c r="L427" s="150"/>
      <c r="M427" s="155"/>
      <c r="T427" s="156"/>
      <c r="AT427" s="152" t="s">
        <v>205</v>
      </c>
      <c r="AU427" s="152" t="s">
        <v>85</v>
      </c>
      <c r="AV427" s="12" t="s">
        <v>82</v>
      </c>
      <c r="AW427" s="12" t="s">
        <v>35</v>
      </c>
      <c r="AX427" s="12" t="s">
        <v>74</v>
      </c>
      <c r="AY427" s="152" t="s">
        <v>189</v>
      </c>
    </row>
    <row r="428" spans="2:65" s="12" customFormat="1" ht="22.5">
      <c r="B428" s="150"/>
      <c r="D428" s="151" t="s">
        <v>205</v>
      </c>
      <c r="E428" s="152" t="s">
        <v>19</v>
      </c>
      <c r="F428" s="153" t="s">
        <v>2410</v>
      </c>
      <c r="H428" s="152" t="s">
        <v>19</v>
      </c>
      <c r="I428" s="154"/>
      <c r="L428" s="150"/>
      <c r="M428" s="155"/>
      <c r="T428" s="156"/>
      <c r="AT428" s="152" t="s">
        <v>205</v>
      </c>
      <c r="AU428" s="152" t="s">
        <v>85</v>
      </c>
      <c r="AV428" s="12" t="s">
        <v>82</v>
      </c>
      <c r="AW428" s="12" t="s">
        <v>35</v>
      </c>
      <c r="AX428" s="12" t="s">
        <v>74</v>
      </c>
      <c r="AY428" s="152" t="s">
        <v>189</v>
      </c>
    </row>
    <row r="429" spans="2:65" s="13" customFormat="1" ht="11.25">
      <c r="B429" s="157"/>
      <c r="D429" s="151" t="s">
        <v>205</v>
      </c>
      <c r="E429" s="158" t="s">
        <v>19</v>
      </c>
      <c r="F429" s="159" t="s">
        <v>196</v>
      </c>
      <c r="H429" s="160">
        <v>4</v>
      </c>
      <c r="I429" s="161"/>
      <c r="L429" s="157"/>
      <c r="M429" s="162"/>
      <c r="T429" s="163"/>
      <c r="AT429" s="158" t="s">
        <v>205</v>
      </c>
      <c r="AU429" s="158" t="s">
        <v>85</v>
      </c>
      <c r="AV429" s="13" t="s">
        <v>85</v>
      </c>
      <c r="AW429" s="13" t="s">
        <v>35</v>
      </c>
      <c r="AX429" s="13" t="s">
        <v>82</v>
      </c>
      <c r="AY429" s="158" t="s">
        <v>189</v>
      </c>
    </row>
    <row r="430" spans="2:65" s="12" customFormat="1" ht="11.25">
      <c r="B430" s="150"/>
      <c r="D430" s="151" t="s">
        <v>205</v>
      </c>
      <c r="E430" s="152" t="s">
        <v>19</v>
      </c>
      <c r="F430" s="153" t="s">
        <v>2385</v>
      </c>
      <c r="H430" s="152" t="s">
        <v>19</v>
      </c>
      <c r="I430" s="154"/>
      <c r="L430" s="150"/>
      <c r="M430" s="155"/>
      <c r="T430" s="156"/>
      <c r="AT430" s="152" t="s">
        <v>205</v>
      </c>
      <c r="AU430" s="152" t="s">
        <v>85</v>
      </c>
      <c r="AV430" s="12" t="s">
        <v>82</v>
      </c>
      <c r="AW430" s="12" t="s">
        <v>35</v>
      </c>
      <c r="AX430" s="12" t="s">
        <v>74</v>
      </c>
      <c r="AY430" s="152" t="s">
        <v>189</v>
      </c>
    </row>
    <row r="431" spans="2:65" s="1" customFormat="1" ht="21.75" customHeight="1">
      <c r="B431" s="33"/>
      <c r="C431" s="133" t="s">
        <v>587</v>
      </c>
      <c r="D431" s="133" t="s">
        <v>191</v>
      </c>
      <c r="E431" s="134" t="s">
        <v>2411</v>
      </c>
      <c r="F431" s="135" t="s">
        <v>2412</v>
      </c>
      <c r="G431" s="136" t="s">
        <v>202</v>
      </c>
      <c r="H431" s="137">
        <v>1</v>
      </c>
      <c r="I431" s="138"/>
      <c r="J431" s="139">
        <f>ROUND(I431*H431,2)</f>
        <v>0</v>
      </c>
      <c r="K431" s="135" t="s">
        <v>19</v>
      </c>
      <c r="L431" s="33"/>
      <c r="M431" s="140" t="s">
        <v>19</v>
      </c>
      <c r="N431" s="141" t="s">
        <v>45</v>
      </c>
      <c r="P431" s="142">
        <f>O431*H431</f>
        <v>0</v>
      </c>
      <c r="Q431" s="142">
        <v>0</v>
      </c>
      <c r="R431" s="142">
        <f>Q431*H431</f>
        <v>0</v>
      </c>
      <c r="S431" s="142">
        <v>0</v>
      </c>
      <c r="T431" s="143">
        <f>S431*H431</f>
        <v>0</v>
      </c>
      <c r="AR431" s="144" t="s">
        <v>196</v>
      </c>
      <c r="AT431" s="144" t="s">
        <v>191</v>
      </c>
      <c r="AU431" s="144" t="s">
        <v>85</v>
      </c>
      <c r="AY431" s="18" t="s">
        <v>189</v>
      </c>
      <c r="BE431" s="145">
        <f>IF(N431="základní",J431,0)</f>
        <v>0</v>
      </c>
      <c r="BF431" s="145">
        <f>IF(N431="snížená",J431,0)</f>
        <v>0</v>
      </c>
      <c r="BG431" s="145">
        <f>IF(N431="zákl. přenesená",J431,0)</f>
        <v>0</v>
      </c>
      <c r="BH431" s="145">
        <f>IF(N431="sníž. přenesená",J431,0)</f>
        <v>0</v>
      </c>
      <c r="BI431" s="145">
        <f>IF(N431="nulová",J431,0)</f>
        <v>0</v>
      </c>
      <c r="BJ431" s="18" t="s">
        <v>82</v>
      </c>
      <c r="BK431" s="145">
        <f>ROUND(I431*H431,2)</f>
        <v>0</v>
      </c>
      <c r="BL431" s="18" t="s">
        <v>196</v>
      </c>
      <c r="BM431" s="144" t="s">
        <v>2413</v>
      </c>
    </row>
    <row r="432" spans="2:65" s="1" customFormat="1" ht="48.75">
      <c r="B432" s="33"/>
      <c r="D432" s="151" t="s">
        <v>1940</v>
      </c>
      <c r="F432" s="194" t="s">
        <v>2414</v>
      </c>
      <c r="I432" s="148"/>
      <c r="L432" s="33"/>
      <c r="M432" s="149"/>
      <c r="T432" s="54"/>
      <c r="AT432" s="18" t="s">
        <v>1940</v>
      </c>
      <c r="AU432" s="18" t="s">
        <v>85</v>
      </c>
    </row>
    <row r="433" spans="2:65" s="12" customFormat="1" ht="11.25">
      <c r="B433" s="150"/>
      <c r="D433" s="151" t="s">
        <v>205</v>
      </c>
      <c r="E433" s="152" t="s">
        <v>19</v>
      </c>
      <c r="F433" s="153" t="s">
        <v>2415</v>
      </c>
      <c r="H433" s="152" t="s">
        <v>19</v>
      </c>
      <c r="I433" s="154"/>
      <c r="L433" s="150"/>
      <c r="M433" s="155"/>
      <c r="T433" s="156"/>
      <c r="AT433" s="152" t="s">
        <v>205</v>
      </c>
      <c r="AU433" s="152" t="s">
        <v>85</v>
      </c>
      <c r="AV433" s="12" t="s">
        <v>82</v>
      </c>
      <c r="AW433" s="12" t="s">
        <v>35</v>
      </c>
      <c r="AX433" s="12" t="s">
        <v>74</v>
      </c>
      <c r="AY433" s="152" t="s">
        <v>189</v>
      </c>
    </row>
    <row r="434" spans="2:65" s="13" customFormat="1" ht="22.5">
      <c r="B434" s="157"/>
      <c r="D434" s="151" t="s">
        <v>205</v>
      </c>
      <c r="E434" s="158" t="s">
        <v>19</v>
      </c>
      <c r="F434" s="159" t="s">
        <v>2416</v>
      </c>
      <c r="H434" s="160">
        <v>1</v>
      </c>
      <c r="I434" s="161"/>
      <c r="L434" s="157"/>
      <c r="M434" s="162"/>
      <c r="T434" s="163"/>
      <c r="AT434" s="158" t="s">
        <v>205</v>
      </c>
      <c r="AU434" s="158" t="s">
        <v>85</v>
      </c>
      <c r="AV434" s="13" t="s">
        <v>85</v>
      </c>
      <c r="AW434" s="13" t="s">
        <v>35</v>
      </c>
      <c r="AX434" s="13" t="s">
        <v>74</v>
      </c>
      <c r="AY434" s="158" t="s">
        <v>189</v>
      </c>
    </row>
    <row r="435" spans="2:65" s="14" customFormat="1" ht="11.25">
      <c r="B435" s="164"/>
      <c r="D435" s="151" t="s">
        <v>205</v>
      </c>
      <c r="E435" s="165" t="s">
        <v>19</v>
      </c>
      <c r="F435" s="166" t="s">
        <v>303</v>
      </c>
      <c r="H435" s="167">
        <v>1</v>
      </c>
      <c r="I435" s="168"/>
      <c r="L435" s="164"/>
      <c r="M435" s="169"/>
      <c r="T435" s="170"/>
      <c r="AT435" s="165" t="s">
        <v>205</v>
      </c>
      <c r="AU435" s="165" t="s">
        <v>85</v>
      </c>
      <c r="AV435" s="14" t="s">
        <v>196</v>
      </c>
      <c r="AW435" s="14" t="s">
        <v>35</v>
      </c>
      <c r="AX435" s="14" t="s">
        <v>82</v>
      </c>
      <c r="AY435" s="165" t="s">
        <v>189</v>
      </c>
    </row>
    <row r="436" spans="2:65" s="12" customFormat="1" ht="11.25">
      <c r="B436" s="150"/>
      <c r="D436" s="151" t="s">
        <v>205</v>
      </c>
      <c r="E436" s="152" t="s">
        <v>19</v>
      </c>
      <c r="F436" s="153" t="s">
        <v>2385</v>
      </c>
      <c r="H436" s="152" t="s">
        <v>19</v>
      </c>
      <c r="I436" s="154"/>
      <c r="L436" s="150"/>
      <c r="M436" s="155"/>
      <c r="T436" s="156"/>
      <c r="AT436" s="152" t="s">
        <v>205</v>
      </c>
      <c r="AU436" s="152" t="s">
        <v>85</v>
      </c>
      <c r="AV436" s="12" t="s">
        <v>82</v>
      </c>
      <c r="AW436" s="12" t="s">
        <v>35</v>
      </c>
      <c r="AX436" s="12" t="s">
        <v>74</v>
      </c>
      <c r="AY436" s="152" t="s">
        <v>189</v>
      </c>
    </row>
    <row r="437" spans="2:65" s="11" customFormat="1" ht="22.9" customHeight="1">
      <c r="B437" s="121"/>
      <c r="D437" s="122" t="s">
        <v>73</v>
      </c>
      <c r="E437" s="131" t="s">
        <v>219</v>
      </c>
      <c r="F437" s="131" t="s">
        <v>797</v>
      </c>
      <c r="I437" s="124"/>
      <c r="J437" s="132">
        <f>BK437</f>
        <v>0</v>
      </c>
      <c r="L437" s="121"/>
      <c r="M437" s="126"/>
      <c r="P437" s="127">
        <f>SUM(P438:P463)</f>
        <v>0</v>
      </c>
      <c r="R437" s="127">
        <f>SUM(R438:R463)</f>
        <v>3.6026700000000003</v>
      </c>
      <c r="T437" s="128">
        <f>SUM(T438:T463)</f>
        <v>0</v>
      </c>
      <c r="AR437" s="122" t="s">
        <v>82</v>
      </c>
      <c r="AT437" s="129" t="s">
        <v>73</v>
      </c>
      <c r="AU437" s="129" t="s">
        <v>82</v>
      </c>
      <c r="AY437" s="122" t="s">
        <v>189</v>
      </c>
      <c r="BK437" s="130">
        <f>SUM(BK438:BK463)</f>
        <v>0</v>
      </c>
    </row>
    <row r="438" spans="2:65" s="1" customFormat="1" ht="33" customHeight="1">
      <c r="B438" s="33"/>
      <c r="C438" s="133" t="s">
        <v>596</v>
      </c>
      <c r="D438" s="133" t="s">
        <v>191</v>
      </c>
      <c r="E438" s="134" t="s">
        <v>2417</v>
      </c>
      <c r="F438" s="135" t="s">
        <v>2418</v>
      </c>
      <c r="G438" s="136" t="s">
        <v>194</v>
      </c>
      <c r="H438" s="137">
        <v>9.2200000000000006</v>
      </c>
      <c r="I438" s="138"/>
      <c r="J438" s="139">
        <f>ROUND(I438*H438,2)</f>
        <v>0</v>
      </c>
      <c r="K438" s="135" t="s">
        <v>195</v>
      </c>
      <c r="L438" s="33"/>
      <c r="M438" s="140" t="s">
        <v>19</v>
      </c>
      <c r="N438" s="141" t="s">
        <v>45</v>
      </c>
      <c r="P438" s="142">
        <f>O438*H438</f>
        <v>0</v>
      </c>
      <c r="Q438" s="142">
        <v>0</v>
      </c>
      <c r="R438" s="142">
        <f>Q438*H438</f>
        <v>0</v>
      </c>
      <c r="S438" s="142">
        <v>0</v>
      </c>
      <c r="T438" s="143">
        <f>S438*H438</f>
        <v>0</v>
      </c>
      <c r="AR438" s="144" t="s">
        <v>196</v>
      </c>
      <c r="AT438" s="144" t="s">
        <v>191</v>
      </c>
      <c r="AU438" s="144" t="s">
        <v>85</v>
      </c>
      <c r="AY438" s="18" t="s">
        <v>189</v>
      </c>
      <c r="BE438" s="145">
        <f>IF(N438="základní",J438,0)</f>
        <v>0</v>
      </c>
      <c r="BF438" s="145">
        <f>IF(N438="snížená",J438,0)</f>
        <v>0</v>
      </c>
      <c r="BG438" s="145">
        <f>IF(N438="zákl. přenesená",J438,0)</f>
        <v>0</v>
      </c>
      <c r="BH438" s="145">
        <f>IF(N438="sníž. přenesená",J438,0)</f>
        <v>0</v>
      </c>
      <c r="BI438" s="145">
        <f>IF(N438="nulová",J438,0)</f>
        <v>0</v>
      </c>
      <c r="BJ438" s="18" t="s">
        <v>82</v>
      </c>
      <c r="BK438" s="145">
        <f>ROUND(I438*H438,2)</f>
        <v>0</v>
      </c>
      <c r="BL438" s="18" t="s">
        <v>196</v>
      </c>
      <c r="BM438" s="144" t="s">
        <v>2419</v>
      </c>
    </row>
    <row r="439" spans="2:65" s="1" customFormat="1" ht="11.25">
      <c r="B439" s="33"/>
      <c r="D439" s="146" t="s">
        <v>198</v>
      </c>
      <c r="F439" s="147" t="s">
        <v>2420</v>
      </c>
      <c r="I439" s="148"/>
      <c r="L439" s="33"/>
      <c r="M439" s="149"/>
      <c r="T439" s="54"/>
      <c r="AT439" s="18" t="s">
        <v>198</v>
      </c>
      <c r="AU439" s="18" t="s">
        <v>85</v>
      </c>
    </row>
    <row r="440" spans="2:65" s="12" customFormat="1" ht="11.25">
      <c r="B440" s="150"/>
      <c r="D440" s="151" t="s">
        <v>205</v>
      </c>
      <c r="E440" s="152" t="s">
        <v>19</v>
      </c>
      <c r="F440" s="153" t="s">
        <v>2208</v>
      </c>
      <c r="H440" s="152" t="s">
        <v>19</v>
      </c>
      <c r="I440" s="154"/>
      <c r="L440" s="150"/>
      <c r="M440" s="155"/>
      <c r="T440" s="156"/>
      <c r="AT440" s="152" t="s">
        <v>205</v>
      </c>
      <c r="AU440" s="152" t="s">
        <v>85</v>
      </c>
      <c r="AV440" s="12" t="s">
        <v>82</v>
      </c>
      <c r="AW440" s="12" t="s">
        <v>35</v>
      </c>
      <c r="AX440" s="12" t="s">
        <v>74</v>
      </c>
      <c r="AY440" s="152" t="s">
        <v>189</v>
      </c>
    </row>
    <row r="441" spans="2:65" s="12" customFormat="1" ht="11.25">
      <c r="B441" s="150"/>
      <c r="D441" s="151" t="s">
        <v>205</v>
      </c>
      <c r="E441" s="152" t="s">
        <v>19</v>
      </c>
      <c r="F441" s="153" t="s">
        <v>2230</v>
      </c>
      <c r="H441" s="152" t="s">
        <v>19</v>
      </c>
      <c r="I441" s="154"/>
      <c r="L441" s="150"/>
      <c r="M441" s="155"/>
      <c r="T441" s="156"/>
      <c r="AT441" s="152" t="s">
        <v>205</v>
      </c>
      <c r="AU441" s="152" t="s">
        <v>85</v>
      </c>
      <c r="AV441" s="12" t="s">
        <v>82</v>
      </c>
      <c r="AW441" s="12" t="s">
        <v>35</v>
      </c>
      <c r="AX441" s="12" t="s">
        <v>74</v>
      </c>
      <c r="AY441" s="152" t="s">
        <v>189</v>
      </c>
    </row>
    <row r="442" spans="2:65" s="12" customFormat="1" ht="11.25">
      <c r="B442" s="150"/>
      <c r="D442" s="151" t="s">
        <v>205</v>
      </c>
      <c r="E442" s="152" t="s">
        <v>19</v>
      </c>
      <c r="F442" s="153" t="s">
        <v>2421</v>
      </c>
      <c r="H442" s="152" t="s">
        <v>19</v>
      </c>
      <c r="I442" s="154"/>
      <c r="L442" s="150"/>
      <c r="M442" s="155"/>
      <c r="T442" s="156"/>
      <c r="AT442" s="152" t="s">
        <v>205</v>
      </c>
      <c r="AU442" s="152" t="s">
        <v>85</v>
      </c>
      <c r="AV442" s="12" t="s">
        <v>82</v>
      </c>
      <c r="AW442" s="12" t="s">
        <v>35</v>
      </c>
      <c r="AX442" s="12" t="s">
        <v>74</v>
      </c>
      <c r="AY442" s="152" t="s">
        <v>189</v>
      </c>
    </row>
    <row r="443" spans="2:65" s="13" customFormat="1" ht="11.25">
      <c r="B443" s="157"/>
      <c r="D443" s="151" t="s">
        <v>205</v>
      </c>
      <c r="E443" s="158" t="s">
        <v>19</v>
      </c>
      <c r="F443" s="159" t="s">
        <v>2231</v>
      </c>
      <c r="H443" s="160">
        <v>9.2200000000000006</v>
      </c>
      <c r="I443" s="161"/>
      <c r="L443" s="157"/>
      <c r="M443" s="162"/>
      <c r="T443" s="163"/>
      <c r="AT443" s="158" t="s">
        <v>205</v>
      </c>
      <c r="AU443" s="158" t="s">
        <v>85</v>
      </c>
      <c r="AV443" s="13" t="s">
        <v>85</v>
      </c>
      <c r="AW443" s="13" t="s">
        <v>35</v>
      </c>
      <c r="AX443" s="13" t="s">
        <v>82</v>
      </c>
      <c r="AY443" s="158" t="s">
        <v>189</v>
      </c>
    </row>
    <row r="444" spans="2:65" s="1" customFormat="1" ht="33" customHeight="1">
      <c r="B444" s="33"/>
      <c r="C444" s="133" t="s">
        <v>602</v>
      </c>
      <c r="D444" s="133" t="s">
        <v>191</v>
      </c>
      <c r="E444" s="134" t="s">
        <v>832</v>
      </c>
      <c r="F444" s="135" t="s">
        <v>833</v>
      </c>
      <c r="G444" s="136" t="s">
        <v>194</v>
      </c>
      <c r="H444" s="137">
        <v>24.6</v>
      </c>
      <c r="I444" s="138"/>
      <c r="J444" s="139">
        <f>ROUND(I444*H444,2)</f>
        <v>0</v>
      </c>
      <c r="K444" s="135" t="s">
        <v>195</v>
      </c>
      <c r="L444" s="33"/>
      <c r="M444" s="140" t="s">
        <v>19</v>
      </c>
      <c r="N444" s="141" t="s">
        <v>45</v>
      </c>
      <c r="P444" s="142">
        <f>O444*H444</f>
        <v>0</v>
      </c>
      <c r="Q444" s="142">
        <v>0</v>
      </c>
      <c r="R444" s="142">
        <f>Q444*H444</f>
        <v>0</v>
      </c>
      <c r="S444" s="142">
        <v>0</v>
      </c>
      <c r="T444" s="143">
        <f>S444*H444</f>
        <v>0</v>
      </c>
      <c r="AR444" s="144" t="s">
        <v>196</v>
      </c>
      <c r="AT444" s="144" t="s">
        <v>191</v>
      </c>
      <c r="AU444" s="144" t="s">
        <v>85</v>
      </c>
      <c r="AY444" s="18" t="s">
        <v>189</v>
      </c>
      <c r="BE444" s="145">
        <f>IF(N444="základní",J444,0)</f>
        <v>0</v>
      </c>
      <c r="BF444" s="145">
        <f>IF(N444="snížená",J444,0)</f>
        <v>0</v>
      </c>
      <c r="BG444" s="145">
        <f>IF(N444="zákl. přenesená",J444,0)</f>
        <v>0</v>
      </c>
      <c r="BH444" s="145">
        <f>IF(N444="sníž. přenesená",J444,0)</f>
        <v>0</v>
      </c>
      <c r="BI444" s="145">
        <f>IF(N444="nulová",J444,0)</f>
        <v>0</v>
      </c>
      <c r="BJ444" s="18" t="s">
        <v>82</v>
      </c>
      <c r="BK444" s="145">
        <f>ROUND(I444*H444,2)</f>
        <v>0</v>
      </c>
      <c r="BL444" s="18" t="s">
        <v>196</v>
      </c>
      <c r="BM444" s="144" t="s">
        <v>2422</v>
      </c>
    </row>
    <row r="445" spans="2:65" s="1" customFormat="1" ht="11.25">
      <c r="B445" s="33"/>
      <c r="D445" s="146" t="s">
        <v>198</v>
      </c>
      <c r="F445" s="147" t="s">
        <v>835</v>
      </c>
      <c r="I445" s="148"/>
      <c r="L445" s="33"/>
      <c r="M445" s="149"/>
      <c r="T445" s="54"/>
      <c r="AT445" s="18" t="s">
        <v>198</v>
      </c>
      <c r="AU445" s="18" t="s">
        <v>85</v>
      </c>
    </row>
    <row r="446" spans="2:65" s="12" customFormat="1" ht="11.25">
      <c r="B446" s="150"/>
      <c r="D446" s="151" t="s">
        <v>205</v>
      </c>
      <c r="E446" s="152" t="s">
        <v>19</v>
      </c>
      <c r="F446" s="153" t="s">
        <v>2208</v>
      </c>
      <c r="H446" s="152" t="s">
        <v>19</v>
      </c>
      <c r="I446" s="154"/>
      <c r="L446" s="150"/>
      <c r="M446" s="155"/>
      <c r="T446" s="156"/>
      <c r="AT446" s="152" t="s">
        <v>205</v>
      </c>
      <c r="AU446" s="152" t="s">
        <v>85</v>
      </c>
      <c r="AV446" s="12" t="s">
        <v>82</v>
      </c>
      <c r="AW446" s="12" t="s">
        <v>35</v>
      </c>
      <c r="AX446" s="12" t="s">
        <v>74</v>
      </c>
      <c r="AY446" s="152" t="s">
        <v>189</v>
      </c>
    </row>
    <row r="447" spans="2:65" s="12" customFormat="1" ht="11.25">
      <c r="B447" s="150"/>
      <c r="D447" s="151" t="s">
        <v>205</v>
      </c>
      <c r="E447" s="152" t="s">
        <v>19</v>
      </c>
      <c r="F447" s="153" t="s">
        <v>2228</v>
      </c>
      <c r="H447" s="152" t="s">
        <v>19</v>
      </c>
      <c r="I447" s="154"/>
      <c r="L447" s="150"/>
      <c r="M447" s="155"/>
      <c r="T447" s="156"/>
      <c r="AT447" s="152" t="s">
        <v>205</v>
      </c>
      <c r="AU447" s="152" t="s">
        <v>85</v>
      </c>
      <c r="AV447" s="12" t="s">
        <v>82</v>
      </c>
      <c r="AW447" s="12" t="s">
        <v>35</v>
      </c>
      <c r="AX447" s="12" t="s">
        <v>74</v>
      </c>
      <c r="AY447" s="152" t="s">
        <v>189</v>
      </c>
    </row>
    <row r="448" spans="2:65" s="12" customFormat="1" ht="11.25">
      <c r="B448" s="150"/>
      <c r="D448" s="151" t="s">
        <v>205</v>
      </c>
      <c r="E448" s="152" t="s">
        <v>19</v>
      </c>
      <c r="F448" s="153" t="s">
        <v>2423</v>
      </c>
      <c r="H448" s="152" t="s">
        <v>19</v>
      </c>
      <c r="I448" s="154"/>
      <c r="L448" s="150"/>
      <c r="M448" s="155"/>
      <c r="T448" s="156"/>
      <c r="AT448" s="152" t="s">
        <v>205</v>
      </c>
      <c r="AU448" s="152" t="s">
        <v>85</v>
      </c>
      <c r="AV448" s="12" t="s">
        <v>82</v>
      </c>
      <c r="AW448" s="12" t="s">
        <v>35</v>
      </c>
      <c r="AX448" s="12" t="s">
        <v>74</v>
      </c>
      <c r="AY448" s="152" t="s">
        <v>189</v>
      </c>
    </row>
    <row r="449" spans="2:65" s="13" customFormat="1" ht="11.25">
      <c r="B449" s="157"/>
      <c r="D449" s="151" t="s">
        <v>205</v>
      </c>
      <c r="E449" s="158" t="s">
        <v>19</v>
      </c>
      <c r="F449" s="159" t="s">
        <v>2424</v>
      </c>
      <c r="H449" s="160">
        <v>24.6</v>
      </c>
      <c r="I449" s="161"/>
      <c r="L449" s="157"/>
      <c r="M449" s="162"/>
      <c r="T449" s="163"/>
      <c r="AT449" s="158" t="s">
        <v>205</v>
      </c>
      <c r="AU449" s="158" t="s">
        <v>85</v>
      </c>
      <c r="AV449" s="13" t="s">
        <v>85</v>
      </c>
      <c r="AW449" s="13" t="s">
        <v>35</v>
      </c>
      <c r="AX449" s="13" t="s">
        <v>82</v>
      </c>
      <c r="AY449" s="158" t="s">
        <v>189</v>
      </c>
    </row>
    <row r="450" spans="2:65" s="1" customFormat="1" ht="33" customHeight="1">
      <c r="B450" s="33"/>
      <c r="C450" s="133" t="s">
        <v>609</v>
      </c>
      <c r="D450" s="133" t="s">
        <v>191</v>
      </c>
      <c r="E450" s="134" t="s">
        <v>2425</v>
      </c>
      <c r="F450" s="135" t="s">
        <v>2426</v>
      </c>
      <c r="G450" s="136" t="s">
        <v>194</v>
      </c>
      <c r="H450" s="137">
        <v>12.3</v>
      </c>
      <c r="I450" s="138"/>
      <c r="J450" s="139">
        <f>ROUND(I450*H450,2)</f>
        <v>0</v>
      </c>
      <c r="K450" s="135" t="s">
        <v>195</v>
      </c>
      <c r="L450" s="33"/>
      <c r="M450" s="140" t="s">
        <v>19</v>
      </c>
      <c r="N450" s="141" t="s">
        <v>45</v>
      </c>
      <c r="P450" s="142">
        <f>O450*H450</f>
        <v>0</v>
      </c>
      <c r="Q450" s="142">
        <v>0</v>
      </c>
      <c r="R450" s="142">
        <f>Q450*H450</f>
        <v>0</v>
      </c>
      <c r="S450" s="142">
        <v>0</v>
      </c>
      <c r="T450" s="143">
        <f>S450*H450</f>
        <v>0</v>
      </c>
      <c r="AR450" s="144" t="s">
        <v>196</v>
      </c>
      <c r="AT450" s="144" t="s">
        <v>191</v>
      </c>
      <c r="AU450" s="144" t="s">
        <v>85</v>
      </c>
      <c r="AY450" s="18" t="s">
        <v>189</v>
      </c>
      <c r="BE450" s="145">
        <f>IF(N450="základní",J450,0)</f>
        <v>0</v>
      </c>
      <c r="BF450" s="145">
        <f>IF(N450="snížená",J450,0)</f>
        <v>0</v>
      </c>
      <c r="BG450" s="145">
        <f>IF(N450="zákl. přenesená",J450,0)</f>
        <v>0</v>
      </c>
      <c r="BH450" s="145">
        <f>IF(N450="sníž. přenesená",J450,0)</f>
        <v>0</v>
      </c>
      <c r="BI450" s="145">
        <f>IF(N450="nulová",J450,0)</f>
        <v>0</v>
      </c>
      <c r="BJ450" s="18" t="s">
        <v>82</v>
      </c>
      <c r="BK450" s="145">
        <f>ROUND(I450*H450,2)</f>
        <v>0</v>
      </c>
      <c r="BL450" s="18" t="s">
        <v>196</v>
      </c>
      <c r="BM450" s="144" t="s">
        <v>2427</v>
      </c>
    </row>
    <row r="451" spans="2:65" s="1" customFormat="1" ht="11.25">
      <c r="B451" s="33"/>
      <c r="D451" s="146" t="s">
        <v>198</v>
      </c>
      <c r="F451" s="147" t="s">
        <v>2428</v>
      </c>
      <c r="I451" s="148"/>
      <c r="L451" s="33"/>
      <c r="M451" s="149"/>
      <c r="T451" s="54"/>
      <c r="AT451" s="18" t="s">
        <v>198</v>
      </c>
      <c r="AU451" s="18" t="s">
        <v>85</v>
      </c>
    </row>
    <row r="452" spans="2:65" s="12" customFormat="1" ht="11.25">
      <c r="B452" s="150"/>
      <c r="D452" s="151" t="s">
        <v>205</v>
      </c>
      <c r="E452" s="152" t="s">
        <v>19</v>
      </c>
      <c r="F452" s="153" t="s">
        <v>2208</v>
      </c>
      <c r="H452" s="152" t="s">
        <v>19</v>
      </c>
      <c r="I452" s="154"/>
      <c r="L452" s="150"/>
      <c r="M452" s="155"/>
      <c r="T452" s="156"/>
      <c r="AT452" s="152" t="s">
        <v>205</v>
      </c>
      <c r="AU452" s="152" t="s">
        <v>85</v>
      </c>
      <c r="AV452" s="12" t="s">
        <v>82</v>
      </c>
      <c r="AW452" s="12" t="s">
        <v>35</v>
      </c>
      <c r="AX452" s="12" t="s">
        <v>74</v>
      </c>
      <c r="AY452" s="152" t="s">
        <v>189</v>
      </c>
    </row>
    <row r="453" spans="2:65" s="12" customFormat="1" ht="11.25">
      <c r="B453" s="150"/>
      <c r="D453" s="151" t="s">
        <v>205</v>
      </c>
      <c r="E453" s="152" t="s">
        <v>19</v>
      </c>
      <c r="F453" s="153" t="s">
        <v>2228</v>
      </c>
      <c r="H453" s="152" t="s">
        <v>19</v>
      </c>
      <c r="I453" s="154"/>
      <c r="L453" s="150"/>
      <c r="M453" s="155"/>
      <c r="T453" s="156"/>
      <c r="AT453" s="152" t="s">
        <v>205</v>
      </c>
      <c r="AU453" s="152" t="s">
        <v>85</v>
      </c>
      <c r="AV453" s="12" t="s">
        <v>82</v>
      </c>
      <c r="AW453" s="12" t="s">
        <v>35</v>
      </c>
      <c r="AX453" s="12" t="s">
        <v>74</v>
      </c>
      <c r="AY453" s="152" t="s">
        <v>189</v>
      </c>
    </row>
    <row r="454" spans="2:65" s="12" customFormat="1" ht="11.25">
      <c r="B454" s="150"/>
      <c r="D454" s="151" t="s">
        <v>205</v>
      </c>
      <c r="E454" s="152" t="s">
        <v>19</v>
      </c>
      <c r="F454" s="153" t="s">
        <v>2429</v>
      </c>
      <c r="H454" s="152" t="s">
        <v>19</v>
      </c>
      <c r="I454" s="154"/>
      <c r="L454" s="150"/>
      <c r="M454" s="155"/>
      <c r="T454" s="156"/>
      <c r="AT454" s="152" t="s">
        <v>205</v>
      </c>
      <c r="AU454" s="152" t="s">
        <v>85</v>
      </c>
      <c r="AV454" s="12" t="s">
        <v>82</v>
      </c>
      <c r="AW454" s="12" t="s">
        <v>35</v>
      </c>
      <c r="AX454" s="12" t="s">
        <v>74</v>
      </c>
      <c r="AY454" s="152" t="s">
        <v>189</v>
      </c>
    </row>
    <row r="455" spans="2:65" s="13" customFormat="1" ht="11.25">
      <c r="B455" s="157"/>
      <c r="D455" s="151" t="s">
        <v>205</v>
      </c>
      <c r="E455" s="158" t="s">
        <v>19</v>
      </c>
      <c r="F455" s="159" t="s">
        <v>2229</v>
      </c>
      <c r="H455" s="160">
        <v>12.3</v>
      </c>
      <c r="I455" s="161"/>
      <c r="L455" s="157"/>
      <c r="M455" s="162"/>
      <c r="T455" s="163"/>
      <c r="AT455" s="158" t="s">
        <v>205</v>
      </c>
      <c r="AU455" s="158" t="s">
        <v>85</v>
      </c>
      <c r="AV455" s="13" t="s">
        <v>85</v>
      </c>
      <c r="AW455" s="13" t="s">
        <v>35</v>
      </c>
      <c r="AX455" s="13" t="s">
        <v>82</v>
      </c>
      <c r="AY455" s="158" t="s">
        <v>189</v>
      </c>
    </row>
    <row r="456" spans="2:65" s="1" customFormat="1" ht="78" customHeight="1">
      <c r="B456" s="33"/>
      <c r="C456" s="133" t="s">
        <v>615</v>
      </c>
      <c r="D456" s="133" t="s">
        <v>191</v>
      </c>
      <c r="E456" s="134" t="s">
        <v>2430</v>
      </c>
      <c r="F456" s="135" t="s">
        <v>2431</v>
      </c>
      <c r="G456" s="136" t="s">
        <v>194</v>
      </c>
      <c r="H456" s="137">
        <v>12.3</v>
      </c>
      <c r="I456" s="138"/>
      <c r="J456" s="139">
        <f>ROUND(I456*H456,2)</f>
        <v>0</v>
      </c>
      <c r="K456" s="135" t="s">
        <v>195</v>
      </c>
      <c r="L456" s="33"/>
      <c r="M456" s="140" t="s">
        <v>19</v>
      </c>
      <c r="N456" s="141" t="s">
        <v>45</v>
      </c>
      <c r="P456" s="142">
        <f>O456*H456</f>
        <v>0</v>
      </c>
      <c r="Q456" s="142">
        <v>0.11162</v>
      </c>
      <c r="R456" s="142">
        <f>Q456*H456</f>
        <v>1.3729260000000001</v>
      </c>
      <c r="S456" s="142">
        <v>0</v>
      </c>
      <c r="T456" s="143">
        <f>S456*H456</f>
        <v>0</v>
      </c>
      <c r="AR456" s="144" t="s">
        <v>196</v>
      </c>
      <c r="AT456" s="144" t="s">
        <v>191</v>
      </c>
      <c r="AU456" s="144" t="s">
        <v>85</v>
      </c>
      <c r="AY456" s="18" t="s">
        <v>189</v>
      </c>
      <c r="BE456" s="145">
        <f>IF(N456="základní",J456,0)</f>
        <v>0</v>
      </c>
      <c r="BF456" s="145">
        <f>IF(N456="snížená",J456,0)</f>
        <v>0</v>
      </c>
      <c r="BG456" s="145">
        <f>IF(N456="zákl. přenesená",J456,0)</f>
        <v>0</v>
      </c>
      <c r="BH456" s="145">
        <f>IF(N456="sníž. přenesená",J456,0)</f>
        <v>0</v>
      </c>
      <c r="BI456" s="145">
        <f>IF(N456="nulová",J456,0)</f>
        <v>0</v>
      </c>
      <c r="BJ456" s="18" t="s">
        <v>82</v>
      </c>
      <c r="BK456" s="145">
        <f>ROUND(I456*H456,2)</f>
        <v>0</v>
      </c>
      <c r="BL456" s="18" t="s">
        <v>196</v>
      </c>
      <c r="BM456" s="144" t="s">
        <v>2432</v>
      </c>
    </row>
    <row r="457" spans="2:65" s="1" customFormat="1" ht="11.25">
      <c r="B457" s="33"/>
      <c r="D457" s="146" t="s">
        <v>198</v>
      </c>
      <c r="F457" s="147" t="s">
        <v>2433</v>
      </c>
      <c r="I457" s="148"/>
      <c r="L457" s="33"/>
      <c r="M457" s="149"/>
      <c r="T457" s="54"/>
      <c r="AT457" s="18" t="s">
        <v>198</v>
      </c>
      <c r="AU457" s="18" t="s">
        <v>85</v>
      </c>
    </row>
    <row r="458" spans="2:65" s="12" customFormat="1" ht="11.25">
      <c r="B458" s="150"/>
      <c r="D458" s="151" t="s">
        <v>205</v>
      </c>
      <c r="E458" s="152" t="s">
        <v>19</v>
      </c>
      <c r="F458" s="153" t="s">
        <v>217</v>
      </c>
      <c r="H458" s="152" t="s">
        <v>19</v>
      </c>
      <c r="I458" s="154"/>
      <c r="L458" s="150"/>
      <c r="M458" s="155"/>
      <c r="T458" s="156"/>
      <c r="AT458" s="152" t="s">
        <v>205</v>
      </c>
      <c r="AU458" s="152" t="s">
        <v>85</v>
      </c>
      <c r="AV458" s="12" t="s">
        <v>82</v>
      </c>
      <c r="AW458" s="12" t="s">
        <v>35</v>
      </c>
      <c r="AX458" s="12" t="s">
        <v>74</v>
      </c>
      <c r="AY458" s="152" t="s">
        <v>189</v>
      </c>
    </row>
    <row r="459" spans="2:65" s="12" customFormat="1" ht="11.25">
      <c r="B459" s="150"/>
      <c r="D459" s="151" t="s">
        <v>205</v>
      </c>
      <c r="E459" s="152" t="s">
        <v>19</v>
      </c>
      <c r="F459" s="153" t="s">
        <v>2208</v>
      </c>
      <c r="H459" s="152" t="s">
        <v>19</v>
      </c>
      <c r="I459" s="154"/>
      <c r="L459" s="150"/>
      <c r="M459" s="155"/>
      <c r="T459" s="156"/>
      <c r="AT459" s="152" t="s">
        <v>205</v>
      </c>
      <c r="AU459" s="152" t="s">
        <v>85</v>
      </c>
      <c r="AV459" s="12" t="s">
        <v>82</v>
      </c>
      <c r="AW459" s="12" t="s">
        <v>35</v>
      </c>
      <c r="AX459" s="12" t="s">
        <v>74</v>
      </c>
      <c r="AY459" s="152" t="s">
        <v>189</v>
      </c>
    </row>
    <row r="460" spans="2:65" s="12" customFormat="1" ht="11.25">
      <c r="B460" s="150"/>
      <c r="D460" s="151" t="s">
        <v>205</v>
      </c>
      <c r="E460" s="152" t="s">
        <v>19</v>
      </c>
      <c r="F460" s="153" t="s">
        <v>2228</v>
      </c>
      <c r="H460" s="152" t="s">
        <v>19</v>
      </c>
      <c r="I460" s="154"/>
      <c r="L460" s="150"/>
      <c r="M460" s="155"/>
      <c r="T460" s="156"/>
      <c r="AT460" s="152" t="s">
        <v>205</v>
      </c>
      <c r="AU460" s="152" t="s">
        <v>85</v>
      </c>
      <c r="AV460" s="12" t="s">
        <v>82</v>
      </c>
      <c r="AW460" s="12" t="s">
        <v>35</v>
      </c>
      <c r="AX460" s="12" t="s">
        <v>74</v>
      </c>
      <c r="AY460" s="152" t="s">
        <v>189</v>
      </c>
    </row>
    <row r="461" spans="2:65" s="13" customFormat="1" ht="11.25">
      <c r="B461" s="157"/>
      <c r="D461" s="151" t="s">
        <v>205</v>
      </c>
      <c r="E461" s="158" t="s">
        <v>19</v>
      </c>
      <c r="F461" s="159" t="s">
        <v>2229</v>
      </c>
      <c r="H461" s="160">
        <v>12.3</v>
      </c>
      <c r="I461" s="161"/>
      <c r="L461" s="157"/>
      <c r="M461" s="162"/>
      <c r="T461" s="163"/>
      <c r="AT461" s="158" t="s">
        <v>205</v>
      </c>
      <c r="AU461" s="158" t="s">
        <v>85</v>
      </c>
      <c r="AV461" s="13" t="s">
        <v>85</v>
      </c>
      <c r="AW461" s="13" t="s">
        <v>35</v>
      </c>
      <c r="AX461" s="13" t="s">
        <v>82</v>
      </c>
      <c r="AY461" s="158" t="s">
        <v>189</v>
      </c>
    </row>
    <row r="462" spans="2:65" s="1" customFormat="1" ht="24.2" customHeight="1">
      <c r="B462" s="33"/>
      <c r="C462" s="178" t="s">
        <v>623</v>
      </c>
      <c r="D462" s="178" t="s">
        <v>666</v>
      </c>
      <c r="E462" s="179" t="s">
        <v>2434</v>
      </c>
      <c r="F462" s="180" t="s">
        <v>2435</v>
      </c>
      <c r="G462" s="181" t="s">
        <v>194</v>
      </c>
      <c r="H462" s="182">
        <v>12.669</v>
      </c>
      <c r="I462" s="183"/>
      <c r="J462" s="184">
        <f>ROUND(I462*H462,2)</f>
        <v>0</v>
      </c>
      <c r="K462" s="180" t="s">
        <v>195</v>
      </c>
      <c r="L462" s="185"/>
      <c r="M462" s="186" t="s">
        <v>19</v>
      </c>
      <c r="N462" s="187" t="s">
        <v>45</v>
      </c>
      <c r="P462" s="142">
        <f>O462*H462</f>
        <v>0</v>
      </c>
      <c r="Q462" s="142">
        <v>0.17599999999999999</v>
      </c>
      <c r="R462" s="142">
        <f>Q462*H462</f>
        <v>2.2297440000000002</v>
      </c>
      <c r="S462" s="142">
        <v>0</v>
      </c>
      <c r="T462" s="143">
        <f>S462*H462</f>
        <v>0</v>
      </c>
      <c r="AR462" s="144" t="s">
        <v>234</v>
      </c>
      <c r="AT462" s="144" t="s">
        <v>666</v>
      </c>
      <c r="AU462" s="144" t="s">
        <v>85</v>
      </c>
      <c r="AY462" s="18" t="s">
        <v>189</v>
      </c>
      <c r="BE462" s="145">
        <f>IF(N462="základní",J462,0)</f>
        <v>0</v>
      </c>
      <c r="BF462" s="145">
        <f>IF(N462="snížená",J462,0)</f>
        <v>0</v>
      </c>
      <c r="BG462" s="145">
        <f>IF(N462="zákl. přenesená",J462,0)</f>
        <v>0</v>
      </c>
      <c r="BH462" s="145">
        <f>IF(N462="sníž. přenesená",J462,0)</f>
        <v>0</v>
      </c>
      <c r="BI462" s="145">
        <f>IF(N462="nulová",J462,0)</f>
        <v>0</v>
      </c>
      <c r="BJ462" s="18" t="s">
        <v>82</v>
      </c>
      <c r="BK462" s="145">
        <f>ROUND(I462*H462,2)</f>
        <v>0</v>
      </c>
      <c r="BL462" s="18" t="s">
        <v>196</v>
      </c>
      <c r="BM462" s="144" t="s">
        <v>2436</v>
      </c>
    </row>
    <row r="463" spans="2:65" s="13" customFormat="1" ht="11.25">
      <c r="B463" s="157"/>
      <c r="D463" s="151" t="s">
        <v>205</v>
      </c>
      <c r="F463" s="159" t="s">
        <v>2437</v>
      </c>
      <c r="H463" s="160">
        <v>12.669</v>
      </c>
      <c r="I463" s="161"/>
      <c r="L463" s="157"/>
      <c r="M463" s="162"/>
      <c r="T463" s="163"/>
      <c r="AT463" s="158" t="s">
        <v>205</v>
      </c>
      <c r="AU463" s="158" t="s">
        <v>85</v>
      </c>
      <c r="AV463" s="13" t="s">
        <v>85</v>
      </c>
      <c r="AW463" s="13" t="s">
        <v>4</v>
      </c>
      <c r="AX463" s="13" t="s">
        <v>82</v>
      </c>
      <c r="AY463" s="158" t="s">
        <v>189</v>
      </c>
    </row>
    <row r="464" spans="2:65" s="11" customFormat="1" ht="22.9" customHeight="1">
      <c r="B464" s="121"/>
      <c r="D464" s="122" t="s">
        <v>73</v>
      </c>
      <c r="E464" s="131" t="s">
        <v>218</v>
      </c>
      <c r="F464" s="131" t="s">
        <v>1722</v>
      </c>
      <c r="I464" s="124"/>
      <c r="J464" s="132">
        <f>BK464</f>
        <v>0</v>
      </c>
      <c r="L464" s="121"/>
      <c r="M464" s="126"/>
      <c r="P464" s="127">
        <f>SUM(P465:P628)</f>
        <v>0</v>
      </c>
      <c r="R464" s="127">
        <f>SUM(R465:R628)</f>
        <v>9.9636230800000014</v>
      </c>
      <c r="T464" s="128">
        <f>SUM(T465:T628)</f>
        <v>0</v>
      </c>
      <c r="AR464" s="122" t="s">
        <v>82</v>
      </c>
      <c r="AT464" s="129" t="s">
        <v>73</v>
      </c>
      <c r="AU464" s="129" t="s">
        <v>82</v>
      </c>
      <c r="AY464" s="122" t="s">
        <v>189</v>
      </c>
      <c r="BK464" s="130">
        <f>SUM(BK465:BK628)</f>
        <v>0</v>
      </c>
    </row>
    <row r="465" spans="2:65" s="1" customFormat="1" ht="37.9" customHeight="1">
      <c r="B465" s="33"/>
      <c r="C465" s="133" t="s">
        <v>630</v>
      </c>
      <c r="D465" s="133" t="s">
        <v>191</v>
      </c>
      <c r="E465" s="134" t="s">
        <v>2438</v>
      </c>
      <c r="F465" s="135" t="s">
        <v>2439</v>
      </c>
      <c r="G465" s="136" t="s">
        <v>194</v>
      </c>
      <c r="H465" s="137">
        <v>11.28</v>
      </c>
      <c r="I465" s="138"/>
      <c r="J465" s="139">
        <f>ROUND(I465*H465,2)</f>
        <v>0</v>
      </c>
      <c r="K465" s="135" t="s">
        <v>195</v>
      </c>
      <c r="L465" s="33"/>
      <c r="M465" s="140" t="s">
        <v>19</v>
      </c>
      <c r="N465" s="141" t="s">
        <v>45</v>
      </c>
      <c r="P465" s="142">
        <f>O465*H465</f>
        <v>0</v>
      </c>
      <c r="Q465" s="142">
        <v>4.3800000000000002E-3</v>
      </c>
      <c r="R465" s="142">
        <f>Q465*H465</f>
        <v>4.9406399999999996E-2</v>
      </c>
      <c r="S465" s="142">
        <v>0</v>
      </c>
      <c r="T465" s="143">
        <f>S465*H465</f>
        <v>0</v>
      </c>
      <c r="AR465" s="144" t="s">
        <v>196</v>
      </c>
      <c r="AT465" s="144" t="s">
        <v>191</v>
      </c>
      <c r="AU465" s="144" t="s">
        <v>85</v>
      </c>
      <c r="AY465" s="18" t="s">
        <v>189</v>
      </c>
      <c r="BE465" s="145">
        <f>IF(N465="základní",J465,0)</f>
        <v>0</v>
      </c>
      <c r="BF465" s="145">
        <f>IF(N465="snížená",J465,0)</f>
        <v>0</v>
      </c>
      <c r="BG465" s="145">
        <f>IF(N465="zákl. přenesená",J465,0)</f>
        <v>0</v>
      </c>
      <c r="BH465" s="145">
        <f>IF(N465="sníž. přenesená",J465,0)</f>
        <v>0</v>
      </c>
      <c r="BI465" s="145">
        <f>IF(N465="nulová",J465,0)</f>
        <v>0</v>
      </c>
      <c r="BJ465" s="18" t="s">
        <v>82</v>
      </c>
      <c r="BK465" s="145">
        <f>ROUND(I465*H465,2)</f>
        <v>0</v>
      </c>
      <c r="BL465" s="18" t="s">
        <v>196</v>
      </c>
      <c r="BM465" s="144" t="s">
        <v>2440</v>
      </c>
    </row>
    <row r="466" spans="2:65" s="1" customFormat="1" ht="11.25">
      <c r="B466" s="33"/>
      <c r="D466" s="146" t="s">
        <v>198</v>
      </c>
      <c r="F466" s="147" t="s">
        <v>2441</v>
      </c>
      <c r="I466" s="148"/>
      <c r="L466" s="33"/>
      <c r="M466" s="149"/>
      <c r="T466" s="54"/>
      <c r="AT466" s="18" t="s">
        <v>198</v>
      </c>
      <c r="AU466" s="18" t="s">
        <v>85</v>
      </c>
    </row>
    <row r="467" spans="2:65" s="12" customFormat="1" ht="11.25">
      <c r="B467" s="150"/>
      <c r="D467" s="151" t="s">
        <v>205</v>
      </c>
      <c r="E467" s="152" t="s">
        <v>19</v>
      </c>
      <c r="F467" s="153" t="s">
        <v>2208</v>
      </c>
      <c r="H467" s="152" t="s">
        <v>19</v>
      </c>
      <c r="I467" s="154"/>
      <c r="L467" s="150"/>
      <c r="M467" s="155"/>
      <c r="T467" s="156"/>
      <c r="AT467" s="152" t="s">
        <v>205</v>
      </c>
      <c r="AU467" s="152" t="s">
        <v>85</v>
      </c>
      <c r="AV467" s="12" t="s">
        <v>82</v>
      </c>
      <c r="AW467" s="12" t="s">
        <v>35</v>
      </c>
      <c r="AX467" s="12" t="s">
        <v>74</v>
      </c>
      <c r="AY467" s="152" t="s">
        <v>189</v>
      </c>
    </row>
    <row r="468" spans="2:65" s="12" customFormat="1" ht="11.25">
      <c r="B468" s="150"/>
      <c r="D468" s="151" t="s">
        <v>205</v>
      </c>
      <c r="E468" s="152" t="s">
        <v>19</v>
      </c>
      <c r="F468" s="153" t="s">
        <v>2442</v>
      </c>
      <c r="H468" s="152" t="s">
        <v>19</v>
      </c>
      <c r="I468" s="154"/>
      <c r="L468" s="150"/>
      <c r="M468" s="155"/>
      <c r="T468" s="156"/>
      <c r="AT468" s="152" t="s">
        <v>205</v>
      </c>
      <c r="AU468" s="152" t="s">
        <v>85</v>
      </c>
      <c r="AV468" s="12" t="s">
        <v>82</v>
      </c>
      <c r="AW468" s="12" t="s">
        <v>35</v>
      </c>
      <c r="AX468" s="12" t="s">
        <v>74</v>
      </c>
      <c r="AY468" s="152" t="s">
        <v>189</v>
      </c>
    </row>
    <row r="469" spans="2:65" s="12" customFormat="1" ht="11.25">
      <c r="B469" s="150"/>
      <c r="D469" s="151" t="s">
        <v>205</v>
      </c>
      <c r="E469" s="152" t="s">
        <v>19</v>
      </c>
      <c r="F469" s="153" t="s">
        <v>2443</v>
      </c>
      <c r="H469" s="152" t="s">
        <v>19</v>
      </c>
      <c r="I469" s="154"/>
      <c r="L469" s="150"/>
      <c r="M469" s="155"/>
      <c r="T469" s="156"/>
      <c r="AT469" s="152" t="s">
        <v>205</v>
      </c>
      <c r="AU469" s="152" t="s">
        <v>85</v>
      </c>
      <c r="AV469" s="12" t="s">
        <v>82</v>
      </c>
      <c r="AW469" s="12" t="s">
        <v>35</v>
      </c>
      <c r="AX469" s="12" t="s">
        <v>74</v>
      </c>
      <c r="AY469" s="152" t="s">
        <v>189</v>
      </c>
    </row>
    <row r="470" spans="2:65" s="13" customFormat="1" ht="11.25">
      <c r="B470" s="157"/>
      <c r="D470" s="151" t="s">
        <v>205</v>
      </c>
      <c r="E470" s="158" t="s">
        <v>19</v>
      </c>
      <c r="F470" s="159" t="s">
        <v>2444</v>
      </c>
      <c r="H470" s="160">
        <v>11.28</v>
      </c>
      <c r="I470" s="161"/>
      <c r="L470" s="157"/>
      <c r="M470" s="162"/>
      <c r="T470" s="163"/>
      <c r="AT470" s="158" t="s">
        <v>205</v>
      </c>
      <c r="AU470" s="158" t="s">
        <v>85</v>
      </c>
      <c r="AV470" s="13" t="s">
        <v>85</v>
      </c>
      <c r="AW470" s="13" t="s">
        <v>35</v>
      </c>
      <c r="AX470" s="13" t="s">
        <v>74</v>
      </c>
      <c r="AY470" s="158" t="s">
        <v>189</v>
      </c>
    </row>
    <row r="471" spans="2:65" s="14" customFormat="1" ht="11.25">
      <c r="B471" s="164"/>
      <c r="D471" s="151" t="s">
        <v>205</v>
      </c>
      <c r="E471" s="165" t="s">
        <v>19</v>
      </c>
      <c r="F471" s="166" t="s">
        <v>303</v>
      </c>
      <c r="H471" s="167">
        <v>11.28</v>
      </c>
      <c r="I471" s="168"/>
      <c r="L471" s="164"/>
      <c r="M471" s="169"/>
      <c r="T471" s="170"/>
      <c r="AT471" s="165" t="s">
        <v>205</v>
      </c>
      <c r="AU471" s="165" t="s">
        <v>85</v>
      </c>
      <c r="AV471" s="14" t="s">
        <v>196</v>
      </c>
      <c r="AW471" s="14" t="s">
        <v>35</v>
      </c>
      <c r="AX471" s="14" t="s">
        <v>82</v>
      </c>
      <c r="AY471" s="165" t="s">
        <v>189</v>
      </c>
    </row>
    <row r="472" spans="2:65" s="1" customFormat="1" ht="33" customHeight="1">
      <c r="B472" s="33"/>
      <c r="C472" s="133" t="s">
        <v>641</v>
      </c>
      <c r="D472" s="133" t="s">
        <v>191</v>
      </c>
      <c r="E472" s="134" t="s">
        <v>2445</v>
      </c>
      <c r="F472" s="135" t="s">
        <v>2446</v>
      </c>
      <c r="G472" s="136" t="s">
        <v>194</v>
      </c>
      <c r="H472" s="137">
        <v>61.07</v>
      </c>
      <c r="I472" s="138"/>
      <c r="J472" s="139">
        <f>ROUND(I472*H472,2)</f>
        <v>0</v>
      </c>
      <c r="K472" s="135" t="s">
        <v>195</v>
      </c>
      <c r="L472" s="33"/>
      <c r="M472" s="140" t="s">
        <v>19</v>
      </c>
      <c r="N472" s="141" t="s">
        <v>45</v>
      </c>
      <c r="P472" s="142">
        <f>O472*H472</f>
        <v>0</v>
      </c>
      <c r="Q472" s="142">
        <v>4.3800000000000002E-3</v>
      </c>
      <c r="R472" s="142">
        <f>Q472*H472</f>
        <v>0.26748660000000002</v>
      </c>
      <c r="S472" s="142">
        <v>0</v>
      </c>
      <c r="T472" s="143">
        <f>S472*H472</f>
        <v>0</v>
      </c>
      <c r="AR472" s="144" t="s">
        <v>196</v>
      </c>
      <c r="AT472" s="144" t="s">
        <v>191</v>
      </c>
      <c r="AU472" s="144" t="s">
        <v>85</v>
      </c>
      <c r="AY472" s="18" t="s">
        <v>189</v>
      </c>
      <c r="BE472" s="145">
        <f>IF(N472="základní",J472,0)</f>
        <v>0</v>
      </c>
      <c r="BF472" s="145">
        <f>IF(N472="snížená",J472,0)</f>
        <v>0</v>
      </c>
      <c r="BG472" s="145">
        <f>IF(N472="zákl. přenesená",J472,0)</f>
        <v>0</v>
      </c>
      <c r="BH472" s="145">
        <f>IF(N472="sníž. přenesená",J472,0)</f>
        <v>0</v>
      </c>
      <c r="BI472" s="145">
        <f>IF(N472="nulová",J472,0)</f>
        <v>0</v>
      </c>
      <c r="BJ472" s="18" t="s">
        <v>82</v>
      </c>
      <c r="BK472" s="145">
        <f>ROUND(I472*H472,2)</f>
        <v>0</v>
      </c>
      <c r="BL472" s="18" t="s">
        <v>196</v>
      </c>
      <c r="BM472" s="144" t="s">
        <v>2447</v>
      </c>
    </row>
    <row r="473" spans="2:65" s="1" customFormat="1" ht="11.25">
      <c r="B473" s="33"/>
      <c r="D473" s="146" t="s">
        <v>198</v>
      </c>
      <c r="F473" s="147" t="s">
        <v>2448</v>
      </c>
      <c r="I473" s="148"/>
      <c r="L473" s="33"/>
      <c r="M473" s="149"/>
      <c r="T473" s="54"/>
      <c r="AT473" s="18" t="s">
        <v>198</v>
      </c>
      <c r="AU473" s="18" t="s">
        <v>85</v>
      </c>
    </row>
    <row r="474" spans="2:65" s="12" customFormat="1" ht="11.25">
      <c r="B474" s="150"/>
      <c r="D474" s="151" t="s">
        <v>205</v>
      </c>
      <c r="E474" s="152" t="s">
        <v>19</v>
      </c>
      <c r="F474" s="153" t="s">
        <v>2208</v>
      </c>
      <c r="H474" s="152" t="s">
        <v>19</v>
      </c>
      <c r="I474" s="154"/>
      <c r="L474" s="150"/>
      <c r="M474" s="155"/>
      <c r="T474" s="156"/>
      <c r="AT474" s="152" t="s">
        <v>205</v>
      </c>
      <c r="AU474" s="152" t="s">
        <v>85</v>
      </c>
      <c r="AV474" s="12" t="s">
        <v>82</v>
      </c>
      <c r="AW474" s="12" t="s">
        <v>35</v>
      </c>
      <c r="AX474" s="12" t="s">
        <v>74</v>
      </c>
      <c r="AY474" s="152" t="s">
        <v>189</v>
      </c>
    </row>
    <row r="475" spans="2:65" s="12" customFormat="1" ht="11.25">
      <c r="B475" s="150"/>
      <c r="D475" s="151" t="s">
        <v>205</v>
      </c>
      <c r="E475" s="152" t="s">
        <v>19</v>
      </c>
      <c r="F475" s="153" t="s">
        <v>2449</v>
      </c>
      <c r="H475" s="152" t="s">
        <v>19</v>
      </c>
      <c r="I475" s="154"/>
      <c r="L475" s="150"/>
      <c r="M475" s="155"/>
      <c r="T475" s="156"/>
      <c r="AT475" s="152" t="s">
        <v>205</v>
      </c>
      <c r="AU475" s="152" t="s">
        <v>85</v>
      </c>
      <c r="AV475" s="12" t="s">
        <v>82</v>
      </c>
      <c r="AW475" s="12" t="s">
        <v>35</v>
      </c>
      <c r="AX475" s="12" t="s">
        <v>74</v>
      </c>
      <c r="AY475" s="152" t="s">
        <v>189</v>
      </c>
    </row>
    <row r="476" spans="2:65" s="13" customFormat="1" ht="11.25">
      <c r="B476" s="157"/>
      <c r="D476" s="151" t="s">
        <v>205</v>
      </c>
      <c r="E476" s="158" t="s">
        <v>19</v>
      </c>
      <c r="F476" s="159" t="s">
        <v>2450</v>
      </c>
      <c r="H476" s="160">
        <v>40.81</v>
      </c>
      <c r="I476" s="161"/>
      <c r="L476" s="157"/>
      <c r="M476" s="162"/>
      <c r="T476" s="163"/>
      <c r="AT476" s="158" t="s">
        <v>205</v>
      </c>
      <c r="AU476" s="158" t="s">
        <v>85</v>
      </c>
      <c r="AV476" s="13" t="s">
        <v>85</v>
      </c>
      <c r="AW476" s="13" t="s">
        <v>35</v>
      </c>
      <c r="AX476" s="13" t="s">
        <v>74</v>
      </c>
      <c r="AY476" s="158" t="s">
        <v>189</v>
      </c>
    </row>
    <row r="477" spans="2:65" s="13" customFormat="1" ht="11.25">
      <c r="B477" s="157"/>
      <c r="D477" s="151" t="s">
        <v>205</v>
      </c>
      <c r="E477" s="158" t="s">
        <v>19</v>
      </c>
      <c r="F477" s="159" t="s">
        <v>2451</v>
      </c>
      <c r="H477" s="160">
        <v>0.56000000000000005</v>
      </c>
      <c r="I477" s="161"/>
      <c r="L477" s="157"/>
      <c r="M477" s="162"/>
      <c r="T477" s="163"/>
      <c r="AT477" s="158" t="s">
        <v>205</v>
      </c>
      <c r="AU477" s="158" t="s">
        <v>85</v>
      </c>
      <c r="AV477" s="13" t="s">
        <v>85</v>
      </c>
      <c r="AW477" s="13" t="s">
        <v>35</v>
      </c>
      <c r="AX477" s="13" t="s">
        <v>74</v>
      </c>
      <c r="AY477" s="158" t="s">
        <v>189</v>
      </c>
    </row>
    <row r="478" spans="2:65" s="12" customFormat="1" ht="11.25">
      <c r="B478" s="150"/>
      <c r="D478" s="151" t="s">
        <v>205</v>
      </c>
      <c r="E478" s="152" t="s">
        <v>19</v>
      </c>
      <c r="F478" s="153" t="s">
        <v>2452</v>
      </c>
      <c r="H478" s="152" t="s">
        <v>19</v>
      </c>
      <c r="I478" s="154"/>
      <c r="L478" s="150"/>
      <c r="M478" s="155"/>
      <c r="T478" s="156"/>
      <c r="AT478" s="152" t="s">
        <v>205</v>
      </c>
      <c r="AU478" s="152" t="s">
        <v>85</v>
      </c>
      <c r="AV478" s="12" t="s">
        <v>82</v>
      </c>
      <c r="AW478" s="12" t="s">
        <v>35</v>
      </c>
      <c r="AX478" s="12" t="s">
        <v>74</v>
      </c>
      <c r="AY478" s="152" t="s">
        <v>189</v>
      </c>
    </row>
    <row r="479" spans="2:65" s="13" customFormat="1" ht="11.25">
      <c r="B479" s="157"/>
      <c r="D479" s="151" t="s">
        <v>205</v>
      </c>
      <c r="E479" s="158" t="s">
        <v>19</v>
      </c>
      <c r="F479" s="159" t="s">
        <v>2453</v>
      </c>
      <c r="H479" s="160">
        <v>5.4</v>
      </c>
      <c r="I479" s="161"/>
      <c r="L479" s="157"/>
      <c r="M479" s="162"/>
      <c r="T479" s="163"/>
      <c r="AT479" s="158" t="s">
        <v>205</v>
      </c>
      <c r="AU479" s="158" t="s">
        <v>85</v>
      </c>
      <c r="AV479" s="13" t="s">
        <v>85</v>
      </c>
      <c r="AW479" s="13" t="s">
        <v>35</v>
      </c>
      <c r="AX479" s="13" t="s">
        <v>74</v>
      </c>
      <c r="AY479" s="158" t="s">
        <v>189</v>
      </c>
    </row>
    <row r="480" spans="2:65" s="12" customFormat="1" ht="11.25">
      <c r="B480" s="150"/>
      <c r="D480" s="151" t="s">
        <v>205</v>
      </c>
      <c r="E480" s="152" t="s">
        <v>19</v>
      </c>
      <c r="F480" s="153" t="s">
        <v>2454</v>
      </c>
      <c r="H480" s="152" t="s">
        <v>19</v>
      </c>
      <c r="I480" s="154"/>
      <c r="L480" s="150"/>
      <c r="M480" s="155"/>
      <c r="T480" s="156"/>
      <c r="AT480" s="152" t="s">
        <v>205</v>
      </c>
      <c r="AU480" s="152" t="s">
        <v>85</v>
      </c>
      <c r="AV480" s="12" t="s">
        <v>82</v>
      </c>
      <c r="AW480" s="12" t="s">
        <v>35</v>
      </c>
      <c r="AX480" s="12" t="s">
        <v>74</v>
      </c>
      <c r="AY480" s="152" t="s">
        <v>189</v>
      </c>
    </row>
    <row r="481" spans="2:65" s="13" customFormat="1" ht="11.25">
      <c r="B481" s="157"/>
      <c r="D481" s="151" t="s">
        <v>205</v>
      </c>
      <c r="E481" s="158" t="s">
        <v>19</v>
      </c>
      <c r="F481" s="159" t="s">
        <v>2455</v>
      </c>
      <c r="H481" s="160">
        <v>14.3</v>
      </c>
      <c r="I481" s="161"/>
      <c r="L481" s="157"/>
      <c r="M481" s="162"/>
      <c r="T481" s="163"/>
      <c r="AT481" s="158" t="s">
        <v>205</v>
      </c>
      <c r="AU481" s="158" t="s">
        <v>85</v>
      </c>
      <c r="AV481" s="13" t="s">
        <v>85</v>
      </c>
      <c r="AW481" s="13" t="s">
        <v>35</v>
      </c>
      <c r="AX481" s="13" t="s">
        <v>74</v>
      </c>
      <c r="AY481" s="158" t="s">
        <v>189</v>
      </c>
    </row>
    <row r="482" spans="2:65" s="14" customFormat="1" ht="11.25">
      <c r="B482" s="164"/>
      <c r="D482" s="151" t="s">
        <v>205</v>
      </c>
      <c r="E482" s="165" t="s">
        <v>19</v>
      </c>
      <c r="F482" s="166" t="s">
        <v>303</v>
      </c>
      <c r="H482" s="167">
        <v>61.07</v>
      </c>
      <c r="I482" s="168"/>
      <c r="L482" s="164"/>
      <c r="M482" s="169"/>
      <c r="T482" s="170"/>
      <c r="AT482" s="165" t="s">
        <v>205</v>
      </c>
      <c r="AU482" s="165" t="s">
        <v>85</v>
      </c>
      <c r="AV482" s="14" t="s">
        <v>196</v>
      </c>
      <c r="AW482" s="14" t="s">
        <v>35</v>
      </c>
      <c r="AX482" s="14" t="s">
        <v>82</v>
      </c>
      <c r="AY482" s="165" t="s">
        <v>189</v>
      </c>
    </row>
    <row r="483" spans="2:65" s="1" customFormat="1" ht="24.2" customHeight="1">
      <c r="B483" s="33"/>
      <c r="C483" s="133" t="s">
        <v>648</v>
      </c>
      <c r="D483" s="133" t="s">
        <v>191</v>
      </c>
      <c r="E483" s="134" t="s">
        <v>2456</v>
      </c>
      <c r="F483" s="135" t="s">
        <v>2457</v>
      </c>
      <c r="G483" s="136" t="s">
        <v>194</v>
      </c>
      <c r="H483" s="137">
        <v>5.4</v>
      </c>
      <c r="I483" s="138"/>
      <c r="J483" s="139">
        <f>ROUND(I483*H483,2)</f>
        <v>0</v>
      </c>
      <c r="K483" s="135" t="s">
        <v>195</v>
      </c>
      <c r="L483" s="33"/>
      <c r="M483" s="140" t="s">
        <v>19</v>
      </c>
      <c r="N483" s="141" t="s">
        <v>45</v>
      </c>
      <c r="P483" s="142">
        <f>O483*H483</f>
        <v>0</v>
      </c>
      <c r="Q483" s="142">
        <v>2.2000000000000001E-4</v>
      </c>
      <c r="R483" s="142">
        <f>Q483*H483</f>
        <v>1.188E-3</v>
      </c>
      <c r="S483" s="142">
        <v>0</v>
      </c>
      <c r="T483" s="143">
        <f>S483*H483</f>
        <v>0</v>
      </c>
      <c r="AR483" s="144" t="s">
        <v>196</v>
      </c>
      <c r="AT483" s="144" t="s">
        <v>191</v>
      </c>
      <c r="AU483" s="144" t="s">
        <v>85</v>
      </c>
      <c r="AY483" s="18" t="s">
        <v>189</v>
      </c>
      <c r="BE483" s="145">
        <f>IF(N483="základní",J483,0)</f>
        <v>0</v>
      </c>
      <c r="BF483" s="145">
        <f>IF(N483="snížená",J483,0)</f>
        <v>0</v>
      </c>
      <c r="BG483" s="145">
        <f>IF(N483="zákl. přenesená",J483,0)</f>
        <v>0</v>
      </c>
      <c r="BH483" s="145">
        <f>IF(N483="sníž. přenesená",J483,0)</f>
        <v>0</v>
      </c>
      <c r="BI483" s="145">
        <f>IF(N483="nulová",J483,0)</f>
        <v>0</v>
      </c>
      <c r="BJ483" s="18" t="s">
        <v>82</v>
      </c>
      <c r="BK483" s="145">
        <f>ROUND(I483*H483,2)</f>
        <v>0</v>
      </c>
      <c r="BL483" s="18" t="s">
        <v>196</v>
      </c>
      <c r="BM483" s="144" t="s">
        <v>2458</v>
      </c>
    </row>
    <row r="484" spans="2:65" s="1" customFormat="1" ht="11.25">
      <c r="B484" s="33"/>
      <c r="D484" s="146" t="s">
        <v>198</v>
      </c>
      <c r="F484" s="147" t="s">
        <v>2459</v>
      </c>
      <c r="I484" s="148"/>
      <c r="L484" s="33"/>
      <c r="M484" s="149"/>
      <c r="T484" s="54"/>
      <c r="AT484" s="18" t="s">
        <v>198</v>
      </c>
      <c r="AU484" s="18" t="s">
        <v>85</v>
      </c>
    </row>
    <row r="485" spans="2:65" s="12" customFormat="1" ht="11.25">
      <c r="B485" s="150"/>
      <c r="D485" s="151" t="s">
        <v>205</v>
      </c>
      <c r="E485" s="152" t="s">
        <v>19</v>
      </c>
      <c r="F485" s="153" t="s">
        <v>2208</v>
      </c>
      <c r="H485" s="152" t="s">
        <v>19</v>
      </c>
      <c r="I485" s="154"/>
      <c r="L485" s="150"/>
      <c r="M485" s="155"/>
      <c r="T485" s="156"/>
      <c r="AT485" s="152" t="s">
        <v>205</v>
      </c>
      <c r="AU485" s="152" t="s">
        <v>85</v>
      </c>
      <c r="AV485" s="12" t="s">
        <v>82</v>
      </c>
      <c r="AW485" s="12" t="s">
        <v>35</v>
      </c>
      <c r="AX485" s="12" t="s">
        <v>74</v>
      </c>
      <c r="AY485" s="152" t="s">
        <v>189</v>
      </c>
    </row>
    <row r="486" spans="2:65" s="12" customFormat="1" ht="11.25">
      <c r="B486" s="150"/>
      <c r="D486" s="151" t="s">
        <v>205</v>
      </c>
      <c r="E486" s="152" t="s">
        <v>19</v>
      </c>
      <c r="F486" s="153" t="s">
        <v>2452</v>
      </c>
      <c r="H486" s="152" t="s">
        <v>19</v>
      </c>
      <c r="I486" s="154"/>
      <c r="L486" s="150"/>
      <c r="M486" s="155"/>
      <c r="T486" s="156"/>
      <c r="AT486" s="152" t="s">
        <v>205</v>
      </c>
      <c r="AU486" s="152" t="s">
        <v>85</v>
      </c>
      <c r="AV486" s="12" t="s">
        <v>82</v>
      </c>
      <c r="AW486" s="12" t="s">
        <v>35</v>
      </c>
      <c r="AX486" s="12" t="s">
        <v>74</v>
      </c>
      <c r="AY486" s="152" t="s">
        <v>189</v>
      </c>
    </row>
    <row r="487" spans="2:65" s="13" customFormat="1" ht="11.25">
      <c r="B487" s="157"/>
      <c r="D487" s="151" t="s">
        <v>205</v>
      </c>
      <c r="E487" s="158" t="s">
        <v>19</v>
      </c>
      <c r="F487" s="159" t="s">
        <v>2453</v>
      </c>
      <c r="H487" s="160">
        <v>5.4</v>
      </c>
      <c r="I487" s="161"/>
      <c r="L487" s="157"/>
      <c r="M487" s="162"/>
      <c r="T487" s="163"/>
      <c r="AT487" s="158" t="s">
        <v>205</v>
      </c>
      <c r="AU487" s="158" t="s">
        <v>85</v>
      </c>
      <c r="AV487" s="13" t="s">
        <v>85</v>
      </c>
      <c r="AW487" s="13" t="s">
        <v>35</v>
      </c>
      <c r="AX487" s="13" t="s">
        <v>82</v>
      </c>
      <c r="AY487" s="158" t="s">
        <v>189</v>
      </c>
    </row>
    <row r="488" spans="2:65" s="1" customFormat="1" ht="24.2" customHeight="1">
      <c r="B488" s="33"/>
      <c r="C488" s="133" t="s">
        <v>665</v>
      </c>
      <c r="D488" s="133" t="s">
        <v>191</v>
      </c>
      <c r="E488" s="134" t="s">
        <v>2460</v>
      </c>
      <c r="F488" s="135" t="s">
        <v>2461</v>
      </c>
      <c r="G488" s="136" t="s">
        <v>194</v>
      </c>
      <c r="H488" s="137">
        <v>82.74</v>
      </c>
      <c r="I488" s="138"/>
      <c r="J488" s="139">
        <f>ROUND(I488*H488,2)</f>
        <v>0</v>
      </c>
      <c r="K488" s="135" t="s">
        <v>195</v>
      </c>
      <c r="L488" s="33"/>
      <c r="M488" s="140" t="s">
        <v>19</v>
      </c>
      <c r="N488" s="141" t="s">
        <v>45</v>
      </c>
      <c r="P488" s="142">
        <f>O488*H488</f>
        <v>0</v>
      </c>
      <c r="Q488" s="142">
        <v>1.3999999999999999E-4</v>
      </c>
      <c r="R488" s="142">
        <f>Q488*H488</f>
        <v>1.1583599999999998E-2</v>
      </c>
      <c r="S488" s="142">
        <v>0</v>
      </c>
      <c r="T488" s="143">
        <f>S488*H488</f>
        <v>0</v>
      </c>
      <c r="AR488" s="144" t="s">
        <v>196</v>
      </c>
      <c r="AT488" s="144" t="s">
        <v>191</v>
      </c>
      <c r="AU488" s="144" t="s">
        <v>85</v>
      </c>
      <c r="AY488" s="18" t="s">
        <v>189</v>
      </c>
      <c r="BE488" s="145">
        <f>IF(N488="základní",J488,0)</f>
        <v>0</v>
      </c>
      <c r="BF488" s="145">
        <f>IF(N488="snížená",J488,0)</f>
        <v>0</v>
      </c>
      <c r="BG488" s="145">
        <f>IF(N488="zákl. přenesená",J488,0)</f>
        <v>0</v>
      </c>
      <c r="BH488" s="145">
        <f>IF(N488="sníž. přenesená",J488,0)</f>
        <v>0</v>
      </c>
      <c r="BI488" s="145">
        <f>IF(N488="nulová",J488,0)</f>
        <v>0</v>
      </c>
      <c r="BJ488" s="18" t="s">
        <v>82</v>
      </c>
      <c r="BK488" s="145">
        <f>ROUND(I488*H488,2)</f>
        <v>0</v>
      </c>
      <c r="BL488" s="18" t="s">
        <v>196</v>
      </c>
      <c r="BM488" s="144" t="s">
        <v>2462</v>
      </c>
    </row>
    <row r="489" spans="2:65" s="1" customFormat="1" ht="11.25">
      <c r="B489" s="33"/>
      <c r="D489" s="146" t="s">
        <v>198</v>
      </c>
      <c r="F489" s="147" t="s">
        <v>2463</v>
      </c>
      <c r="I489" s="148"/>
      <c r="L489" s="33"/>
      <c r="M489" s="149"/>
      <c r="T489" s="54"/>
      <c r="AT489" s="18" t="s">
        <v>198</v>
      </c>
      <c r="AU489" s="18" t="s">
        <v>85</v>
      </c>
    </row>
    <row r="490" spans="2:65" s="12" customFormat="1" ht="11.25">
      <c r="B490" s="150"/>
      <c r="D490" s="151" t="s">
        <v>205</v>
      </c>
      <c r="E490" s="152" t="s">
        <v>19</v>
      </c>
      <c r="F490" s="153" t="s">
        <v>2208</v>
      </c>
      <c r="H490" s="152" t="s">
        <v>19</v>
      </c>
      <c r="I490" s="154"/>
      <c r="L490" s="150"/>
      <c r="M490" s="155"/>
      <c r="T490" s="156"/>
      <c r="AT490" s="152" t="s">
        <v>205</v>
      </c>
      <c r="AU490" s="152" t="s">
        <v>85</v>
      </c>
      <c r="AV490" s="12" t="s">
        <v>82</v>
      </c>
      <c r="AW490" s="12" t="s">
        <v>35</v>
      </c>
      <c r="AX490" s="12" t="s">
        <v>74</v>
      </c>
      <c r="AY490" s="152" t="s">
        <v>189</v>
      </c>
    </row>
    <row r="491" spans="2:65" s="12" customFormat="1" ht="11.25">
      <c r="B491" s="150"/>
      <c r="D491" s="151" t="s">
        <v>205</v>
      </c>
      <c r="E491" s="152" t="s">
        <v>19</v>
      </c>
      <c r="F491" s="153" t="s">
        <v>2449</v>
      </c>
      <c r="H491" s="152" t="s">
        <v>19</v>
      </c>
      <c r="I491" s="154"/>
      <c r="L491" s="150"/>
      <c r="M491" s="155"/>
      <c r="T491" s="156"/>
      <c r="AT491" s="152" t="s">
        <v>205</v>
      </c>
      <c r="AU491" s="152" t="s">
        <v>85</v>
      </c>
      <c r="AV491" s="12" t="s">
        <v>82</v>
      </c>
      <c r="AW491" s="12" t="s">
        <v>35</v>
      </c>
      <c r="AX491" s="12" t="s">
        <v>74</v>
      </c>
      <c r="AY491" s="152" t="s">
        <v>189</v>
      </c>
    </row>
    <row r="492" spans="2:65" s="13" customFormat="1" ht="11.25">
      <c r="B492" s="157"/>
      <c r="D492" s="151" t="s">
        <v>205</v>
      </c>
      <c r="E492" s="158" t="s">
        <v>19</v>
      </c>
      <c r="F492" s="159" t="s">
        <v>2450</v>
      </c>
      <c r="H492" s="160">
        <v>40.81</v>
      </c>
      <c r="I492" s="161"/>
      <c r="L492" s="157"/>
      <c r="M492" s="162"/>
      <c r="T492" s="163"/>
      <c r="AT492" s="158" t="s">
        <v>205</v>
      </c>
      <c r="AU492" s="158" t="s">
        <v>85</v>
      </c>
      <c r="AV492" s="13" t="s">
        <v>85</v>
      </c>
      <c r="AW492" s="13" t="s">
        <v>35</v>
      </c>
      <c r="AX492" s="13" t="s">
        <v>74</v>
      </c>
      <c r="AY492" s="158" t="s">
        <v>189</v>
      </c>
    </row>
    <row r="493" spans="2:65" s="13" customFormat="1" ht="11.25">
      <c r="B493" s="157"/>
      <c r="D493" s="151" t="s">
        <v>205</v>
      </c>
      <c r="E493" s="158" t="s">
        <v>19</v>
      </c>
      <c r="F493" s="159" t="s">
        <v>2451</v>
      </c>
      <c r="H493" s="160">
        <v>0.56000000000000005</v>
      </c>
      <c r="I493" s="161"/>
      <c r="L493" s="157"/>
      <c r="M493" s="162"/>
      <c r="T493" s="163"/>
      <c r="AT493" s="158" t="s">
        <v>205</v>
      </c>
      <c r="AU493" s="158" t="s">
        <v>85</v>
      </c>
      <c r="AV493" s="13" t="s">
        <v>85</v>
      </c>
      <c r="AW493" s="13" t="s">
        <v>35</v>
      </c>
      <c r="AX493" s="13" t="s">
        <v>74</v>
      </c>
      <c r="AY493" s="158" t="s">
        <v>189</v>
      </c>
    </row>
    <row r="494" spans="2:65" s="15" customFormat="1" ht="11.25">
      <c r="B494" s="171"/>
      <c r="D494" s="151" t="s">
        <v>205</v>
      </c>
      <c r="E494" s="172" t="s">
        <v>19</v>
      </c>
      <c r="F494" s="173" t="s">
        <v>412</v>
      </c>
      <c r="H494" s="174">
        <v>41.37</v>
      </c>
      <c r="I494" s="175"/>
      <c r="L494" s="171"/>
      <c r="M494" s="176"/>
      <c r="T494" s="177"/>
      <c r="AT494" s="172" t="s">
        <v>205</v>
      </c>
      <c r="AU494" s="172" t="s">
        <v>85</v>
      </c>
      <c r="AV494" s="15" t="s">
        <v>111</v>
      </c>
      <c r="AW494" s="15" t="s">
        <v>35</v>
      </c>
      <c r="AX494" s="15" t="s">
        <v>74</v>
      </c>
      <c r="AY494" s="172" t="s">
        <v>189</v>
      </c>
    </row>
    <row r="495" spans="2:65" s="13" customFormat="1" ht="11.25">
      <c r="B495" s="157"/>
      <c r="D495" s="151" t="s">
        <v>205</v>
      </c>
      <c r="E495" s="158" t="s">
        <v>19</v>
      </c>
      <c r="F495" s="159" t="s">
        <v>2464</v>
      </c>
      <c r="H495" s="160">
        <v>82.74</v>
      </c>
      <c r="I495" s="161"/>
      <c r="L495" s="157"/>
      <c r="M495" s="162"/>
      <c r="T495" s="163"/>
      <c r="AT495" s="158" t="s">
        <v>205</v>
      </c>
      <c r="AU495" s="158" t="s">
        <v>85</v>
      </c>
      <c r="AV495" s="13" t="s">
        <v>85</v>
      </c>
      <c r="AW495" s="13" t="s">
        <v>35</v>
      </c>
      <c r="AX495" s="13" t="s">
        <v>82</v>
      </c>
      <c r="AY495" s="158" t="s">
        <v>189</v>
      </c>
    </row>
    <row r="496" spans="2:65" s="1" customFormat="1" ht="66.75" customHeight="1">
      <c r="B496" s="33"/>
      <c r="C496" s="133" t="s">
        <v>674</v>
      </c>
      <c r="D496" s="133" t="s">
        <v>191</v>
      </c>
      <c r="E496" s="134" t="s">
        <v>2465</v>
      </c>
      <c r="F496" s="135" t="s">
        <v>2466</v>
      </c>
      <c r="G496" s="136" t="s">
        <v>194</v>
      </c>
      <c r="H496" s="137">
        <v>19.7</v>
      </c>
      <c r="I496" s="138"/>
      <c r="J496" s="139">
        <f>ROUND(I496*H496,2)</f>
        <v>0</v>
      </c>
      <c r="K496" s="135" t="s">
        <v>195</v>
      </c>
      <c r="L496" s="33"/>
      <c r="M496" s="140" t="s">
        <v>19</v>
      </c>
      <c r="N496" s="141" t="s">
        <v>45</v>
      </c>
      <c r="P496" s="142">
        <f>O496*H496</f>
        <v>0</v>
      </c>
      <c r="Q496" s="142">
        <v>8.5199999999999998E-3</v>
      </c>
      <c r="R496" s="142">
        <f>Q496*H496</f>
        <v>0.16784399999999999</v>
      </c>
      <c r="S496" s="142">
        <v>0</v>
      </c>
      <c r="T496" s="143">
        <f>S496*H496</f>
        <v>0</v>
      </c>
      <c r="AR496" s="144" t="s">
        <v>196</v>
      </c>
      <c r="AT496" s="144" t="s">
        <v>191</v>
      </c>
      <c r="AU496" s="144" t="s">
        <v>85</v>
      </c>
      <c r="AY496" s="18" t="s">
        <v>189</v>
      </c>
      <c r="BE496" s="145">
        <f>IF(N496="základní",J496,0)</f>
        <v>0</v>
      </c>
      <c r="BF496" s="145">
        <f>IF(N496="snížená",J496,0)</f>
        <v>0</v>
      </c>
      <c r="BG496" s="145">
        <f>IF(N496="zákl. přenesená",J496,0)</f>
        <v>0</v>
      </c>
      <c r="BH496" s="145">
        <f>IF(N496="sníž. přenesená",J496,0)</f>
        <v>0</v>
      </c>
      <c r="BI496" s="145">
        <f>IF(N496="nulová",J496,0)</f>
        <v>0</v>
      </c>
      <c r="BJ496" s="18" t="s">
        <v>82</v>
      </c>
      <c r="BK496" s="145">
        <f>ROUND(I496*H496,2)</f>
        <v>0</v>
      </c>
      <c r="BL496" s="18" t="s">
        <v>196</v>
      </c>
      <c r="BM496" s="144" t="s">
        <v>2467</v>
      </c>
    </row>
    <row r="497" spans="2:65" s="1" customFormat="1" ht="11.25">
      <c r="B497" s="33"/>
      <c r="D497" s="146" t="s">
        <v>198</v>
      </c>
      <c r="F497" s="147" t="s">
        <v>2468</v>
      </c>
      <c r="I497" s="148"/>
      <c r="L497" s="33"/>
      <c r="M497" s="149"/>
      <c r="T497" s="54"/>
      <c r="AT497" s="18" t="s">
        <v>198</v>
      </c>
      <c r="AU497" s="18" t="s">
        <v>85</v>
      </c>
    </row>
    <row r="498" spans="2:65" s="12" customFormat="1" ht="11.25">
      <c r="B498" s="150"/>
      <c r="D498" s="151" t="s">
        <v>205</v>
      </c>
      <c r="E498" s="152" t="s">
        <v>19</v>
      </c>
      <c r="F498" s="153" t="s">
        <v>2208</v>
      </c>
      <c r="H498" s="152" t="s">
        <v>19</v>
      </c>
      <c r="I498" s="154"/>
      <c r="L498" s="150"/>
      <c r="M498" s="155"/>
      <c r="T498" s="156"/>
      <c r="AT498" s="152" t="s">
        <v>205</v>
      </c>
      <c r="AU498" s="152" t="s">
        <v>85</v>
      </c>
      <c r="AV498" s="12" t="s">
        <v>82</v>
      </c>
      <c r="AW498" s="12" t="s">
        <v>35</v>
      </c>
      <c r="AX498" s="12" t="s">
        <v>74</v>
      </c>
      <c r="AY498" s="152" t="s">
        <v>189</v>
      </c>
    </row>
    <row r="499" spans="2:65" s="12" customFormat="1" ht="11.25">
      <c r="B499" s="150"/>
      <c r="D499" s="151" t="s">
        <v>205</v>
      </c>
      <c r="E499" s="152" t="s">
        <v>19</v>
      </c>
      <c r="F499" s="153" t="s">
        <v>2452</v>
      </c>
      <c r="H499" s="152" t="s">
        <v>19</v>
      </c>
      <c r="I499" s="154"/>
      <c r="L499" s="150"/>
      <c r="M499" s="155"/>
      <c r="T499" s="156"/>
      <c r="AT499" s="152" t="s">
        <v>205</v>
      </c>
      <c r="AU499" s="152" t="s">
        <v>85</v>
      </c>
      <c r="AV499" s="12" t="s">
        <v>82</v>
      </c>
      <c r="AW499" s="12" t="s">
        <v>35</v>
      </c>
      <c r="AX499" s="12" t="s">
        <v>74</v>
      </c>
      <c r="AY499" s="152" t="s">
        <v>189</v>
      </c>
    </row>
    <row r="500" spans="2:65" s="13" customFormat="1" ht="11.25">
      <c r="B500" s="157"/>
      <c r="D500" s="151" t="s">
        <v>205</v>
      </c>
      <c r="E500" s="158" t="s">
        <v>19</v>
      </c>
      <c r="F500" s="159" t="s">
        <v>2453</v>
      </c>
      <c r="H500" s="160">
        <v>5.4</v>
      </c>
      <c r="I500" s="161"/>
      <c r="L500" s="157"/>
      <c r="M500" s="162"/>
      <c r="T500" s="163"/>
      <c r="AT500" s="158" t="s">
        <v>205</v>
      </c>
      <c r="AU500" s="158" t="s">
        <v>85</v>
      </c>
      <c r="AV500" s="13" t="s">
        <v>85</v>
      </c>
      <c r="AW500" s="13" t="s">
        <v>35</v>
      </c>
      <c r="AX500" s="13" t="s">
        <v>74</v>
      </c>
      <c r="AY500" s="158" t="s">
        <v>189</v>
      </c>
    </row>
    <row r="501" spans="2:65" s="12" customFormat="1" ht="11.25">
      <c r="B501" s="150"/>
      <c r="D501" s="151" t="s">
        <v>205</v>
      </c>
      <c r="E501" s="152" t="s">
        <v>19</v>
      </c>
      <c r="F501" s="153" t="s">
        <v>2454</v>
      </c>
      <c r="H501" s="152" t="s">
        <v>19</v>
      </c>
      <c r="I501" s="154"/>
      <c r="L501" s="150"/>
      <c r="M501" s="155"/>
      <c r="T501" s="156"/>
      <c r="AT501" s="152" t="s">
        <v>205</v>
      </c>
      <c r="AU501" s="152" t="s">
        <v>85</v>
      </c>
      <c r="AV501" s="12" t="s">
        <v>82</v>
      </c>
      <c r="AW501" s="12" t="s">
        <v>35</v>
      </c>
      <c r="AX501" s="12" t="s">
        <v>74</v>
      </c>
      <c r="AY501" s="152" t="s">
        <v>189</v>
      </c>
    </row>
    <row r="502" spans="2:65" s="13" customFormat="1" ht="11.25">
      <c r="B502" s="157"/>
      <c r="D502" s="151" t="s">
        <v>205</v>
      </c>
      <c r="E502" s="158" t="s">
        <v>19</v>
      </c>
      <c r="F502" s="159" t="s">
        <v>2455</v>
      </c>
      <c r="H502" s="160">
        <v>14.3</v>
      </c>
      <c r="I502" s="161"/>
      <c r="L502" s="157"/>
      <c r="M502" s="162"/>
      <c r="T502" s="163"/>
      <c r="AT502" s="158" t="s">
        <v>205</v>
      </c>
      <c r="AU502" s="158" t="s">
        <v>85</v>
      </c>
      <c r="AV502" s="13" t="s">
        <v>85</v>
      </c>
      <c r="AW502" s="13" t="s">
        <v>35</v>
      </c>
      <c r="AX502" s="13" t="s">
        <v>74</v>
      </c>
      <c r="AY502" s="158" t="s">
        <v>189</v>
      </c>
    </row>
    <row r="503" spans="2:65" s="14" customFormat="1" ht="11.25">
      <c r="B503" s="164"/>
      <c r="D503" s="151" t="s">
        <v>205</v>
      </c>
      <c r="E503" s="165" t="s">
        <v>19</v>
      </c>
      <c r="F503" s="166" t="s">
        <v>303</v>
      </c>
      <c r="H503" s="167">
        <v>19.7</v>
      </c>
      <c r="I503" s="168"/>
      <c r="L503" s="164"/>
      <c r="M503" s="169"/>
      <c r="T503" s="170"/>
      <c r="AT503" s="165" t="s">
        <v>205</v>
      </c>
      <c r="AU503" s="165" t="s">
        <v>85</v>
      </c>
      <c r="AV503" s="14" t="s">
        <v>196</v>
      </c>
      <c r="AW503" s="14" t="s">
        <v>35</v>
      </c>
      <c r="AX503" s="14" t="s">
        <v>82</v>
      </c>
      <c r="AY503" s="165" t="s">
        <v>189</v>
      </c>
    </row>
    <row r="504" spans="2:65" s="1" customFormat="1" ht="24.2" customHeight="1">
      <c r="B504" s="33"/>
      <c r="C504" s="178" t="s">
        <v>685</v>
      </c>
      <c r="D504" s="178" t="s">
        <v>666</v>
      </c>
      <c r="E504" s="179" t="s">
        <v>2469</v>
      </c>
      <c r="F504" s="180" t="s">
        <v>2470</v>
      </c>
      <c r="G504" s="181" t="s">
        <v>194</v>
      </c>
      <c r="H504" s="182">
        <v>20.684999999999999</v>
      </c>
      <c r="I504" s="183"/>
      <c r="J504" s="184">
        <f>ROUND(I504*H504,2)</f>
        <v>0</v>
      </c>
      <c r="K504" s="180" t="s">
        <v>195</v>
      </c>
      <c r="L504" s="185"/>
      <c r="M504" s="186" t="s">
        <v>19</v>
      </c>
      <c r="N504" s="187" t="s">
        <v>45</v>
      </c>
      <c r="P504" s="142">
        <f>O504*H504</f>
        <v>0</v>
      </c>
      <c r="Q504" s="142">
        <v>2.8999999999999998E-3</v>
      </c>
      <c r="R504" s="142">
        <f>Q504*H504</f>
        <v>5.9986499999999991E-2</v>
      </c>
      <c r="S504" s="142">
        <v>0</v>
      </c>
      <c r="T504" s="143">
        <f>S504*H504</f>
        <v>0</v>
      </c>
      <c r="AR504" s="144" t="s">
        <v>234</v>
      </c>
      <c r="AT504" s="144" t="s">
        <v>666</v>
      </c>
      <c r="AU504" s="144" t="s">
        <v>85</v>
      </c>
      <c r="AY504" s="18" t="s">
        <v>189</v>
      </c>
      <c r="BE504" s="145">
        <f>IF(N504="základní",J504,0)</f>
        <v>0</v>
      </c>
      <c r="BF504" s="145">
        <f>IF(N504="snížená",J504,0)</f>
        <v>0</v>
      </c>
      <c r="BG504" s="145">
        <f>IF(N504="zákl. přenesená",J504,0)</f>
        <v>0</v>
      </c>
      <c r="BH504" s="145">
        <f>IF(N504="sníž. přenesená",J504,0)</f>
        <v>0</v>
      </c>
      <c r="BI504" s="145">
        <f>IF(N504="nulová",J504,0)</f>
        <v>0</v>
      </c>
      <c r="BJ504" s="18" t="s">
        <v>82</v>
      </c>
      <c r="BK504" s="145">
        <f>ROUND(I504*H504,2)</f>
        <v>0</v>
      </c>
      <c r="BL504" s="18" t="s">
        <v>196</v>
      </c>
      <c r="BM504" s="144" t="s">
        <v>2471</v>
      </c>
    </row>
    <row r="505" spans="2:65" s="13" customFormat="1" ht="11.25">
      <c r="B505" s="157"/>
      <c r="D505" s="151" t="s">
        <v>205</v>
      </c>
      <c r="F505" s="159" t="s">
        <v>2472</v>
      </c>
      <c r="H505" s="160">
        <v>20.684999999999999</v>
      </c>
      <c r="I505" s="161"/>
      <c r="L505" s="157"/>
      <c r="M505" s="162"/>
      <c r="T505" s="163"/>
      <c r="AT505" s="158" t="s">
        <v>205</v>
      </c>
      <c r="AU505" s="158" t="s">
        <v>85</v>
      </c>
      <c r="AV505" s="13" t="s">
        <v>85</v>
      </c>
      <c r="AW505" s="13" t="s">
        <v>4</v>
      </c>
      <c r="AX505" s="13" t="s">
        <v>82</v>
      </c>
      <c r="AY505" s="158" t="s">
        <v>189</v>
      </c>
    </row>
    <row r="506" spans="2:65" s="1" customFormat="1" ht="66.75" customHeight="1">
      <c r="B506" s="33"/>
      <c r="C506" s="133" t="s">
        <v>690</v>
      </c>
      <c r="D506" s="133" t="s">
        <v>191</v>
      </c>
      <c r="E506" s="134" t="s">
        <v>2465</v>
      </c>
      <c r="F506" s="135" t="s">
        <v>2466</v>
      </c>
      <c r="G506" s="136" t="s">
        <v>194</v>
      </c>
      <c r="H506" s="137">
        <v>30.81</v>
      </c>
      <c r="I506" s="138"/>
      <c r="J506" s="139">
        <f>ROUND(I506*H506,2)</f>
        <v>0</v>
      </c>
      <c r="K506" s="135" t="s">
        <v>195</v>
      </c>
      <c r="L506" s="33"/>
      <c r="M506" s="140" t="s">
        <v>19</v>
      </c>
      <c r="N506" s="141" t="s">
        <v>45</v>
      </c>
      <c r="P506" s="142">
        <f>O506*H506</f>
        <v>0</v>
      </c>
      <c r="Q506" s="142">
        <v>8.5199999999999998E-3</v>
      </c>
      <c r="R506" s="142">
        <f>Q506*H506</f>
        <v>0.26250119999999999</v>
      </c>
      <c r="S506" s="142">
        <v>0</v>
      </c>
      <c r="T506" s="143">
        <f>S506*H506</f>
        <v>0</v>
      </c>
      <c r="AR506" s="144" t="s">
        <v>196</v>
      </c>
      <c r="AT506" s="144" t="s">
        <v>191</v>
      </c>
      <c r="AU506" s="144" t="s">
        <v>85</v>
      </c>
      <c r="AY506" s="18" t="s">
        <v>189</v>
      </c>
      <c r="BE506" s="145">
        <f>IF(N506="základní",J506,0)</f>
        <v>0</v>
      </c>
      <c r="BF506" s="145">
        <f>IF(N506="snížená",J506,0)</f>
        <v>0</v>
      </c>
      <c r="BG506" s="145">
        <f>IF(N506="zákl. přenesená",J506,0)</f>
        <v>0</v>
      </c>
      <c r="BH506" s="145">
        <f>IF(N506="sníž. přenesená",J506,0)</f>
        <v>0</v>
      </c>
      <c r="BI506" s="145">
        <f>IF(N506="nulová",J506,0)</f>
        <v>0</v>
      </c>
      <c r="BJ506" s="18" t="s">
        <v>82</v>
      </c>
      <c r="BK506" s="145">
        <f>ROUND(I506*H506,2)</f>
        <v>0</v>
      </c>
      <c r="BL506" s="18" t="s">
        <v>196</v>
      </c>
      <c r="BM506" s="144" t="s">
        <v>2473</v>
      </c>
    </row>
    <row r="507" spans="2:65" s="1" customFormat="1" ht="11.25">
      <c r="B507" s="33"/>
      <c r="D507" s="146" t="s">
        <v>198</v>
      </c>
      <c r="F507" s="147" t="s">
        <v>2468</v>
      </c>
      <c r="I507" s="148"/>
      <c r="L507" s="33"/>
      <c r="M507" s="149"/>
      <c r="T507" s="54"/>
      <c r="AT507" s="18" t="s">
        <v>198</v>
      </c>
      <c r="AU507" s="18" t="s">
        <v>85</v>
      </c>
    </row>
    <row r="508" spans="2:65" s="12" customFormat="1" ht="11.25">
      <c r="B508" s="150"/>
      <c r="D508" s="151" t="s">
        <v>205</v>
      </c>
      <c r="E508" s="152" t="s">
        <v>19</v>
      </c>
      <c r="F508" s="153" t="s">
        <v>2208</v>
      </c>
      <c r="H508" s="152" t="s">
        <v>19</v>
      </c>
      <c r="I508" s="154"/>
      <c r="L508" s="150"/>
      <c r="M508" s="155"/>
      <c r="T508" s="156"/>
      <c r="AT508" s="152" t="s">
        <v>205</v>
      </c>
      <c r="AU508" s="152" t="s">
        <v>85</v>
      </c>
      <c r="AV508" s="12" t="s">
        <v>82</v>
      </c>
      <c r="AW508" s="12" t="s">
        <v>35</v>
      </c>
      <c r="AX508" s="12" t="s">
        <v>74</v>
      </c>
      <c r="AY508" s="152" t="s">
        <v>189</v>
      </c>
    </row>
    <row r="509" spans="2:65" s="12" customFormat="1" ht="11.25">
      <c r="B509" s="150"/>
      <c r="D509" s="151" t="s">
        <v>205</v>
      </c>
      <c r="E509" s="152" t="s">
        <v>19</v>
      </c>
      <c r="F509" s="153" t="s">
        <v>2449</v>
      </c>
      <c r="H509" s="152" t="s">
        <v>19</v>
      </c>
      <c r="I509" s="154"/>
      <c r="L509" s="150"/>
      <c r="M509" s="155"/>
      <c r="T509" s="156"/>
      <c r="AT509" s="152" t="s">
        <v>205</v>
      </c>
      <c r="AU509" s="152" t="s">
        <v>85</v>
      </c>
      <c r="AV509" s="12" t="s">
        <v>82</v>
      </c>
      <c r="AW509" s="12" t="s">
        <v>35</v>
      </c>
      <c r="AX509" s="12" t="s">
        <v>74</v>
      </c>
      <c r="AY509" s="152" t="s">
        <v>189</v>
      </c>
    </row>
    <row r="510" spans="2:65" s="13" customFormat="1" ht="11.25">
      <c r="B510" s="157"/>
      <c r="D510" s="151" t="s">
        <v>205</v>
      </c>
      <c r="E510" s="158" t="s">
        <v>19</v>
      </c>
      <c r="F510" s="159" t="s">
        <v>2474</v>
      </c>
      <c r="H510" s="160">
        <v>30.81</v>
      </c>
      <c r="I510" s="161"/>
      <c r="L510" s="157"/>
      <c r="M510" s="162"/>
      <c r="T510" s="163"/>
      <c r="AT510" s="158" t="s">
        <v>205</v>
      </c>
      <c r="AU510" s="158" t="s">
        <v>85</v>
      </c>
      <c r="AV510" s="13" t="s">
        <v>85</v>
      </c>
      <c r="AW510" s="13" t="s">
        <v>35</v>
      </c>
      <c r="AX510" s="13" t="s">
        <v>82</v>
      </c>
      <c r="AY510" s="158" t="s">
        <v>189</v>
      </c>
    </row>
    <row r="511" spans="2:65" s="1" customFormat="1" ht="16.5" customHeight="1">
      <c r="B511" s="33"/>
      <c r="C511" s="178" t="s">
        <v>697</v>
      </c>
      <c r="D511" s="178" t="s">
        <v>666</v>
      </c>
      <c r="E511" s="179" t="s">
        <v>2475</v>
      </c>
      <c r="F511" s="180" t="s">
        <v>2476</v>
      </c>
      <c r="G511" s="181" t="s">
        <v>194</v>
      </c>
      <c r="H511" s="182">
        <v>46.085000000000001</v>
      </c>
      <c r="I511" s="183"/>
      <c r="J511" s="184">
        <f>ROUND(I511*H511,2)</f>
        <v>0</v>
      </c>
      <c r="K511" s="180" t="s">
        <v>195</v>
      </c>
      <c r="L511" s="185"/>
      <c r="M511" s="186" t="s">
        <v>19</v>
      </c>
      <c r="N511" s="187" t="s">
        <v>45</v>
      </c>
      <c r="P511" s="142">
        <f>O511*H511</f>
        <v>0</v>
      </c>
      <c r="Q511" s="142">
        <v>1.4E-3</v>
      </c>
      <c r="R511" s="142">
        <f>Q511*H511</f>
        <v>6.4519000000000007E-2</v>
      </c>
      <c r="S511" s="142">
        <v>0</v>
      </c>
      <c r="T511" s="143">
        <f>S511*H511</f>
        <v>0</v>
      </c>
      <c r="AR511" s="144" t="s">
        <v>234</v>
      </c>
      <c r="AT511" s="144" t="s">
        <v>666</v>
      </c>
      <c r="AU511" s="144" t="s">
        <v>85</v>
      </c>
      <c r="AY511" s="18" t="s">
        <v>189</v>
      </c>
      <c r="BE511" s="145">
        <f>IF(N511="základní",J511,0)</f>
        <v>0</v>
      </c>
      <c r="BF511" s="145">
        <f>IF(N511="snížená",J511,0)</f>
        <v>0</v>
      </c>
      <c r="BG511" s="145">
        <f>IF(N511="zákl. přenesená",J511,0)</f>
        <v>0</v>
      </c>
      <c r="BH511" s="145">
        <f>IF(N511="sníž. přenesená",J511,0)</f>
        <v>0</v>
      </c>
      <c r="BI511" s="145">
        <f>IF(N511="nulová",J511,0)</f>
        <v>0</v>
      </c>
      <c r="BJ511" s="18" t="s">
        <v>82</v>
      </c>
      <c r="BK511" s="145">
        <f>ROUND(I511*H511,2)</f>
        <v>0</v>
      </c>
      <c r="BL511" s="18" t="s">
        <v>196</v>
      </c>
      <c r="BM511" s="144" t="s">
        <v>2477</v>
      </c>
    </row>
    <row r="512" spans="2:65" s="13" customFormat="1" ht="11.25">
      <c r="B512" s="157"/>
      <c r="D512" s="151" t="s">
        <v>205</v>
      </c>
      <c r="F512" s="159" t="s">
        <v>2478</v>
      </c>
      <c r="H512" s="160">
        <v>46.085000000000001</v>
      </c>
      <c r="I512" s="161"/>
      <c r="L512" s="157"/>
      <c r="M512" s="162"/>
      <c r="T512" s="163"/>
      <c r="AT512" s="158" t="s">
        <v>205</v>
      </c>
      <c r="AU512" s="158" t="s">
        <v>85</v>
      </c>
      <c r="AV512" s="13" t="s">
        <v>85</v>
      </c>
      <c r="AW512" s="13" t="s">
        <v>4</v>
      </c>
      <c r="AX512" s="13" t="s">
        <v>82</v>
      </c>
      <c r="AY512" s="158" t="s">
        <v>189</v>
      </c>
    </row>
    <row r="513" spans="2:65" s="1" customFormat="1" ht="78" customHeight="1">
      <c r="B513" s="33"/>
      <c r="C513" s="133" t="s">
        <v>702</v>
      </c>
      <c r="D513" s="133" t="s">
        <v>191</v>
      </c>
      <c r="E513" s="134" t="s">
        <v>2479</v>
      </c>
      <c r="F513" s="135" t="s">
        <v>2480</v>
      </c>
      <c r="G513" s="136" t="s">
        <v>194</v>
      </c>
      <c r="H513" s="137">
        <v>10</v>
      </c>
      <c r="I513" s="138"/>
      <c r="J513" s="139">
        <f>ROUND(I513*H513,2)</f>
        <v>0</v>
      </c>
      <c r="K513" s="135" t="s">
        <v>195</v>
      </c>
      <c r="L513" s="33"/>
      <c r="M513" s="140" t="s">
        <v>19</v>
      </c>
      <c r="N513" s="141" t="s">
        <v>45</v>
      </c>
      <c r="P513" s="142">
        <f>O513*H513</f>
        <v>0</v>
      </c>
      <c r="Q513" s="142">
        <v>1.1520000000000001E-2</v>
      </c>
      <c r="R513" s="142">
        <f>Q513*H513</f>
        <v>0.11520000000000001</v>
      </c>
      <c r="S513" s="142">
        <v>0</v>
      </c>
      <c r="T513" s="143">
        <f>S513*H513</f>
        <v>0</v>
      </c>
      <c r="AR513" s="144" t="s">
        <v>196</v>
      </c>
      <c r="AT513" s="144" t="s">
        <v>191</v>
      </c>
      <c r="AU513" s="144" t="s">
        <v>85</v>
      </c>
      <c r="AY513" s="18" t="s">
        <v>189</v>
      </c>
      <c r="BE513" s="145">
        <f>IF(N513="základní",J513,0)</f>
        <v>0</v>
      </c>
      <c r="BF513" s="145">
        <f>IF(N513="snížená",J513,0)</f>
        <v>0</v>
      </c>
      <c r="BG513" s="145">
        <f>IF(N513="zákl. přenesená",J513,0)</f>
        <v>0</v>
      </c>
      <c r="BH513" s="145">
        <f>IF(N513="sníž. přenesená",J513,0)</f>
        <v>0</v>
      </c>
      <c r="BI513" s="145">
        <f>IF(N513="nulová",J513,0)</f>
        <v>0</v>
      </c>
      <c r="BJ513" s="18" t="s">
        <v>82</v>
      </c>
      <c r="BK513" s="145">
        <f>ROUND(I513*H513,2)</f>
        <v>0</v>
      </c>
      <c r="BL513" s="18" t="s">
        <v>196</v>
      </c>
      <c r="BM513" s="144" t="s">
        <v>2481</v>
      </c>
    </row>
    <row r="514" spans="2:65" s="1" customFormat="1" ht="11.25">
      <c r="B514" s="33"/>
      <c r="D514" s="146" t="s">
        <v>198</v>
      </c>
      <c r="F514" s="147" t="s">
        <v>2482</v>
      </c>
      <c r="I514" s="148"/>
      <c r="L514" s="33"/>
      <c r="M514" s="149"/>
      <c r="T514" s="54"/>
      <c r="AT514" s="18" t="s">
        <v>198</v>
      </c>
      <c r="AU514" s="18" t="s">
        <v>85</v>
      </c>
    </row>
    <row r="515" spans="2:65" s="12" customFormat="1" ht="11.25">
      <c r="B515" s="150"/>
      <c r="D515" s="151" t="s">
        <v>205</v>
      </c>
      <c r="E515" s="152" t="s">
        <v>19</v>
      </c>
      <c r="F515" s="153" t="s">
        <v>2449</v>
      </c>
      <c r="H515" s="152" t="s">
        <v>19</v>
      </c>
      <c r="I515" s="154"/>
      <c r="L515" s="150"/>
      <c r="M515" s="155"/>
      <c r="T515" s="156"/>
      <c r="AT515" s="152" t="s">
        <v>205</v>
      </c>
      <c r="AU515" s="152" t="s">
        <v>85</v>
      </c>
      <c r="AV515" s="12" t="s">
        <v>82</v>
      </c>
      <c r="AW515" s="12" t="s">
        <v>35</v>
      </c>
      <c r="AX515" s="12" t="s">
        <v>74</v>
      </c>
      <c r="AY515" s="152" t="s">
        <v>189</v>
      </c>
    </row>
    <row r="516" spans="2:65" s="12" customFormat="1" ht="22.5">
      <c r="B516" s="150"/>
      <c r="D516" s="151" t="s">
        <v>205</v>
      </c>
      <c r="E516" s="152" t="s">
        <v>19</v>
      </c>
      <c r="F516" s="153" t="s">
        <v>2483</v>
      </c>
      <c r="H516" s="152" t="s">
        <v>19</v>
      </c>
      <c r="I516" s="154"/>
      <c r="L516" s="150"/>
      <c r="M516" s="155"/>
      <c r="T516" s="156"/>
      <c r="AT516" s="152" t="s">
        <v>205</v>
      </c>
      <c r="AU516" s="152" t="s">
        <v>85</v>
      </c>
      <c r="AV516" s="12" t="s">
        <v>82</v>
      </c>
      <c r="AW516" s="12" t="s">
        <v>35</v>
      </c>
      <c r="AX516" s="12" t="s">
        <v>74</v>
      </c>
      <c r="AY516" s="152" t="s">
        <v>189</v>
      </c>
    </row>
    <row r="517" spans="2:65" s="13" customFormat="1" ht="11.25">
      <c r="B517" s="157"/>
      <c r="D517" s="151" t="s">
        <v>205</v>
      </c>
      <c r="E517" s="158" t="s">
        <v>19</v>
      </c>
      <c r="F517" s="159" t="s">
        <v>2484</v>
      </c>
      <c r="H517" s="160">
        <v>10</v>
      </c>
      <c r="I517" s="161"/>
      <c r="L517" s="157"/>
      <c r="M517" s="162"/>
      <c r="T517" s="163"/>
      <c r="AT517" s="158" t="s">
        <v>205</v>
      </c>
      <c r="AU517" s="158" t="s">
        <v>85</v>
      </c>
      <c r="AV517" s="13" t="s">
        <v>85</v>
      </c>
      <c r="AW517" s="13" t="s">
        <v>35</v>
      </c>
      <c r="AX517" s="13" t="s">
        <v>82</v>
      </c>
      <c r="AY517" s="158" t="s">
        <v>189</v>
      </c>
    </row>
    <row r="518" spans="2:65" s="1" customFormat="1" ht="24.2" customHeight="1">
      <c r="B518" s="33"/>
      <c r="C518" s="178" t="s">
        <v>708</v>
      </c>
      <c r="D518" s="178" t="s">
        <v>666</v>
      </c>
      <c r="E518" s="179" t="s">
        <v>2485</v>
      </c>
      <c r="F518" s="180" t="s">
        <v>2486</v>
      </c>
      <c r="G518" s="181" t="s">
        <v>194</v>
      </c>
      <c r="H518" s="182">
        <v>10.5</v>
      </c>
      <c r="I518" s="183"/>
      <c r="J518" s="184">
        <f>ROUND(I518*H518,2)</f>
        <v>0</v>
      </c>
      <c r="K518" s="180" t="s">
        <v>195</v>
      </c>
      <c r="L518" s="185"/>
      <c r="M518" s="186" t="s">
        <v>19</v>
      </c>
      <c r="N518" s="187" t="s">
        <v>45</v>
      </c>
      <c r="P518" s="142">
        <f>O518*H518</f>
        <v>0</v>
      </c>
      <c r="Q518" s="142">
        <v>1.55E-2</v>
      </c>
      <c r="R518" s="142">
        <f>Q518*H518</f>
        <v>0.16275000000000001</v>
      </c>
      <c r="S518" s="142">
        <v>0</v>
      </c>
      <c r="T518" s="143">
        <f>S518*H518</f>
        <v>0</v>
      </c>
      <c r="AR518" s="144" t="s">
        <v>234</v>
      </c>
      <c r="AT518" s="144" t="s">
        <v>666</v>
      </c>
      <c r="AU518" s="144" t="s">
        <v>85</v>
      </c>
      <c r="AY518" s="18" t="s">
        <v>189</v>
      </c>
      <c r="BE518" s="145">
        <f>IF(N518="základní",J518,0)</f>
        <v>0</v>
      </c>
      <c r="BF518" s="145">
        <f>IF(N518="snížená",J518,0)</f>
        <v>0</v>
      </c>
      <c r="BG518" s="145">
        <f>IF(N518="zákl. přenesená",J518,0)</f>
        <v>0</v>
      </c>
      <c r="BH518" s="145">
        <f>IF(N518="sníž. přenesená",J518,0)</f>
        <v>0</v>
      </c>
      <c r="BI518" s="145">
        <f>IF(N518="nulová",J518,0)</f>
        <v>0</v>
      </c>
      <c r="BJ518" s="18" t="s">
        <v>82</v>
      </c>
      <c r="BK518" s="145">
        <f>ROUND(I518*H518,2)</f>
        <v>0</v>
      </c>
      <c r="BL518" s="18" t="s">
        <v>196</v>
      </c>
      <c r="BM518" s="144" t="s">
        <v>2487</v>
      </c>
    </row>
    <row r="519" spans="2:65" s="13" customFormat="1" ht="11.25">
      <c r="B519" s="157"/>
      <c r="D519" s="151" t="s">
        <v>205</v>
      </c>
      <c r="F519" s="159" t="s">
        <v>2488</v>
      </c>
      <c r="H519" s="160">
        <v>10.5</v>
      </c>
      <c r="I519" s="161"/>
      <c r="L519" s="157"/>
      <c r="M519" s="162"/>
      <c r="T519" s="163"/>
      <c r="AT519" s="158" t="s">
        <v>205</v>
      </c>
      <c r="AU519" s="158" t="s">
        <v>85</v>
      </c>
      <c r="AV519" s="13" t="s">
        <v>85</v>
      </c>
      <c r="AW519" s="13" t="s">
        <v>4</v>
      </c>
      <c r="AX519" s="13" t="s">
        <v>82</v>
      </c>
      <c r="AY519" s="158" t="s">
        <v>189</v>
      </c>
    </row>
    <row r="520" spans="2:65" s="1" customFormat="1" ht="49.15" customHeight="1">
      <c r="B520" s="33"/>
      <c r="C520" s="133" t="s">
        <v>713</v>
      </c>
      <c r="D520" s="133" t="s">
        <v>191</v>
      </c>
      <c r="E520" s="134" t="s">
        <v>2489</v>
      </c>
      <c r="F520" s="135" t="s">
        <v>2490</v>
      </c>
      <c r="G520" s="136" t="s">
        <v>194</v>
      </c>
      <c r="H520" s="137">
        <v>69.043999999999997</v>
      </c>
      <c r="I520" s="138"/>
      <c r="J520" s="139">
        <f>ROUND(I520*H520,2)</f>
        <v>0</v>
      </c>
      <c r="K520" s="135" t="s">
        <v>195</v>
      </c>
      <c r="L520" s="33"/>
      <c r="M520" s="140" t="s">
        <v>19</v>
      </c>
      <c r="N520" s="141" t="s">
        <v>45</v>
      </c>
      <c r="P520" s="142">
        <f>O520*H520</f>
        <v>0</v>
      </c>
      <c r="Q520" s="142">
        <v>0</v>
      </c>
      <c r="R520" s="142">
        <f>Q520*H520</f>
        <v>0</v>
      </c>
      <c r="S520" s="142">
        <v>0</v>
      </c>
      <c r="T520" s="143">
        <f>S520*H520</f>
        <v>0</v>
      </c>
      <c r="AR520" s="144" t="s">
        <v>196</v>
      </c>
      <c r="AT520" s="144" t="s">
        <v>191</v>
      </c>
      <c r="AU520" s="144" t="s">
        <v>85</v>
      </c>
      <c r="AY520" s="18" t="s">
        <v>189</v>
      </c>
      <c r="BE520" s="145">
        <f>IF(N520="základní",J520,0)</f>
        <v>0</v>
      </c>
      <c r="BF520" s="145">
        <f>IF(N520="snížená",J520,0)</f>
        <v>0</v>
      </c>
      <c r="BG520" s="145">
        <f>IF(N520="zákl. přenesená",J520,0)</f>
        <v>0</v>
      </c>
      <c r="BH520" s="145">
        <f>IF(N520="sníž. přenesená",J520,0)</f>
        <v>0</v>
      </c>
      <c r="BI520" s="145">
        <f>IF(N520="nulová",J520,0)</f>
        <v>0</v>
      </c>
      <c r="BJ520" s="18" t="s">
        <v>82</v>
      </c>
      <c r="BK520" s="145">
        <f>ROUND(I520*H520,2)</f>
        <v>0</v>
      </c>
      <c r="BL520" s="18" t="s">
        <v>196</v>
      </c>
      <c r="BM520" s="144" t="s">
        <v>2491</v>
      </c>
    </row>
    <row r="521" spans="2:65" s="1" customFormat="1" ht="11.25">
      <c r="B521" s="33"/>
      <c r="D521" s="146" t="s">
        <v>198</v>
      </c>
      <c r="F521" s="147" t="s">
        <v>2492</v>
      </c>
      <c r="I521" s="148"/>
      <c r="L521" s="33"/>
      <c r="M521" s="149"/>
      <c r="T521" s="54"/>
      <c r="AT521" s="18" t="s">
        <v>198</v>
      </c>
      <c r="AU521" s="18" t="s">
        <v>85</v>
      </c>
    </row>
    <row r="522" spans="2:65" s="12" customFormat="1" ht="11.25">
      <c r="B522" s="150"/>
      <c r="D522" s="151" t="s">
        <v>205</v>
      </c>
      <c r="E522" s="152" t="s">
        <v>19</v>
      </c>
      <c r="F522" s="153" t="s">
        <v>2208</v>
      </c>
      <c r="H522" s="152" t="s">
        <v>19</v>
      </c>
      <c r="I522" s="154"/>
      <c r="L522" s="150"/>
      <c r="M522" s="155"/>
      <c r="T522" s="156"/>
      <c r="AT522" s="152" t="s">
        <v>205</v>
      </c>
      <c r="AU522" s="152" t="s">
        <v>85</v>
      </c>
      <c r="AV522" s="12" t="s">
        <v>82</v>
      </c>
      <c r="AW522" s="12" t="s">
        <v>35</v>
      </c>
      <c r="AX522" s="12" t="s">
        <v>74</v>
      </c>
      <c r="AY522" s="152" t="s">
        <v>189</v>
      </c>
    </row>
    <row r="523" spans="2:65" s="12" customFormat="1" ht="11.25">
      <c r="B523" s="150"/>
      <c r="D523" s="151" t="s">
        <v>205</v>
      </c>
      <c r="E523" s="152" t="s">
        <v>19</v>
      </c>
      <c r="F523" s="153" t="s">
        <v>2449</v>
      </c>
      <c r="H523" s="152" t="s">
        <v>19</v>
      </c>
      <c r="I523" s="154"/>
      <c r="L523" s="150"/>
      <c r="M523" s="155"/>
      <c r="T523" s="156"/>
      <c r="AT523" s="152" t="s">
        <v>205</v>
      </c>
      <c r="AU523" s="152" t="s">
        <v>85</v>
      </c>
      <c r="AV523" s="12" t="s">
        <v>82</v>
      </c>
      <c r="AW523" s="12" t="s">
        <v>35</v>
      </c>
      <c r="AX523" s="12" t="s">
        <v>74</v>
      </c>
      <c r="AY523" s="152" t="s">
        <v>189</v>
      </c>
    </row>
    <row r="524" spans="2:65" s="13" customFormat="1" ht="11.25">
      <c r="B524" s="157"/>
      <c r="D524" s="151" t="s">
        <v>205</v>
      </c>
      <c r="E524" s="158" t="s">
        <v>19</v>
      </c>
      <c r="F524" s="159" t="s">
        <v>2493</v>
      </c>
      <c r="H524" s="160">
        <v>43.89</v>
      </c>
      <c r="I524" s="161"/>
      <c r="L524" s="157"/>
      <c r="M524" s="162"/>
      <c r="T524" s="163"/>
      <c r="AT524" s="158" t="s">
        <v>205</v>
      </c>
      <c r="AU524" s="158" t="s">
        <v>85</v>
      </c>
      <c r="AV524" s="13" t="s">
        <v>85</v>
      </c>
      <c r="AW524" s="13" t="s">
        <v>35</v>
      </c>
      <c r="AX524" s="13" t="s">
        <v>74</v>
      </c>
      <c r="AY524" s="158" t="s">
        <v>189</v>
      </c>
    </row>
    <row r="525" spans="2:65" s="13" customFormat="1" ht="11.25">
      <c r="B525" s="157"/>
      <c r="D525" s="151" t="s">
        <v>205</v>
      </c>
      <c r="E525" s="158" t="s">
        <v>19</v>
      </c>
      <c r="F525" s="159" t="s">
        <v>2494</v>
      </c>
      <c r="H525" s="160">
        <v>0.86399999999999999</v>
      </c>
      <c r="I525" s="161"/>
      <c r="L525" s="157"/>
      <c r="M525" s="162"/>
      <c r="T525" s="163"/>
      <c r="AT525" s="158" t="s">
        <v>205</v>
      </c>
      <c r="AU525" s="158" t="s">
        <v>85</v>
      </c>
      <c r="AV525" s="13" t="s">
        <v>85</v>
      </c>
      <c r="AW525" s="13" t="s">
        <v>35</v>
      </c>
      <c r="AX525" s="13" t="s">
        <v>74</v>
      </c>
      <c r="AY525" s="158" t="s">
        <v>189</v>
      </c>
    </row>
    <row r="526" spans="2:65" s="12" customFormat="1" ht="11.25">
      <c r="B526" s="150"/>
      <c r="D526" s="151" t="s">
        <v>205</v>
      </c>
      <c r="E526" s="152" t="s">
        <v>19</v>
      </c>
      <c r="F526" s="153" t="s">
        <v>2452</v>
      </c>
      <c r="H526" s="152" t="s">
        <v>19</v>
      </c>
      <c r="I526" s="154"/>
      <c r="L526" s="150"/>
      <c r="M526" s="155"/>
      <c r="T526" s="156"/>
      <c r="AT526" s="152" t="s">
        <v>205</v>
      </c>
      <c r="AU526" s="152" t="s">
        <v>85</v>
      </c>
      <c r="AV526" s="12" t="s">
        <v>82</v>
      </c>
      <c r="AW526" s="12" t="s">
        <v>35</v>
      </c>
      <c r="AX526" s="12" t="s">
        <v>74</v>
      </c>
      <c r="AY526" s="152" t="s">
        <v>189</v>
      </c>
    </row>
    <row r="527" spans="2:65" s="13" customFormat="1" ht="11.25">
      <c r="B527" s="157"/>
      <c r="D527" s="151" t="s">
        <v>205</v>
      </c>
      <c r="E527" s="158" t="s">
        <v>19</v>
      </c>
      <c r="F527" s="159" t="s">
        <v>2495</v>
      </c>
      <c r="H527" s="160">
        <v>7.53</v>
      </c>
      <c r="I527" s="161"/>
      <c r="L527" s="157"/>
      <c r="M527" s="162"/>
      <c r="T527" s="163"/>
      <c r="AT527" s="158" t="s">
        <v>205</v>
      </c>
      <c r="AU527" s="158" t="s">
        <v>85</v>
      </c>
      <c r="AV527" s="13" t="s">
        <v>85</v>
      </c>
      <c r="AW527" s="13" t="s">
        <v>35</v>
      </c>
      <c r="AX527" s="13" t="s">
        <v>74</v>
      </c>
      <c r="AY527" s="158" t="s">
        <v>189</v>
      </c>
    </row>
    <row r="528" spans="2:65" s="12" customFormat="1" ht="11.25">
      <c r="B528" s="150"/>
      <c r="D528" s="151" t="s">
        <v>205</v>
      </c>
      <c r="E528" s="152" t="s">
        <v>19</v>
      </c>
      <c r="F528" s="153" t="s">
        <v>2454</v>
      </c>
      <c r="H528" s="152" t="s">
        <v>19</v>
      </c>
      <c r="I528" s="154"/>
      <c r="L528" s="150"/>
      <c r="M528" s="155"/>
      <c r="T528" s="156"/>
      <c r="AT528" s="152" t="s">
        <v>205</v>
      </c>
      <c r="AU528" s="152" t="s">
        <v>85</v>
      </c>
      <c r="AV528" s="12" t="s">
        <v>82</v>
      </c>
      <c r="AW528" s="12" t="s">
        <v>35</v>
      </c>
      <c r="AX528" s="12" t="s">
        <v>74</v>
      </c>
      <c r="AY528" s="152" t="s">
        <v>189</v>
      </c>
    </row>
    <row r="529" spans="2:65" s="13" customFormat="1" ht="11.25">
      <c r="B529" s="157"/>
      <c r="D529" s="151" t="s">
        <v>205</v>
      </c>
      <c r="E529" s="158" t="s">
        <v>19</v>
      </c>
      <c r="F529" s="159" t="s">
        <v>2496</v>
      </c>
      <c r="H529" s="160">
        <v>16.760000000000002</v>
      </c>
      <c r="I529" s="161"/>
      <c r="L529" s="157"/>
      <c r="M529" s="162"/>
      <c r="T529" s="163"/>
      <c r="AT529" s="158" t="s">
        <v>205</v>
      </c>
      <c r="AU529" s="158" t="s">
        <v>85</v>
      </c>
      <c r="AV529" s="13" t="s">
        <v>85</v>
      </c>
      <c r="AW529" s="13" t="s">
        <v>35</v>
      </c>
      <c r="AX529" s="13" t="s">
        <v>74</v>
      </c>
      <c r="AY529" s="158" t="s">
        <v>189</v>
      </c>
    </row>
    <row r="530" spans="2:65" s="14" customFormat="1" ht="11.25">
      <c r="B530" s="164"/>
      <c r="D530" s="151" t="s">
        <v>205</v>
      </c>
      <c r="E530" s="165" t="s">
        <v>19</v>
      </c>
      <c r="F530" s="166" t="s">
        <v>303</v>
      </c>
      <c r="H530" s="167">
        <v>69.043999999999997</v>
      </c>
      <c r="I530" s="168"/>
      <c r="L530" s="164"/>
      <c r="M530" s="169"/>
      <c r="T530" s="170"/>
      <c r="AT530" s="165" t="s">
        <v>205</v>
      </c>
      <c r="AU530" s="165" t="s">
        <v>85</v>
      </c>
      <c r="AV530" s="14" t="s">
        <v>196</v>
      </c>
      <c r="AW530" s="14" t="s">
        <v>35</v>
      </c>
      <c r="AX530" s="14" t="s">
        <v>82</v>
      </c>
      <c r="AY530" s="165" t="s">
        <v>189</v>
      </c>
    </row>
    <row r="531" spans="2:65" s="1" customFormat="1" ht="24.2" customHeight="1">
      <c r="B531" s="33"/>
      <c r="C531" s="133" t="s">
        <v>723</v>
      </c>
      <c r="D531" s="133" t="s">
        <v>191</v>
      </c>
      <c r="E531" s="134" t="s">
        <v>2497</v>
      </c>
      <c r="F531" s="135" t="s">
        <v>2498</v>
      </c>
      <c r="G531" s="136" t="s">
        <v>339</v>
      </c>
      <c r="H531" s="137">
        <v>18</v>
      </c>
      <c r="I531" s="138"/>
      <c r="J531" s="139">
        <f>ROUND(I531*H531,2)</f>
        <v>0</v>
      </c>
      <c r="K531" s="135" t="s">
        <v>195</v>
      </c>
      <c r="L531" s="33"/>
      <c r="M531" s="140" t="s">
        <v>19</v>
      </c>
      <c r="N531" s="141" t="s">
        <v>45</v>
      </c>
      <c r="P531" s="142">
        <f>O531*H531</f>
        <v>0</v>
      </c>
      <c r="Q531" s="142">
        <v>3.0000000000000001E-5</v>
      </c>
      <c r="R531" s="142">
        <f>Q531*H531</f>
        <v>5.4000000000000001E-4</v>
      </c>
      <c r="S531" s="142">
        <v>0</v>
      </c>
      <c r="T531" s="143">
        <f>S531*H531</f>
        <v>0</v>
      </c>
      <c r="AR531" s="144" t="s">
        <v>196</v>
      </c>
      <c r="AT531" s="144" t="s">
        <v>191</v>
      </c>
      <c r="AU531" s="144" t="s">
        <v>85</v>
      </c>
      <c r="AY531" s="18" t="s">
        <v>189</v>
      </c>
      <c r="BE531" s="145">
        <f>IF(N531="základní",J531,0)</f>
        <v>0</v>
      </c>
      <c r="BF531" s="145">
        <f>IF(N531="snížená",J531,0)</f>
        <v>0</v>
      </c>
      <c r="BG531" s="145">
        <f>IF(N531="zákl. přenesená",J531,0)</f>
        <v>0</v>
      </c>
      <c r="BH531" s="145">
        <f>IF(N531="sníž. přenesená",J531,0)</f>
        <v>0</v>
      </c>
      <c r="BI531" s="145">
        <f>IF(N531="nulová",J531,0)</f>
        <v>0</v>
      </c>
      <c r="BJ531" s="18" t="s">
        <v>82</v>
      </c>
      <c r="BK531" s="145">
        <f>ROUND(I531*H531,2)</f>
        <v>0</v>
      </c>
      <c r="BL531" s="18" t="s">
        <v>196</v>
      </c>
      <c r="BM531" s="144" t="s">
        <v>2499</v>
      </c>
    </row>
    <row r="532" spans="2:65" s="1" customFormat="1" ht="11.25">
      <c r="B532" s="33"/>
      <c r="D532" s="146" t="s">
        <v>198</v>
      </c>
      <c r="F532" s="147" t="s">
        <v>2500</v>
      </c>
      <c r="I532" s="148"/>
      <c r="L532" s="33"/>
      <c r="M532" s="149"/>
      <c r="T532" s="54"/>
      <c r="AT532" s="18" t="s">
        <v>198</v>
      </c>
      <c r="AU532" s="18" t="s">
        <v>85</v>
      </c>
    </row>
    <row r="533" spans="2:65" s="1" customFormat="1" ht="24.2" customHeight="1">
      <c r="B533" s="33"/>
      <c r="C533" s="178" t="s">
        <v>731</v>
      </c>
      <c r="D533" s="178" t="s">
        <v>666</v>
      </c>
      <c r="E533" s="179" t="s">
        <v>2501</v>
      </c>
      <c r="F533" s="180" t="s">
        <v>2502</v>
      </c>
      <c r="G533" s="181" t="s">
        <v>339</v>
      </c>
      <c r="H533" s="182">
        <v>18.899999999999999</v>
      </c>
      <c r="I533" s="183"/>
      <c r="J533" s="184">
        <f>ROUND(I533*H533,2)</f>
        <v>0</v>
      </c>
      <c r="K533" s="180" t="s">
        <v>195</v>
      </c>
      <c r="L533" s="185"/>
      <c r="M533" s="186" t="s">
        <v>19</v>
      </c>
      <c r="N533" s="187" t="s">
        <v>45</v>
      </c>
      <c r="P533" s="142">
        <f>O533*H533</f>
        <v>0</v>
      </c>
      <c r="Q533" s="142">
        <v>3.2000000000000003E-4</v>
      </c>
      <c r="R533" s="142">
        <f>Q533*H533</f>
        <v>6.0480000000000004E-3</v>
      </c>
      <c r="S533" s="142">
        <v>0</v>
      </c>
      <c r="T533" s="143">
        <f>S533*H533</f>
        <v>0</v>
      </c>
      <c r="AR533" s="144" t="s">
        <v>234</v>
      </c>
      <c r="AT533" s="144" t="s">
        <v>666</v>
      </c>
      <c r="AU533" s="144" t="s">
        <v>85</v>
      </c>
      <c r="AY533" s="18" t="s">
        <v>189</v>
      </c>
      <c r="BE533" s="145">
        <f>IF(N533="základní",J533,0)</f>
        <v>0</v>
      </c>
      <c r="BF533" s="145">
        <f>IF(N533="snížená",J533,0)</f>
        <v>0</v>
      </c>
      <c r="BG533" s="145">
        <f>IF(N533="zákl. přenesená",J533,0)</f>
        <v>0</v>
      </c>
      <c r="BH533" s="145">
        <f>IF(N533="sníž. přenesená",J533,0)</f>
        <v>0</v>
      </c>
      <c r="BI533" s="145">
        <f>IF(N533="nulová",J533,0)</f>
        <v>0</v>
      </c>
      <c r="BJ533" s="18" t="s">
        <v>82</v>
      </c>
      <c r="BK533" s="145">
        <f>ROUND(I533*H533,2)</f>
        <v>0</v>
      </c>
      <c r="BL533" s="18" t="s">
        <v>196</v>
      </c>
      <c r="BM533" s="144" t="s">
        <v>2503</v>
      </c>
    </row>
    <row r="534" spans="2:65" s="13" customFormat="1" ht="11.25">
      <c r="B534" s="157"/>
      <c r="D534" s="151" t="s">
        <v>205</v>
      </c>
      <c r="F534" s="159" t="s">
        <v>2504</v>
      </c>
      <c r="H534" s="160">
        <v>18.899999999999999</v>
      </c>
      <c r="I534" s="161"/>
      <c r="L534" s="157"/>
      <c r="M534" s="162"/>
      <c r="T534" s="163"/>
      <c r="AT534" s="158" t="s">
        <v>205</v>
      </c>
      <c r="AU534" s="158" t="s">
        <v>85</v>
      </c>
      <c r="AV534" s="13" t="s">
        <v>85</v>
      </c>
      <c r="AW534" s="13" t="s">
        <v>4</v>
      </c>
      <c r="AX534" s="13" t="s">
        <v>82</v>
      </c>
      <c r="AY534" s="158" t="s">
        <v>189</v>
      </c>
    </row>
    <row r="535" spans="2:65" s="1" customFormat="1" ht="24.2" customHeight="1">
      <c r="B535" s="33"/>
      <c r="C535" s="133" t="s">
        <v>737</v>
      </c>
      <c r="D535" s="133" t="s">
        <v>191</v>
      </c>
      <c r="E535" s="134" t="s">
        <v>2505</v>
      </c>
      <c r="F535" s="135" t="s">
        <v>2506</v>
      </c>
      <c r="G535" s="136" t="s">
        <v>339</v>
      </c>
      <c r="H535" s="137">
        <v>6.6</v>
      </c>
      <c r="I535" s="138"/>
      <c r="J535" s="139">
        <f>ROUND(I535*H535,2)</f>
        <v>0</v>
      </c>
      <c r="K535" s="135" t="s">
        <v>195</v>
      </c>
      <c r="L535" s="33"/>
      <c r="M535" s="140" t="s">
        <v>19</v>
      </c>
      <c r="N535" s="141" t="s">
        <v>45</v>
      </c>
      <c r="P535" s="142">
        <f>O535*H535</f>
        <v>0</v>
      </c>
      <c r="Q535" s="142">
        <v>0</v>
      </c>
      <c r="R535" s="142">
        <f>Q535*H535</f>
        <v>0</v>
      </c>
      <c r="S535" s="142">
        <v>0</v>
      </c>
      <c r="T535" s="143">
        <f>S535*H535</f>
        <v>0</v>
      </c>
      <c r="AR535" s="144" t="s">
        <v>196</v>
      </c>
      <c r="AT535" s="144" t="s">
        <v>191</v>
      </c>
      <c r="AU535" s="144" t="s">
        <v>85</v>
      </c>
      <c r="AY535" s="18" t="s">
        <v>189</v>
      </c>
      <c r="BE535" s="145">
        <f>IF(N535="základní",J535,0)</f>
        <v>0</v>
      </c>
      <c r="BF535" s="145">
        <f>IF(N535="snížená",J535,0)</f>
        <v>0</v>
      </c>
      <c r="BG535" s="145">
        <f>IF(N535="zákl. přenesená",J535,0)</f>
        <v>0</v>
      </c>
      <c r="BH535" s="145">
        <f>IF(N535="sníž. přenesená",J535,0)</f>
        <v>0</v>
      </c>
      <c r="BI535" s="145">
        <f>IF(N535="nulová",J535,0)</f>
        <v>0</v>
      </c>
      <c r="BJ535" s="18" t="s">
        <v>82</v>
      </c>
      <c r="BK535" s="145">
        <f>ROUND(I535*H535,2)</f>
        <v>0</v>
      </c>
      <c r="BL535" s="18" t="s">
        <v>196</v>
      </c>
      <c r="BM535" s="144" t="s">
        <v>2507</v>
      </c>
    </row>
    <row r="536" spans="2:65" s="1" customFormat="1" ht="11.25">
      <c r="B536" s="33"/>
      <c r="D536" s="146" t="s">
        <v>198</v>
      </c>
      <c r="F536" s="147" t="s">
        <v>2508</v>
      </c>
      <c r="I536" s="148"/>
      <c r="L536" s="33"/>
      <c r="M536" s="149"/>
      <c r="T536" s="54"/>
      <c r="AT536" s="18" t="s">
        <v>198</v>
      </c>
      <c r="AU536" s="18" t="s">
        <v>85</v>
      </c>
    </row>
    <row r="537" spans="2:65" s="13" customFormat="1" ht="11.25">
      <c r="B537" s="157"/>
      <c r="D537" s="151" t="s">
        <v>205</v>
      </c>
      <c r="E537" s="158" t="s">
        <v>19</v>
      </c>
      <c r="F537" s="159" t="s">
        <v>2509</v>
      </c>
      <c r="H537" s="160">
        <v>6.6</v>
      </c>
      <c r="I537" s="161"/>
      <c r="L537" s="157"/>
      <c r="M537" s="162"/>
      <c r="T537" s="163"/>
      <c r="AT537" s="158" t="s">
        <v>205</v>
      </c>
      <c r="AU537" s="158" t="s">
        <v>85</v>
      </c>
      <c r="AV537" s="13" t="s">
        <v>85</v>
      </c>
      <c r="AW537" s="13" t="s">
        <v>35</v>
      </c>
      <c r="AX537" s="13" t="s">
        <v>82</v>
      </c>
      <c r="AY537" s="158" t="s">
        <v>189</v>
      </c>
    </row>
    <row r="538" spans="2:65" s="1" customFormat="1" ht="21.75" customHeight="1">
      <c r="B538" s="33"/>
      <c r="C538" s="178" t="s">
        <v>745</v>
      </c>
      <c r="D538" s="178" t="s">
        <v>666</v>
      </c>
      <c r="E538" s="179" t="s">
        <v>2510</v>
      </c>
      <c r="F538" s="180" t="s">
        <v>2511</v>
      </c>
      <c r="G538" s="181" t="s">
        <v>339</v>
      </c>
      <c r="H538" s="182">
        <v>6.93</v>
      </c>
      <c r="I538" s="183"/>
      <c r="J538" s="184">
        <f>ROUND(I538*H538,2)</f>
        <v>0</v>
      </c>
      <c r="K538" s="180" t="s">
        <v>195</v>
      </c>
      <c r="L538" s="185"/>
      <c r="M538" s="186" t="s">
        <v>19</v>
      </c>
      <c r="N538" s="187" t="s">
        <v>45</v>
      </c>
      <c r="P538" s="142">
        <f>O538*H538</f>
        <v>0</v>
      </c>
      <c r="Q538" s="142">
        <v>5.0000000000000001E-4</v>
      </c>
      <c r="R538" s="142">
        <f>Q538*H538</f>
        <v>3.4649999999999998E-3</v>
      </c>
      <c r="S538" s="142">
        <v>0</v>
      </c>
      <c r="T538" s="143">
        <f>S538*H538</f>
        <v>0</v>
      </c>
      <c r="AR538" s="144" t="s">
        <v>234</v>
      </c>
      <c r="AT538" s="144" t="s">
        <v>666</v>
      </c>
      <c r="AU538" s="144" t="s">
        <v>85</v>
      </c>
      <c r="AY538" s="18" t="s">
        <v>189</v>
      </c>
      <c r="BE538" s="145">
        <f>IF(N538="základní",J538,0)</f>
        <v>0</v>
      </c>
      <c r="BF538" s="145">
        <f>IF(N538="snížená",J538,0)</f>
        <v>0</v>
      </c>
      <c r="BG538" s="145">
        <f>IF(N538="zákl. přenesená",J538,0)</f>
        <v>0</v>
      </c>
      <c r="BH538" s="145">
        <f>IF(N538="sníž. přenesená",J538,0)</f>
        <v>0</v>
      </c>
      <c r="BI538" s="145">
        <f>IF(N538="nulová",J538,0)</f>
        <v>0</v>
      </c>
      <c r="BJ538" s="18" t="s">
        <v>82</v>
      </c>
      <c r="BK538" s="145">
        <f>ROUND(I538*H538,2)</f>
        <v>0</v>
      </c>
      <c r="BL538" s="18" t="s">
        <v>196</v>
      </c>
      <c r="BM538" s="144" t="s">
        <v>2512</v>
      </c>
    </row>
    <row r="539" spans="2:65" s="13" customFormat="1" ht="11.25">
      <c r="B539" s="157"/>
      <c r="D539" s="151" t="s">
        <v>205</v>
      </c>
      <c r="F539" s="159" t="s">
        <v>2513</v>
      </c>
      <c r="H539" s="160">
        <v>6.93</v>
      </c>
      <c r="I539" s="161"/>
      <c r="L539" s="157"/>
      <c r="M539" s="162"/>
      <c r="T539" s="163"/>
      <c r="AT539" s="158" t="s">
        <v>205</v>
      </c>
      <c r="AU539" s="158" t="s">
        <v>85</v>
      </c>
      <c r="AV539" s="13" t="s">
        <v>85</v>
      </c>
      <c r="AW539" s="13" t="s">
        <v>4</v>
      </c>
      <c r="AX539" s="13" t="s">
        <v>82</v>
      </c>
      <c r="AY539" s="158" t="s">
        <v>189</v>
      </c>
    </row>
    <row r="540" spans="2:65" s="1" customFormat="1" ht="37.9" customHeight="1">
      <c r="B540" s="33"/>
      <c r="C540" s="133" t="s">
        <v>754</v>
      </c>
      <c r="D540" s="133" t="s">
        <v>191</v>
      </c>
      <c r="E540" s="134" t="s">
        <v>2514</v>
      </c>
      <c r="F540" s="135" t="s">
        <v>2515</v>
      </c>
      <c r="G540" s="136" t="s">
        <v>194</v>
      </c>
      <c r="H540" s="137">
        <v>5.4</v>
      </c>
      <c r="I540" s="138"/>
      <c r="J540" s="139">
        <f>ROUND(I540*H540,2)</f>
        <v>0</v>
      </c>
      <c r="K540" s="135" t="s">
        <v>195</v>
      </c>
      <c r="L540" s="33"/>
      <c r="M540" s="140" t="s">
        <v>19</v>
      </c>
      <c r="N540" s="141" t="s">
        <v>45</v>
      </c>
      <c r="P540" s="142">
        <f>O540*H540</f>
        <v>0</v>
      </c>
      <c r="Q540" s="142">
        <v>5.7000000000000002E-3</v>
      </c>
      <c r="R540" s="142">
        <f>Q540*H540</f>
        <v>3.0780000000000002E-2</v>
      </c>
      <c r="S540" s="142">
        <v>0</v>
      </c>
      <c r="T540" s="143">
        <f>S540*H540</f>
        <v>0</v>
      </c>
      <c r="AR540" s="144" t="s">
        <v>196</v>
      </c>
      <c r="AT540" s="144" t="s">
        <v>191</v>
      </c>
      <c r="AU540" s="144" t="s">
        <v>85</v>
      </c>
      <c r="AY540" s="18" t="s">
        <v>189</v>
      </c>
      <c r="BE540" s="145">
        <f>IF(N540="základní",J540,0)</f>
        <v>0</v>
      </c>
      <c r="BF540" s="145">
        <f>IF(N540="snížená",J540,0)</f>
        <v>0</v>
      </c>
      <c r="BG540" s="145">
        <f>IF(N540="zákl. přenesená",J540,0)</f>
        <v>0</v>
      </c>
      <c r="BH540" s="145">
        <f>IF(N540="sníž. přenesená",J540,0)</f>
        <v>0</v>
      </c>
      <c r="BI540" s="145">
        <f>IF(N540="nulová",J540,0)</f>
        <v>0</v>
      </c>
      <c r="BJ540" s="18" t="s">
        <v>82</v>
      </c>
      <c r="BK540" s="145">
        <f>ROUND(I540*H540,2)</f>
        <v>0</v>
      </c>
      <c r="BL540" s="18" t="s">
        <v>196</v>
      </c>
      <c r="BM540" s="144" t="s">
        <v>2516</v>
      </c>
    </row>
    <row r="541" spans="2:65" s="1" customFormat="1" ht="11.25">
      <c r="B541" s="33"/>
      <c r="D541" s="146" t="s">
        <v>198</v>
      </c>
      <c r="F541" s="147" t="s">
        <v>2517</v>
      </c>
      <c r="I541" s="148"/>
      <c r="L541" s="33"/>
      <c r="M541" s="149"/>
      <c r="T541" s="54"/>
      <c r="AT541" s="18" t="s">
        <v>198</v>
      </c>
      <c r="AU541" s="18" t="s">
        <v>85</v>
      </c>
    </row>
    <row r="542" spans="2:65" s="12" customFormat="1" ht="11.25">
      <c r="B542" s="150"/>
      <c r="D542" s="151" t="s">
        <v>205</v>
      </c>
      <c r="E542" s="152" t="s">
        <v>19</v>
      </c>
      <c r="F542" s="153" t="s">
        <v>2208</v>
      </c>
      <c r="H542" s="152" t="s">
        <v>19</v>
      </c>
      <c r="I542" s="154"/>
      <c r="L542" s="150"/>
      <c r="M542" s="155"/>
      <c r="T542" s="156"/>
      <c r="AT542" s="152" t="s">
        <v>205</v>
      </c>
      <c r="AU542" s="152" t="s">
        <v>85</v>
      </c>
      <c r="AV542" s="12" t="s">
        <v>82</v>
      </c>
      <c r="AW542" s="12" t="s">
        <v>35</v>
      </c>
      <c r="AX542" s="12" t="s">
        <v>74</v>
      </c>
      <c r="AY542" s="152" t="s">
        <v>189</v>
      </c>
    </row>
    <row r="543" spans="2:65" s="12" customFormat="1" ht="11.25">
      <c r="B543" s="150"/>
      <c r="D543" s="151" t="s">
        <v>205</v>
      </c>
      <c r="E543" s="152" t="s">
        <v>19</v>
      </c>
      <c r="F543" s="153" t="s">
        <v>2452</v>
      </c>
      <c r="H543" s="152" t="s">
        <v>19</v>
      </c>
      <c r="I543" s="154"/>
      <c r="L543" s="150"/>
      <c r="M543" s="155"/>
      <c r="T543" s="156"/>
      <c r="AT543" s="152" t="s">
        <v>205</v>
      </c>
      <c r="AU543" s="152" t="s">
        <v>85</v>
      </c>
      <c r="AV543" s="12" t="s">
        <v>82</v>
      </c>
      <c r="AW543" s="12" t="s">
        <v>35</v>
      </c>
      <c r="AX543" s="12" t="s">
        <v>74</v>
      </c>
      <c r="AY543" s="152" t="s">
        <v>189</v>
      </c>
    </row>
    <row r="544" spans="2:65" s="13" customFormat="1" ht="11.25">
      <c r="B544" s="157"/>
      <c r="D544" s="151" t="s">
        <v>205</v>
      </c>
      <c r="E544" s="158" t="s">
        <v>19</v>
      </c>
      <c r="F544" s="159" t="s">
        <v>2453</v>
      </c>
      <c r="H544" s="160">
        <v>5.4</v>
      </c>
      <c r="I544" s="161"/>
      <c r="L544" s="157"/>
      <c r="M544" s="162"/>
      <c r="T544" s="163"/>
      <c r="AT544" s="158" t="s">
        <v>205</v>
      </c>
      <c r="AU544" s="158" t="s">
        <v>85</v>
      </c>
      <c r="AV544" s="13" t="s">
        <v>85</v>
      </c>
      <c r="AW544" s="13" t="s">
        <v>35</v>
      </c>
      <c r="AX544" s="13" t="s">
        <v>82</v>
      </c>
      <c r="AY544" s="158" t="s">
        <v>189</v>
      </c>
    </row>
    <row r="545" spans="2:65" s="1" customFormat="1" ht="37.9" customHeight="1">
      <c r="B545" s="33"/>
      <c r="C545" s="133" t="s">
        <v>763</v>
      </c>
      <c r="D545" s="133" t="s">
        <v>191</v>
      </c>
      <c r="E545" s="134" t="s">
        <v>2518</v>
      </c>
      <c r="F545" s="135" t="s">
        <v>2519</v>
      </c>
      <c r="G545" s="136" t="s">
        <v>194</v>
      </c>
      <c r="H545" s="137">
        <v>41.37</v>
      </c>
      <c r="I545" s="138"/>
      <c r="J545" s="139">
        <f>ROUND(I545*H545,2)</f>
        <v>0</v>
      </c>
      <c r="K545" s="135" t="s">
        <v>195</v>
      </c>
      <c r="L545" s="33"/>
      <c r="M545" s="140" t="s">
        <v>19</v>
      </c>
      <c r="N545" s="141" t="s">
        <v>45</v>
      </c>
      <c r="P545" s="142">
        <f>O545*H545</f>
        <v>0</v>
      </c>
      <c r="Q545" s="142">
        <v>3.3E-3</v>
      </c>
      <c r="R545" s="142">
        <f>Q545*H545</f>
        <v>0.136521</v>
      </c>
      <c r="S545" s="142">
        <v>0</v>
      </c>
      <c r="T545" s="143">
        <f>S545*H545</f>
        <v>0</v>
      </c>
      <c r="AR545" s="144" t="s">
        <v>196</v>
      </c>
      <c r="AT545" s="144" t="s">
        <v>191</v>
      </c>
      <c r="AU545" s="144" t="s">
        <v>85</v>
      </c>
      <c r="AY545" s="18" t="s">
        <v>189</v>
      </c>
      <c r="BE545" s="145">
        <f>IF(N545="základní",J545,0)</f>
        <v>0</v>
      </c>
      <c r="BF545" s="145">
        <f>IF(N545="snížená",J545,0)</f>
        <v>0</v>
      </c>
      <c r="BG545" s="145">
        <f>IF(N545="zákl. přenesená",J545,0)</f>
        <v>0</v>
      </c>
      <c r="BH545" s="145">
        <f>IF(N545="sníž. přenesená",J545,0)</f>
        <v>0</v>
      </c>
      <c r="BI545" s="145">
        <f>IF(N545="nulová",J545,0)</f>
        <v>0</v>
      </c>
      <c r="BJ545" s="18" t="s">
        <v>82</v>
      </c>
      <c r="BK545" s="145">
        <f>ROUND(I545*H545,2)</f>
        <v>0</v>
      </c>
      <c r="BL545" s="18" t="s">
        <v>196</v>
      </c>
      <c r="BM545" s="144" t="s">
        <v>2520</v>
      </c>
    </row>
    <row r="546" spans="2:65" s="1" customFormat="1" ht="11.25">
      <c r="B546" s="33"/>
      <c r="D546" s="146" t="s">
        <v>198</v>
      </c>
      <c r="F546" s="147" t="s">
        <v>2521</v>
      </c>
      <c r="I546" s="148"/>
      <c r="L546" s="33"/>
      <c r="M546" s="149"/>
      <c r="T546" s="54"/>
      <c r="AT546" s="18" t="s">
        <v>198</v>
      </c>
      <c r="AU546" s="18" t="s">
        <v>85</v>
      </c>
    </row>
    <row r="547" spans="2:65" s="12" customFormat="1" ht="11.25">
      <c r="B547" s="150"/>
      <c r="D547" s="151" t="s">
        <v>205</v>
      </c>
      <c r="E547" s="152" t="s">
        <v>19</v>
      </c>
      <c r="F547" s="153" t="s">
        <v>2208</v>
      </c>
      <c r="H547" s="152" t="s">
        <v>19</v>
      </c>
      <c r="I547" s="154"/>
      <c r="L547" s="150"/>
      <c r="M547" s="155"/>
      <c r="T547" s="156"/>
      <c r="AT547" s="152" t="s">
        <v>205</v>
      </c>
      <c r="AU547" s="152" t="s">
        <v>85</v>
      </c>
      <c r="AV547" s="12" t="s">
        <v>82</v>
      </c>
      <c r="AW547" s="12" t="s">
        <v>35</v>
      </c>
      <c r="AX547" s="12" t="s">
        <v>74</v>
      </c>
      <c r="AY547" s="152" t="s">
        <v>189</v>
      </c>
    </row>
    <row r="548" spans="2:65" s="12" customFormat="1" ht="11.25">
      <c r="B548" s="150"/>
      <c r="D548" s="151" t="s">
        <v>205</v>
      </c>
      <c r="E548" s="152" t="s">
        <v>19</v>
      </c>
      <c r="F548" s="153" t="s">
        <v>2449</v>
      </c>
      <c r="H548" s="152" t="s">
        <v>19</v>
      </c>
      <c r="I548" s="154"/>
      <c r="L548" s="150"/>
      <c r="M548" s="155"/>
      <c r="T548" s="156"/>
      <c r="AT548" s="152" t="s">
        <v>205</v>
      </c>
      <c r="AU548" s="152" t="s">
        <v>85</v>
      </c>
      <c r="AV548" s="12" t="s">
        <v>82</v>
      </c>
      <c r="AW548" s="12" t="s">
        <v>35</v>
      </c>
      <c r="AX548" s="12" t="s">
        <v>74</v>
      </c>
      <c r="AY548" s="152" t="s">
        <v>189</v>
      </c>
    </row>
    <row r="549" spans="2:65" s="13" customFormat="1" ht="11.25">
      <c r="B549" s="157"/>
      <c r="D549" s="151" t="s">
        <v>205</v>
      </c>
      <c r="E549" s="158" t="s">
        <v>19</v>
      </c>
      <c r="F549" s="159" t="s">
        <v>2450</v>
      </c>
      <c r="H549" s="160">
        <v>40.81</v>
      </c>
      <c r="I549" s="161"/>
      <c r="L549" s="157"/>
      <c r="M549" s="162"/>
      <c r="T549" s="163"/>
      <c r="AT549" s="158" t="s">
        <v>205</v>
      </c>
      <c r="AU549" s="158" t="s">
        <v>85</v>
      </c>
      <c r="AV549" s="13" t="s">
        <v>85</v>
      </c>
      <c r="AW549" s="13" t="s">
        <v>35</v>
      </c>
      <c r="AX549" s="13" t="s">
        <v>74</v>
      </c>
      <c r="AY549" s="158" t="s">
        <v>189</v>
      </c>
    </row>
    <row r="550" spans="2:65" s="13" customFormat="1" ht="11.25">
      <c r="B550" s="157"/>
      <c r="D550" s="151" t="s">
        <v>205</v>
      </c>
      <c r="E550" s="158" t="s">
        <v>19</v>
      </c>
      <c r="F550" s="159" t="s">
        <v>2451</v>
      </c>
      <c r="H550" s="160">
        <v>0.56000000000000005</v>
      </c>
      <c r="I550" s="161"/>
      <c r="L550" s="157"/>
      <c r="M550" s="162"/>
      <c r="T550" s="163"/>
      <c r="AT550" s="158" t="s">
        <v>205</v>
      </c>
      <c r="AU550" s="158" t="s">
        <v>85</v>
      </c>
      <c r="AV550" s="13" t="s">
        <v>85</v>
      </c>
      <c r="AW550" s="13" t="s">
        <v>35</v>
      </c>
      <c r="AX550" s="13" t="s">
        <v>74</v>
      </c>
      <c r="AY550" s="158" t="s">
        <v>189</v>
      </c>
    </row>
    <row r="551" spans="2:65" s="14" customFormat="1" ht="11.25">
      <c r="B551" s="164"/>
      <c r="D551" s="151" t="s">
        <v>205</v>
      </c>
      <c r="E551" s="165" t="s">
        <v>19</v>
      </c>
      <c r="F551" s="166" t="s">
        <v>303</v>
      </c>
      <c r="H551" s="167">
        <v>41.37</v>
      </c>
      <c r="I551" s="168"/>
      <c r="L551" s="164"/>
      <c r="M551" s="169"/>
      <c r="T551" s="170"/>
      <c r="AT551" s="165" t="s">
        <v>205</v>
      </c>
      <c r="AU551" s="165" t="s">
        <v>85</v>
      </c>
      <c r="AV551" s="14" t="s">
        <v>196</v>
      </c>
      <c r="AW551" s="14" t="s">
        <v>35</v>
      </c>
      <c r="AX551" s="14" t="s">
        <v>82</v>
      </c>
      <c r="AY551" s="165" t="s">
        <v>189</v>
      </c>
    </row>
    <row r="552" spans="2:65" s="1" customFormat="1" ht="33" customHeight="1">
      <c r="B552" s="33"/>
      <c r="C552" s="133" t="s">
        <v>769</v>
      </c>
      <c r="D552" s="133" t="s">
        <v>191</v>
      </c>
      <c r="E552" s="134" t="s">
        <v>2522</v>
      </c>
      <c r="F552" s="135" t="s">
        <v>2523</v>
      </c>
      <c r="G552" s="136" t="s">
        <v>405</v>
      </c>
      <c r="H552" s="137">
        <v>2.415</v>
      </c>
      <c r="I552" s="138"/>
      <c r="J552" s="139">
        <f>ROUND(I552*H552,2)</f>
        <v>0</v>
      </c>
      <c r="K552" s="135" t="s">
        <v>195</v>
      </c>
      <c r="L552" s="33"/>
      <c r="M552" s="140" t="s">
        <v>19</v>
      </c>
      <c r="N552" s="141" t="s">
        <v>45</v>
      </c>
      <c r="P552" s="142">
        <f>O552*H552</f>
        <v>0</v>
      </c>
      <c r="Q552" s="142">
        <v>2.5018699999999998</v>
      </c>
      <c r="R552" s="142">
        <f>Q552*H552</f>
        <v>6.04201605</v>
      </c>
      <c r="S552" s="142">
        <v>0</v>
      </c>
      <c r="T552" s="143">
        <f>S552*H552</f>
        <v>0</v>
      </c>
      <c r="AR552" s="144" t="s">
        <v>196</v>
      </c>
      <c r="AT552" s="144" t="s">
        <v>191</v>
      </c>
      <c r="AU552" s="144" t="s">
        <v>85</v>
      </c>
      <c r="AY552" s="18" t="s">
        <v>189</v>
      </c>
      <c r="BE552" s="145">
        <f>IF(N552="základní",J552,0)</f>
        <v>0</v>
      </c>
      <c r="BF552" s="145">
        <f>IF(N552="snížená",J552,0)</f>
        <v>0</v>
      </c>
      <c r="BG552" s="145">
        <f>IF(N552="zákl. přenesená",J552,0)</f>
        <v>0</v>
      </c>
      <c r="BH552" s="145">
        <f>IF(N552="sníž. přenesená",J552,0)</f>
        <v>0</v>
      </c>
      <c r="BI552" s="145">
        <f>IF(N552="nulová",J552,0)</f>
        <v>0</v>
      </c>
      <c r="BJ552" s="18" t="s">
        <v>82</v>
      </c>
      <c r="BK552" s="145">
        <f>ROUND(I552*H552,2)</f>
        <v>0</v>
      </c>
      <c r="BL552" s="18" t="s">
        <v>196</v>
      </c>
      <c r="BM552" s="144" t="s">
        <v>2524</v>
      </c>
    </row>
    <row r="553" spans="2:65" s="1" customFormat="1" ht="11.25">
      <c r="B553" s="33"/>
      <c r="D553" s="146" t="s">
        <v>198</v>
      </c>
      <c r="F553" s="147" t="s">
        <v>2525</v>
      </c>
      <c r="I553" s="148"/>
      <c r="L553" s="33"/>
      <c r="M553" s="149"/>
      <c r="T553" s="54"/>
      <c r="AT553" s="18" t="s">
        <v>198</v>
      </c>
      <c r="AU553" s="18" t="s">
        <v>85</v>
      </c>
    </row>
    <row r="554" spans="2:65" s="12" customFormat="1" ht="11.25">
      <c r="B554" s="150"/>
      <c r="D554" s="151" t="s">
        <v>205</v>
      </c>
      <c r="E554" s="152" t="s">
        <v>19</v>
      </c>
      <c r="F554" s="153" t="s">
        <v>2208</v>
      </c>
      <c r="H554" s="152" t="s">
        <v>19</v>
      </c>
      <c r="I554" s="154"/>
      <c r="L554" s="150"/>
      <c r="M554" s="155"/>
      <c r="T554" s="156"/>
      <c r="AT554" s="152" t="s">
        <v>205</v>
      </c>
      <c r="AU554" s="152" t="s">
        <v>85</v>
      </c>
      <c r="AV554" s="12" t="s">
        <v>82</v>
      </c>
      <c r="AW554" s="12" t="s">
        <v>35</v>
      </c>
      <c r="AX554" s="12" t="s">
        <v>74</v>
      </c>
      <c r="AY554" s="152" t="s">
        <v>189</v>
      </c>
    </row>
    <row r="555" spans="2:65" s="12" customFormat="1" ht="11.25">
      <c r="B555" s="150"/>
      <c r="D555" s="151" t="s">
        <v>205</v>
      </c>
      <c r="E555" s="152" t="s">
        <v>19</v>
      </c>
      <c r="F555" s="153" t="s">
        <v>2526</v>
      </c>
      <c r="H555" s="152" t="s">
        <v>19</v>
      </c>
      <c r="I555" s="154"/>
      <c r="L555" s="150"/>
      <c r="M555" s="155"/>
      <c r="T555" s="156"/>
      <c r="AT555" s="152" t="s">
        <v>205</v>
      </c>
      <c r="AU555" s="152" t="s">
        <v>85</v>
      </c>
      <c r="AV555" s="12" t="s">
        <v>82</v>
      </c>
      <c r="AW555" s="12" t="s">
        <v>35</v>
      </c>
      <c r="AX555" s="12" t="s">
        <v>74</v>
      </c>
      <c r="AY555" s="152" t="s">
        <v>189</v>
      </c>
    </row>
    <row r="556" spans="2:65" s="12" customFormat="1" ht="11.25">
      <c r="B556" s="150"/>
      <c r="D556" s="151" t="s">
        <v>205</v>
      </c>
      <c r="E556" s="152" t="s">
        <v>19</v>
      </c>
      <c r="F556" s="153" t="s">
        <v>2527</v>
      </c>
      <c r="H556" s="152" t="s">
        <v>19</v>
      </c>
      <c r="I556" s="154"/>
      <c r="L556" s="150"/>
      <c r="M556" s="155"/>
      <c r="T556" s="156"/>
      <c r="AT556" s="152" t="s">
        <v>205</v>
      </c>
      <c r="AU556" s="152" t="s">
        <v>85</v>
      </c>
      <c r="AV556" s="12" t="s">
        <v>82</v>
      </c>
      <c r="AW556" s="12" t="s">
        <v>35</v>
      </c>
      <c r="AX556" s="12" t="s">
        <v>74</v>
      </c>
      <c r="AY556" s="152" t="s">
        <v>189</v>
      </c>
    </row>
    <row r="557" spans="2:65" s="13" customFormat="1" ht="11.25">
      <c r="B557" s="157"/>
      <c r="D557" s="151" t="s">
        <v>205</v>
      </c>
      <c r="E557" s="158" t="s">
        <v>19</v>
      </c>
      <c r="F557" s="159" t="s">
        <v>2528</v>
      </c>
      <c r="H557" s="160">
        <v>2.415</v>
      </c>
      <c r="I557" s="161"/>
      <c r="L557" s="157"/>
      <c r="M557" s="162"/>
      <c r="T557" s="163"/>
      <c r="AT557" s="158" t="s">
        <v>205</v>
      </c>
      <c r="AU557" s="158" t="s">
        <v>85</v>
      </c>
      <c r="AV557" s="13" t="s">
        <v>85</v>
      </c>
      <c r="AW557" s="13" t="s">
        <v>35</v>
      </c>
      <c r="AX557" s="13" t="s">
        <v>82</v>
      </c>
      <c r="AY557" s="158" t="s">
        <v>189</v>
      </c>
    </row>
    <row r="558" spans="2:65" s="1" customFormat="1" ht="33" customHeight="1">
      <c r="B558" s="33"/>
      <c r="C558" s="133" t="s">
        <v>777</v>
      </c>
      <c r="D558" s="133" t="s">
        <v>191</v>
      </c>
      <c r="E558" s="134" t="s">
        <v>1739</v>
      </c>
      <c r="F558" s="135" t="s">
        <v>2529</v>
      </c>
      <c r="G558" s="136" t="s">
        <v>405</v>
      </c>
      <c r="H558" s="137">
        <v>2.415</v>
      </c>
      <c r="I558" s="138"/>
      <c r="J558" s="139">
        <f>ROUND(I558*H558,2)</f>
        <v>0</v>
      </c>
      <c r="K558" s="135" t="s">
        <v>195</v>
      </c>
      <c r="L558" s="33"/>
      <c r="M558" s="140" t="s">
        <v>19</v>
      </c>
      <c r="N558" s="141" t="s">
        <v>45</v>
      </c>
      <c r="P558" s="142">
        <f>O558*H558</f>
        <v>0</v>
      </c>
      <c r="Q558" s="142">
        <v>0</v>
      </c>
      <c r="R558" s="142">
        <f>Q558*H558</f>
        <v>0</v>
      </c>
      <c r="S558" s="142">
        <v>0</v>
      </c>
      <c r="T558" s="143">
        <f>S558*H558</f>
        <v>0</v>
      </c>
      <c r="AR558" s="144" t="s">
        <v>196</v>
      </c>
      <c r="AT558" s="144" t="s">
        <v>191</v>
      </c>
      <c r="AU558" s="144" t="s">
        <v>85</v>
      </c>
      <c r="AY558" s="18" t="s">
        <v>189</v>
      </c>
      <c r="BE558" s="145">
        <f>IF(N558="základní",J558,0)</f>
        <v>0</v>
      </c>
      <c r="BF558" s="145">
        <f>IF(N558="snížená",J558,0)</f>
        <v>0</v>
      </c>
      <c r="BG558" s="145">
        <f>IF(N558="zákl. přenesená",J558,0)</f>
        <v>0</v>
      </c>
      <c r="BH558" s="145">
        <f>IF(N558="sníž. přenesená",J558,0)</f>
        <v>0</v>
      </c>
      <c r="BI558" s="145">
        <f>IF(N558="nulová",J558,0)</f>
        <v>0</v>
      </c>
      <c r="BJ558" s="18" t="s">
        <v>82</v>
      </c>
      <c r="BK558" s="145">
        <f>ROUND(I558*H558,2)</f>
        <v>0</v>
      </c>
      <c r="BL558" s="18" t="s">
        <v>196</v>
      </c>
      <c r="BM558" s="144" t="s">
        <v>2530</v>
      </c>
    </row>
    <row r="559" spans="2:65" s="1" customFormat="1" ht="11.25">
      <c r="B559" s="33"/>
      <c r="D559" s="146" t="s">
        <v>198</v>
      </c>
      <c r="F559" s="147" t="s">
        <v>1742</v>
      </c>
      <c r="I559" s="148"/>
      <c r="L559" s="33"/>
      <c r="M559" s="149"/>
      <c r="T559" s="54"/>
      <c r="AT559" s="18" t="s">
        <v>198</v>
      </c>
      <c r="AU559" s="18" t="s">
        <v>85</v>
      </c>
    </row>
    <row r="560" spans="2:65" s="1" customFormat="1" ht="37.9" customHeight="1">
      <c r="B560" s="33"/>
      <c r="C560" s="133" t="s">
        <v>786</v>
      </c>
      <c r="D560" s="133" t="s">
        <v>191</v>
      </c>
      <c r="E560" s="134" t="s">
        <v>2531</v>
      </c>
      <c r="F560" s="135" t="s">
        <v>2532</v>
      </c>
      <c r="G560" s="136" t="s">
        <v>405</v>
      </c>
      <c r="H560" s="137">
        <v>2.415</v>
      </c>
      <c r="I560" s="138"/>
      <c r="J560" s="139">
        <f>ROUND(I560*H560,2)</f>
        <v>0</v>
      </c>
      <c r="K560" s="135" t="s">
        <v>195</v>
      </c>
      <c r="L560" s="33"/>
      <c r="M560" s="140" t="s">
        <v>19</v>
      </c>
      <c r="N560" s="141" t="s">
        <v>45</v>
      </c>
      <c r="P560" s="142">
        <f>O560*H560</f>
        <v>0</v>
      </c>
      <c r="Q560" s="142">
        <v>9.1E-4</v>
      </c>
      <c r="R560" s="142">
        <f>Q560*H560</f>
        <v>2.1976500000000002E-3</v>
      </c>
      <c r="S560" s="142">
        <v>0</v>
      </c>
      <c r="T560" s="143">
        <f>S560*H560</f>
        <v>0</v>
      </c>
      <c r="AR560" s="144" t="s">
        <v>196</v>
      </c>
      <c r="AT560" s="144" t="s">
        <v>191</v>
      </c>
      <c r="AU560" s="144" t="s">
        <v>85</v>
      </c>
      <c r="AY560" s="18" t="s">
        <v>189</v>
      </c>
      <c r="BE560" s="145">
        <f>IF(N560="základní",J560,0)</f>
        <v>0</v>
      </c>
      <c r="BF560" s="145">
        <f>IF(N560="snížená",J560,0)</f>
        <v>0</v>
      </c>
      <c r="BG560" s="145">
        <f>IF(N560="zákl. přenesená",J560,0)</f>
        <v>0</v>
      </c>
      <c r="BH560" s="145">
        <f>IF(N560="sníž. přenesená",J560,0)</f>
        <v>0</v>
      </c>
      <c r="BI560" s="145">
        <f>IF(N560="nulová",J560,0)</f>
        <v>0</v>
      </c>
      <c r="BJ560" s="18" t="s">
        <v>82</v>
      </c>
      <c r="BK560" s="145">
        <f>ROUND(I560*H560,2)</f>
        <v>0</v>
      </c>
      <c r="BL560" s="18" t="s">
        <v>196</v>
      </c>
      <c r="BM560" s="144" t="s">
        <v>2533</v>
      </c>
    </row>
    <row r="561" spans="2:65" s="1" customFormat="1" ht="11.25">
      <c r="B561" s="33"/>
      <c r="D561" s="146" t="s">
        <v>198</v>
      </c>
      <c r="F561" s="147" t="s">
        <v>2534</v>
      </c>
      <c r="I561" s="148"/>
      <c r="L561" s="33"/>
      <c r="M561" s="149"/>
      <c r="T561" s="54"/>
      <c r="AT561" s="18" t="s">
        <v>198</v>
      </c>
      <c r="AU561" s="18" t="s">
        <v>85</v>
      </c>
    </row>
    <row r="562" spans="2:65" s="1" customFormat="1" ht="16.5" customHeight="1">
      <c r="B562" s="33"/>
      <c r="C562" s="133" t="s">
        <v>792</v>
      </c>
      <c r="D562" s="133" t="s">
        <v>191</v>
      </c>
      <c r="E562" s="134" t="s">
        <v>1744</v>
      </c>
      <c r="F562" s="135" t="s">
        <v>2535</v>
      </c>
      <c r="G562" s="136" t="s">
        <v>194</v>
      </c>
      <c r="H562" s="137">
        <v>2.4</v>
      </c>
      <c r="I562" s="138"/>
      <c r="J562" s="139">
        <f>ROUND(I562*H562,2)</f>
        <v>0</v>
      </c>
      <c r="K562" s="135" t="s">
        <v>195</v>
      </c>
      <c r="L562" s="33"/>
      <c r="M562" s="140" t="s">
        <v>19</v>
      </c>
      <c r="N562" s="141" t="s">
        <v>45</v>
      </c>
      <c r="P562" s="142">
        <f>O562*H562</f>
        <v>0</v>
      </c>
      <c r="Q562" s="142">
        <v>1.6070000000000001E-2</v>
      </c>
      <c r="R562" s="142">
        <f>Q562*H562</f>
        <v>3.8567999999999998E-2</v>
      </c>
      <c r="S562" s="142">
        <v>0</v>
      </c>
      <c r="T562" s="143">
        <f>S562*H562</f>
        <v>0</v>
      </c>
      <c r="AR562" s="144" t="s">
        <v>196</v>
      </c>
      <c r="AT562" s="144" t="s">
        <v>191</v>
      </c>
      <c r="AU562" s="144" t="s">
        <v>85</v>
      </c>
      <c r="AY562" s="18" t="s">
        <v>189</v>
      </c>
      <c r="BE562" s="145">
        <f>IF(N562="základní",J562,0)</f>
        <v>0</v>
      </c>
      <c r="BF562" s="145">
        <f>IF(N562="snížená",J562,0)</f>
        <v>0</v>
      </c>
      <c r="BG562" s="145">
        <f>IF(N562="zákl. přenesená",J562,0)</f>
        <v>0</v>
      </c>
      <c r="BH562" s="145">
        <f>IF(N562="sníž. přenesená",J562,0)</f>
        <v>0</v>
      </c>
      <c r="BI562" s="145">
        <f>IF(N562="nulová",J562,0)</f>
        <v>0</v>
      </c>
      <c r="BJ562" s="18" t="s">
        <v>82</v>
      </c>
      <c r="BK562" s="145">
        <f>ROUND(I562*H562,2)</f>
        <v>0</v>
      </c>
      <c r="BL562" s="18" t="s">
        <v>196</v>
      </c>
      <c r="BM562" s="144" t="s">
        <v>2536</v>
      </c>
    </row>
    <row r="563" spans="2:65" s="1" customFormat="1" ht="11.25">
      <c r="B563" s="33"/>
      <c r="D563" s="146" t="s">
        <v>198</v>
      </c>
      <c r="F563" s="147" t="s">
        <v>1747</v>
      </c>
      <c r="I563" s="148"/>
      <c r="L563" s="33"/>
      <c r="M563" s="149"/>
      <c r="T563" s="54"/>
      <c r="AT563" s="18" t="s">
        <v>198</v>
      </c>
      <c r="AU563" s="18" t="s">
        <v>85</v>
      </c>
    </row>
    <row r="564" spans="2:65" s="12" customFormat="1" ht="11.25">
      <c r="B564" s="150"/>
      <c r="D564" s="151" t="s">
        <v>205</v>
      </c>
      <c r="E564" s="152" t="s">
        <v>19</v>
      </c>
      <c r="F564" s="153" t="s">
        <v>2208</v>
      </c>
      <c r="H564" s="152" t="s">
        <v>19</v>
      </c>
      <c r="I564" s="154"/>
      <c r="L564" s="150"/>
      <c r="M564" s="155"/>
      <c r="T564" s="156"/>
      <c r="AT564" s="152" t="s">
        <v>205</v>
      </c>
      <c r="AU564" s="152" t="s">
        <v>85</v>
      </c>
      <c r="AV564" s="12" t="s">
        <v>82</v>
      </c>
      <c r="AW564" s="12" t="s">
        <v>35</v>
      </c>
      <c r="AX564" s="12" t="s">
        <v>74</v>
      </c>
      <c r="AY564" s="152" t="s">
        <v>189</v>
      </c>
    </row>
    <row r="565" spans="2:65" s="12" customFormat="1" ht="11.25">
      <c r="B565" s="150"/>
      <c r="D565" s="151" t="s">
        <v>205</v>
      </c>
      <c r="E565" s="152" t="s">
        <v>19</v>
      </c>
      <c r="F565" s="153" t="s">
        <v>2527</v>
      </c>
      <c r="H565" s="152" t="s">
        <v>19</v>
      </c>
      <c r="I565" s="154"/>
      <c r="L565" s="150"/>
      <c r="M565" s="155"/>
      <c r="T565" s="156"/>
      <c r="AT565" s="152" t="s">
        <v>205</v>
      </c>
      <c r="AU565" s="152" t="s">
        <v>85</v>
      </c>
      <c r="AV565" s="12" t="s">
        <v>82</v>
      </c>
      <c r="AW565" s="12" t="s">
        <v>35</v>
      </c>
      <c r="AX565" s="12" t="s">
        <v>74</v>
      </c>
      <c r="AY565" s="152" t="s">
        <v>189</v>
      </c>
    </row>
    <row r="566" spans="2:65" s="13" customFormat="1" ht="11.25">
      <c r="B566" s="157"/>
      <c r="D566" s="151" t="s">
        <v>205</v>
      </c>
      <c r="E566" s="158" t="s">
        <v>19</v>
      </c>
      <c r="F566" s="159" t="s">
        <v>2537</v>
      </c>
      <c r="H566" s="160">
        <v>2.4</v>
      </c>
      <c r="I566" s="161"/>
      <c r="L566" s="157"/>
      <c r="M566" s="162"/>
      <c r="T566" s="163"/>
      <c r="AT566" s="158" t="s">
        <v>205</v>
      </c>
      <c r="AU566" s="158" t="s">
        <v>85</v>
      </c>
      <c r="AV566" s="13" t="s">
        <v>85</v>
      </c>
      <c r="AW566" s="13" t="s">
        <v>35</v>
      </c>
      <c r="AX566" s="13" t="s">
        <v>82</v>
      </c>
      <c r="AY566" s="158" t="s">
        <v>189</v>
      </c>
    </row>
    <row r="567" spans="2:65" s="1" customFormat="1" ht="16.5" customHeight="1">
      <c r="B567" s="33"/>
      <c r="C567" s="133" t="s">
        <v>798</v>
      </c>
      <c r="D567" s="133" t="s">
        <v>191</v>
      </c>
      <c r="E567" s="134" t="s">
        <v>1750</v>
      </c>
      <c r="F567" s="135" t="s">
        <v>2538</v>
      </c>
      <c r="G567" s="136" t="s">
        <v>194</v>
      </c>
      <c r="H567" s="137">
        <v>2.4</v>
      </c>
      <c r="I567" s="138"/>
      <c r="J567" s="139">
        <f>ROUND(I567*H567,2)</f>
        <v>0</v>
      </c>
      <c r="K567" s="135" t="s">
        <v>195</v>
      </c>
      <c r="L567" s="33"/>
      <c r="M567" s="140" t="s">
        <v>19</v>
      </c>
      <c r="N567" s="141" t="s">
        <v>45</v>
      </c>
      <c r="P567" s="142">
        <f>O567*H567</f>
        <v>0</v>
      </c>
      <c r="Q567" s="142">
        <v>0</v>
      </c>
      <c r="R567" s="142">
        <f>Q567*H567</f>
        <v>0</v>
      </c>
      <c r="S567" s="142">
        <v>0</v>
      </c>
      <c r="T567" s="143">
        <f>S567*H567</f>
        <v>0</v>
      </c>
      <c r="AR567" s="144" t="s">
        <v>196</v>
      </c>
      <c r="AT567" s="144" t="s">
        <v>191</v>
      </c>
      <c r="AU567" s="144" t="s">
        <v>85</v>
      </c>
      <c r="AY567" s="18" t="s">
        <v>189</v>
      </c>
      <c r="BE567" s="145">
        <f>IF(N567="základní",J567,0)</f>
        <v>0</v>
      </c>
      <c r="BF567" s="145">
        <f>IF(N567="snížená",J567,0)</f>
        <v>0</v>
      </c>
      <c r="BG567" s="145">
        <f>IF(N567="zákl. přenesená",J567,0)</f>
        <v>0</v>
      </c>
      <c r="BH567" s="145">
        <f>IF(N567="sníž. přenesená",J567,0)</f>
        <v>0</v>
      </c>
      <c r="BI567" s="145">
        <f>IF(N567="nulová",J567,0)</f>
        <v>0</v>
      </c>
      <c r="BJ567" s="18" t="s">
        <v>82</v>
      </c>
      <c r="BK567" s="145">
        <f>ROUND(I567*H567,2)</f>
        <v>0</v>
      </c>
      <c r="BL567" s="18" t="s">
        <v>196</v>
      </c>
      <c r="BM567" s="144" t="s">
        <v>2539</v>
      </c>
    </row>
    <row r="568" spans="2:65" s="1" customFormat="1" ht="11.25">
      <c r="B568" s="33"/>
      <c r="D568" s="146" t="s">
        <v>198</v>
      </c>
      <c r="F568" s="147" t="s">
        <v>1753</v>
      </c>
      <c r="I568" s="148"/>
      <c r="L568" s="33"/>
      <c r="M568" s="149"/>
      <c r="T568" s="54"/>
      <c r="AT568" s="18" t="s">
        <v>198</v>
      </c>
      <c r="AU568" s="18" t="s">
        <v>85</v>
      </c>
    </row>
    <row r="569" spans="2:65" s="1" customFormat="1" ht="24.2" customHeight="1">
      <c r="B569" s="33"/>
      <c r="C569" s="133" t="s">
        <v>805</v>
      </c>
      <c r="D569" s="133" t="s">
        <v>191</v>
      </c>
      <c r="E569" s="134" t="s">
        <v>2540</v>
      </c>
      <c r="F569" s="135" t="s">
        <v>2541</v>
      </c>
      <c r="G569" s="136" t="s">
        <v>194</v>
      </c>
      <c r="H569" s="137">
        <v>14.4</v>
      </c>
      <c r="I569" s="138"/>
      <c r="J569" s="139">
        <f>ROUND(I569*H569,2)</f>
        <v>0</v>
      </c>
      <c r="K569" s="135" t="s">
        <v>195</v>
      </c>
      <c r="L569" s="33"/>
      <c r="M569" s="140" t="s">
        <v>19</v>
      </c>
      <c r="N569" s="141" t="s">
        <v>45</v>
      </c>
      <c r="P569" s="142">
        <f>O569*H569</f>
        <v>0</v>
      </c>
      <c r="Q569" s="142">
        <v>0</v>
      </c>
      <c r="R569" s="142">
        <f>Q569*H569</f>
        <v>0</v>
      </c>
      <c r="S569" s="142">
        <v>0</v>
      </c>
      <c r="T569" s="143">
        <f>S569*H569</f>
        <v>0</v>
      </c>
      <c r="AR569" s="144" t="s">
        <v>196</v>
      </c>
      <c r="AT569" s="144" t="s">
        <v>191</v>
      </c>
      <c r="AU569" s="144" t="s">
        <v>85</v>
      </c>
      <c r="AY569" s="18" t="s">
        <v>189</v>
      </c>
      <c r="BE569" s="145">
        <f>IF(N569="základní",J569,0)</f>
        <v>0</v>
      </c>
      <c r="BF569" s="145">
        <f>IF(N569="snížená",J569,0)</f>
        <v>0</v>
      </c>
      <c r="BG569" s="145">
        <f>IF(N569="zákl. přenesená",J569,0)</f>
        <v>0</v>
      </c>
      <c r="BH569" s="145">
        <f>IF(N569="sníž. přenesená",J569,0)</f>
        <v>0</v>
      </c>
      <c r="BI569" s="145">
        <f>IF(N569="nulová",J569,0)</f>
        <v>0</v>
      </c>
      <c r="BJ569" s="18" t="s">
        <v>82</v>
      </c>
      <c r="BK569" s="145">
        <f>ROUND(I569*H569,2)</f>
        <v>0</v>
      </c>
      <c r="BL569" s="18" t="s">
        <v>196</v>
      </c>
      <c r="BM569" s="144" t="s">
        <v>2542</v>
      </c>
    </row>
    <row r="570" spans="2:65" s="1" customFormat="1" ht="11.25">
      <c r="B570" s="33"/>
      <c r="D570" s="146" t="s">
        <v>198</v>
      </c>
      <c r="F570" s="147" t="s">
        <v>2543</v>
      </c>
      <c r="I570" s="148"/>
      <c r="L570" s="33"/>
      <c r="M570" s="149"/>
      <c r="T570" s="54"/>
      <c r="AT570" s="18" t="s">
        <v>198</v>
      </c>
      <c r="AU570" s="18" t="s">
        <v>85</v>
      </c>
    </row>
    <row r="571" spans="2:65" s="12" customFormat="1" ht="11.25">
      <c r="B571" s="150"/>
      <c r="D571" s="151" t="s">
        <v>205</v>
      </c>
      <c r="E571" s="152" t="s">
        <v>19</v>
      </c>
      <c r="F571" s="153" t="s">
        <v>2208</v>
      </c>
      <c r="H571" s="152" t="s">
        <v>19</v>
      </c>
      <c r="I571" s="154"/>
      <c r="L571" s="150"/>
      <c r="M571" s="155"/>
      <c r="T571" s="156"/>
      <c r="AT571" s="152" t="s">
        <v>205</v>
      </c>
      <c r="AU571" s="152" t="s">
        <v>85</v>
      </c>
      <c r="AV571" s="12" t="s">
        <v>82</v>
      </c>
      <c r="AW571" s="12" t="s">
        <v>35</v>
      </c>
      <c r="AX571" s="12" t="s">
        <v>74</v>
      </c>
      <c r="AY571" s="152" t="s">
        <v>189</v>
      </c>
    </row>
    <row r="572" spans="2:65" s="12" customFormat="1" ht="11.25">
      <c r="B572" s="150"/>
      <c r="D572" s="151" t="s">
        <v>205</v>
      </c>
      <c r="E572" s="152" t="s">
        <v>19</v>
      </c>
      <c r="F572" s="153" t="s">
        <v>2544</v>
      </c>
      <c r="H572" s="152" t="s">
        <v>19</v>
      </c>
      <c r="I572" s="154"/>
      <c r="L572" s="150"/>
      <c r="M572" s="155"/>
      <c r="T572" s="156"/>
      <c r="AT572" s="152" t="s">
        <v>205</v>
      </c>
      <c r="AU572" s="152" t="s">
        <v>85</v>
      </c>
      <c r="AV572" s="12" t="s">
        <v>82</v>
      </c>
      <c r="AW572" s="12" t="s">
        <v>35</v>
      </c>
      <c r="AX572" s="12" t="s">
        <v>74</v>
      </c>
      <c r="AY572" s="152" t="s">
        <v>189</v>
      </c>
    </row>
    <row r="573" spans="2:65" s="13" customFormat="1" ht="11.25">
      <c r="B573" s="157"/>
      <c r="D573" s="151" t="s">
        <v>205</v>
      </c>
      <c r="E573" s="158" t="s">
        <v>19</v>
      </c>
      <c r="F573" s="159" t="s">
        <v>2545</v>
      </c>
      <c r="H573" s="160">
        <v>14.4</v>
      </c>
      <c r="I573" s="161"/>
      <c r="L573" s="157"/>
      <c r="M573" s="162"/>
      <c r="T573" s="163"/>
      <c r="AT573" s="158" t="s">
        <v>205</v>
      </c>
      <c r="AU573" s="158" t="s">
        <v>85</v>
      </c>
      <c r="AV573" s="13" t="s">
        <v>85</v>
      </c>
      <c r="AW573" s="13" t="s">
        <v>35</v>
      </c>
      <c r="AX573" s="13" t="s">
        <v>82</v>
      </c>
      <c r="AY573" s="158" t="s">
        <v>189</v>
      </c>
    </row>
    <row r="574" spans="2:65" s="1" customFormat="1" ht="37.9" customHeight="1">
      <c r="B574" s="33"/>
      <c r="C574" s="133" t="s">
        <v>810</v>
      </c>
      <c r="D574" s="133" t="s">
        <v>191</v>
      </c>
      <c r="E574" s="134" t="s">
        <v>2546</v>
      </c>
      <c r="F574" s="135" t="s">
        <v>2547</v>
      </c>
      <c r="G574" s="136" t="s">
        <v>339</v>
      </c>
      <c r="H574" s="137">
        <v>5.56</v>
      </c>
      <c r="I574" s="138"/>
      <c r="J574" s="139">
        <f>ROUND(I574*H574,2)</f>
        <v>0</v>
      </c>
      <c r="K574" s="135" t="s">
        <v>195</v>
      </c>
      <c r="L574" s="33"/>
      <c r="M574" s="140" t="s">
        <v>19</v>
      </c>
      <c r="N574" s="141" t="s">
        <v>45</v>
      </c>
      <c r="P574" s="142">
        <f>O574*H574</f>
        <v>0</v>
      </c>
      <c r="Q574" s="142">
        <v>1.0000000000000001E-5</v>
      </c>
      <c r="R574" s="142">
        <f>Q574*H574</f>
        <v>5.5600000000000003E-5</v>
      </c>
      <c r="S574" s="142">
        <v>0</v>
      </c>
      <c r="T574" s="143">
        <f>S574*H574</f>
        <v>0</v>
      </c>
      <c r="AR574" s="144" t="s">
        <v>196</v>
      </c>
      <c r="AT574" s="144" t="s">
        <v>191</v>
      </c>
      <c r="AU574" s="144" t="s">
        <v>85</v>
      </c>
      <c r="AY574" s="18" t="s">
        <v>189</v>
      </c>
      <c r="BE574" s="145">
        <f>IF(N574="základní",J574,0)</f>
        <v>0</v>
      </c>
      <c r="BF574" s="145">
        <f>IF(N574="snížená",J574,0)</f>
        <v>0</v>
      </c>
      <c r="BG574" s="145">
        <f>IF(N574="zákl. přenesená",J574,0)</f>
        <v>0</v>
      </c>
      <c r="BH574" s="145">
        <f>IF(N574="sníž. přenesená",J574,0)</f>
        <v>0</v>
      </c>
      <c r="BI574" s="145">
        <f>IF(N574="nulová",J574,0)</f>
        <v>0</v>
      </c>
      <c r="BJ574" s="18" t="s">
        <v>82</v>
      </c>
      <c r="BK574" s="145">
        <f>ROUND(I574*H574,2)</f>
        <v>0</v>
      </c>
      <c r="BL574" s="18" t="s">
        <v>196</v>
      </c>
      <c r="BM574" s="144" t="s">
        <v>2548</v>
      </c>
    </row>
    <row r="575" spans="2:65" s="1" customFormat="1" ht="11.25">
      <c r="B575" s="33"/>
      <c r="D575" s="146" t="s">
        <v>198</v>
      </c>
      <c r="F575" s="147" t="s">
        <v>2549</v>
      </c>
      <c r="I575" s="148"/>
      <c r="L575" s="33"/>
      <c r="M575" s="149"/>
      <c r="T575" s="54"/>
      <c r="AT575" s="18" t="s">
        <v>198</v>
      </c>
      <c r="AU575" s="18" t="s">
        <v>85</v>
      </c>
    </row>
    <row r="576" spans="2:65" s="12" customFormat="1" ht="11.25">
      <c r="B576" s="150"/>
      <c r="D576" s="151" t="s">
        <v>205</v>
      </c>
      <c r="E576" s="152" t="s">
        <v>19</v>
      </c>
      <c r="F576" s="153" t="s">
        <v>2527</v>
      </c>
      <c r="H576" s="152" t="s">
        <v>19</v>
      </c>
      <c r="I576" s="154"/>
      <c r="L576" s="150"/>
      <c r="M576" s="155"/>
      <c r="T576" s="156"/>
      <c r="AT576" s="152" t="s">
        <v>205</v>
      </c>
      <c r="AU576" s="152" t="s">
        <v>85</v>
      </c>
      <c r="AV576" s="12" t="s">
        <v>82</v>
      </c>
      <c r="AW576" s="12" t="s">
        <v>35</v>
      </c>
      <c r="AX576" s="12" t="s">
        <v>74</v>
      </c>
      <c r="AY576" s="152" t="s">
        <v>189</v>
      </c>
    </row>
    <row r="577" spans="2:65" s="13" customFormat="1" ht="11.25">
      <c r="B577" s="157"/>
      <c r="D577" s="151" t="s">
        <v>205</v>
      </c>
      <c r="E577" s="158" t="s">
        <v>19</v>
      </c>
      <c r="F577" s="159" t="s">
        <v>2550</v>
      </c>
      <c r="H577" s="160">
        <v>5.56</v>
      </c>
      <c r="I577" s="161"/>
      <c r="L577" s="157"/>
      <c r="M577" s="162"/>
      <c r="T577" s="163"/>
      <c r="AT577" s="158" t="s">
        <v>205</v>
      </c>
      <c r="AU577" s="158" t="s">
        <v>85</v>
      </c>
      <c r="AV577" s="13" t="s">
        <v>85</v>
      </c>
      <c r="AW577" s="13" t="s">
        <v>35</v>
      </c>
      <c r="AX577" s="13" t="s">
        <v>82</v>
      </c>
      <c r="AY577" s="158" t="s">
        <v>189</v>
      </c>
    </row>
    <row r="578" spans="2:65" s="1" customFormat="1" ht="33" customHeight="1">
      <c r="B578" s="33"/>
      <c r="C578" s="133" t="s">
        <v>817</v>
      </c>
      <c r="D578" s="133" t="s">
        <v>191</v>
      </c>
      <c r="E578" s="134" t="s">
        <v>2551</v>
      </c>
      <c r="F578" s="135" t="s">
        <v>2552</v>
      </c>
      <c r="G578" s="136" t="s">
        <v>194</v>
      </c>
      <c r="H578" s="137">
        <v>9.5</v>
      </c>
      <c r="I578" s="138"/>
      <c r="J578" s="139">
        <f>ROUND(I578*H578,2)</f>
        <v>0</v>
      </c>
      <c r="K578" s="135" t="s">
        <v>195</v>
      </c>
      <c r="L578" s="33"/>
      <c r="M578" s="140" t="s">
        <v>19</v>
      </c>
      <c r="N578" s="141" t="s">
        <v>45</v>
      </c>
      <c r="P578" s="142">
        <f>O578*H578</f>
        <v>0</v>
      </c>
      <c r="Q578" s="142">
        <v>0.22136</v>
      </c>
      <c r="R578" s="142">
        <f>Q578*H578</f>
        <v>2.1029200000000001</v>
      </c>
      <c r="S578" s="142">
        <v>0</v>
      </c>
      <c r="T578" s="143">
        <f>S578*H578</f>
        <v>0</v>
      </c>
      <c r="AR578" s="144" t="s">
        <v>196</v>
      </c>
      <c r="AT578" s="144" t="s">
        <v>191</v>
      </c>
      <c r="AU578" s="144" t="s">
        <v>85</v>
      </c>
      <c r="AY578" s="18" t="s">
        <v>189</v>
      </c>
      <c r="BE578" s="145">
        <f>IF(N578="základní",J578,0)</f>
        <v>0</v>
      </c>
      <c r="BF578" s="145">
        <f>IF(N578="snížená",J578,0)</f>
        <v>0</v>
      </c>
      <c r="BG578" s="145">
        <f>IF(N578="zákl. přenesená",J578,0)</f>
        <v>0</v>
      </c>
      <c r="BH578" s="145">
        <f>IF(N578="sníž. přenesená",J578,0)</f>
        <v>0</v>
      </c>
      <c r="BI578" s="145">
        <f>IF(N578="nulová",J578,0)</f>
        <v>0</v>
      </c>
      <c r="BJ578" s="18" t="s">
        <v>82</v>
      </c>
      <c r="BK578" s="145">
        <f>ROUND(I578*H578,2)</f>
        <v>0</v>
      </c>
      <c r="BL578" s="18" t="s">
        <v>196</v>
      </c>
      <c r="BM578" s="144" t="s">
        <v>2553</v>
      </c>
    </row>
    <row r="579" spans="2:65" s="1" customFormat="1" ht="11.25">
      <c r="B579" s="33"/>
      <c r="D579" s="146" t="s">
        <v>198</v>
      </c>
      <c r="F579" s="147" t="s">
        <v>2554</v>
      </c>
      <c r="I579" s="148"/>
      <c r="L579" s="33"/>
      <c r="M579" s="149"/>
      <c r="T579" s="54"/>
      <c r="AT579" s="18" t="s">
        <v>198</v>
      </c>
      <c r="AU579" s="18" t="s">
        <v>85</v>
      </c>
    </row>
    <row r="580" spans="2:65" s="12" customFormat="1" ht="11.25">
      <c r="B580" s="150"/>
      <c r="D580" s="151" t="s">
        <v>205</v>
      </c>
      <c r="E580" s="152" t="s">
        <v>19</v>
      </c>
      <c r="F580" s="153" t="s">
        <v>2208</v>
      </c>
      <c r="H580" s="152" t="s">
        <v>19</v>
      </c>
      <c r="I580" s="154"/>
      <c r="L580" s="150"/>
      <c r="M580" s="155"/>
      <c r="T580" s="156"/>
      <c r="AT580" s="152" t="s">
        <v>205</v>
      </c>
      <c r="AU580" s="152" t="s">
        <v>85</v>
      </c>
      <c r="AV580" s="12" t="s">
        <v>82</v>
      </c>
      <c r="AW580" s="12" t="s">
        <v>35</v>
      </c>
      <c r="AX580" s="12" t="s">
        <v>74</v>
      </c>
      <c r="AY580" s="152" t="s">
        <v>189</v>
      </c>
    </row>
    <row r="581" spans="2:65" s="12" customFormat="1" ht="11.25">
      <c r="B581" s="150"/>
      <c r="D581" s="151" t="s">
        <v>205</v>
      </c>
      <c r="E581" s="152" t="s">
        <v>19</v>
      </c>
      <c r="F581" s="153" t="s">
        <v>2555</v>
      </c>
      <c r="H581" s="152" t="s">
        <v>19</v>
      </c>
      <c r="I581" s="154"/>
      <c r="L581" s="150"/>
      <c r="M581" s="155"/>
      <c r="T581" s="156"/>
      <c r="AT581" s="152" t="s">
        <v>205</v>
      </c>
      <c r="AU581" s="152" t="s">
        <v>85</v>
      </c>
      <c r="AV581" s="12" t="s">
        <v>82</v>
      </c>
      <c r="AW581" s="12" t="s">
        <v>35</v>
      </c>
      <c r="AX581" s="12" t="s">
        <v>74</v>
      </c>
      <c r="AY581" s="152" t="s">
        <v>189</v>
      </c>
    </row>
    <row r="582" spans="2:65" s="12" customFormat="1" ht="11.25">
      <c r="B582" s="150"/>
      <c r="D582" s="151" t="s">
        <v>205</v>
      </c>
      <c r="E582" s="152" t="s">
        <v>19</v>
      </c>
      <c r="F582" s="153" t="s">
        <v>2362</v>
      </c>
      <c r="H582" s="152" t="s">
        <v>19</v>
      </c>
      <c r="I582" s="154"/>
      <c r="L582" s="150"/>
      <c r="M582" s="155"/>
      <c r="T582" s="156"/>
      <c r="AT582" s="152" t="s">
        <v>205</v>
      </c>
      <c r="AU582" s="152" t="s">
        <v>85</v>
      </c>
      <c r="AV582" s="12" t="s">
        <v>82</v>
      </c>
      <c r="AW582" s="12" t="s">
        <v>35</v>
      </c>
      <c r="AX582" s="12" t="s">
        <v>74</v>
      </c>
      <c r="AY582" s="152" t="s">
        <v>189</v>
      </c>
    </row>
    <row r="583" spans="2:65" s="13" customFormat="1" ht="11.25">
      <c r="B583" s="157"/>
      <c r="D583" s="151" t="s">
        <v>205</v>
      </c>
      <c r="E583" s="158" t="s">
        <v>19</v>
      </c>
      <c r="F583" s="159" t="s">
        <v>2556</v>
      </c>
      <c r="H583" s="160">
        <v>9.5</v>
      </c>
      <c r="I583" s="161"/>
      <c r="L583" s="157"/>
      <c r="M583" s="162"/>
      <c r="T583" s="163"/>
      <c r="AT583" s="158" t="s">
        <v>205</v>
      </c>
      <c r="AU583" s="158" t="s">
        <v>85</v>
      </c>
      <c r="AV583" s="13" t="s">
        <v>85</v>
      </c>
      <c r="AW583" s="13" t="s">
        <v>35</v>
      </c>
      <c r="AX583" s="13" t="s">
        <v>82</v>
      </c>
      <c r="AY583" s="158" t="s">
        <v>189</v>
      </c>
    </row>
    <row r="584" spans="2:65" s="1" customFormat="1" ht="37.9" customHeight="1">
      <c r="B584" s="33"/>
      <c r="C584" s="133" t="s">
        <v>825</v>
      </c>
      <c r="D584" s="133" t="s">
        <v>191</v>
      </c>
      <c r="E584" s="134" t="s">
        <v>2557</v>
      </c>
      <c r="F584" s="135" t="s">
        <v>2558</v>
      </c>
      <c r="G584" s="136" t="s">
        <v>202</v>
      </c>
      <c r="H584" s="137">
        <v>1</v>
      </c>
      <c r="I584" s="138"/>
      <c r="J584" s="139">
        <f>ROUND(I584*H584,2)</f>
        <v>0</v>
      </c>
      <c r="K584" s="135" t="s">
        <v>195</v>
      </c>
      <c r="L584" s="33"/>
      <c r="M584" s="140" t="s">
        <v>19</v>
      </c>
      <c r="N584" s="141" t="s">
        <v>45</v>
      </c>
      <c r="P584" s="142">
        <f>O584*H584</f>
        <v>0</v>
      </c>
      <c r="Q584" s="142">
        <v>1.7770000000000001E-2</v>
      </c>
      <c r="R584" s="142">
        <f>Q584*H584</f>
        <v>1.7770000000000001E-2</v>
      </c>
      <c r="S584" s="142">
        <v>0</v>
      </c>
      <c r="T584" s="143">
        <f>S584*H584</f>
        <v>0</v>
      </c>
      <c r="AR584" s="144" t="s">
        <v>196</v>
      </c>
      <c r="AT584" s="144" t="s">
        <v>191</v>
      </c>
      <c r="AU584" s="144" t="s">
        <v>85</v>
      </c>
      <c r="AY584" s="18" t="s">
        <v>189</v>
      </c>
      <c r="BE584" s="145">
        <f>IF(N584="základní",J584,0)</f>
        <v>0</v>
      </c>
      <c r="BF584" s="145">
        <f>IF(N584="snížená",J584,0)</f>
        <v>0</v>
      </c>
      <c r="BG584" s="145">
        <f>IF(N584="zákl. přenesená",J584,0)</f>
        <v>0</v>
      </c>
      <c r="BH584" s="145">
        <f>IF(N584="sníž. přenesená",J584,0)</f>
        <v>0</v>
      </c>
      <c r="BI584" s="145">
        <f>IF(N584="nulová",J584,0)</f>
        <v>0</v>
      </c>
      <c r="BJ584" s="18" t="s">
        <v>82</v>
      </c>
      <c r="BK584" s="145">
        <f>ROUND(I584*H584,2)</f>
        <v>0</v>
      </c>
      <c r="BL584" s="18" t="s">
        <v>196</v>
      </c>
      <c r="BM584" s="144" t="s">
        <v>2559</v>
      </c>
    </row>
    <row r="585" spans="2:65" s="1" customFormat="1" ht="11.25">
      <c r="B585" s="33"/>
      <c r="D585" s="146" t="s">
        <v>198</v>
      </c>
      <c r="F585" s="147" t="s">
        <v>2560</v>
      </c>
      <c r="I585" s="148"/>
      <c r="L585" s="33"/>
      <c r="M585" s="149"/>
      <c r="T585" s="54"/>
      <c r="AT585" s="18" t="s">
        <v>198</v>
      </c>
      <c r="AU585" s="18" t="s">
        <v>85</v>
      </c>
    </row>
    <row r="586" spans="2:65" s="12" customFormat="1" ht="11.25">
      <c r="B586" s="150"/>
      <c r="D586" s="151" t="s">
        <v>205</v>
      </c>
      <c r="E586" s="152" t="s">
        <v>19</v>
      </c>
      <c r="F586" s="153" t="s">
        <v>2561</v>
      </c>
      <c r="H586" s="152" t="s">
        <v>19</v>
      </c>
      <c r="I586" s="154"/>
      <c r="L586" s="150"/>
      <c r="M586" s="155"/>
      <c r="T586" s="156"/>
      <c r="AT586" s="152" t="s">
        <v>205</v>
      </c>
      <c r="AU586" s="152" t="s">
        <v>85</v>
      </c>
      <c r="AV586" s="12" t="s">
        <v>82</v>
      </c>
      <c r="AW586" s="12" t="s">
        <v>35</v>
      </c>
      <c r="AX586" s="12" t="s">
        <v>74</v>
      </c>
      <c r="AY586" s="152" t="s">
        <v>189</v>
      </c>
    </row>
    <row r="587" spans="2:65" s="13" customFormat="1" ht="11.25">
      <c r="B587" s="157"/>
      <c r="D587" s="151" t="s">
        <v>205</v>
      </c>
      <c r="E587" s="158" t="s">
        <v>19</v>
      </c>
      <c r="F587" s="159" t="s">
        <v>2562</v>
      </c>
      <c r="H587" s="160">
        <v>1</v>
      </c>
      <c r="I587" s="161"/>
      <c r="L587" s="157"/>
      <c r="M587" s="162"/>
      <c r="T587" s="163"/>
      <c r="AT587" s="158" t="s">
        <v>205</v>
      </c>
      <c r="AU587" s="158" t="s">
        <v>85</v>
      </c>
      <c r="AV587" s="13" t="s">
        <v>85</v>
      </c>
      <c r="AW587" s="13" t="s">
        <v>35</v>
      </c>
      <c r="AX587" s="13" t="s">
        <v>82</v>
      </c>
      <c r="AY587" s="158" t="s">
        <v>189</v>
      </c>
    </row>
    <row r="588" spans="2:65" s="12" customFormat="1" ht="22.5">
      <c r="B588" s="150"/>
      <c r="D588" s="151" t="s">
        <v>205</v>
      </c>
      <c r="E588" s="152" t="s">
        <v>19</v>
      </c>
      <c r="F588" s="153" t="s">
        <v>2563</v>
      </c>
      <c r="H588" s="152" t="s">
        <v>19</v>
      </c>
      <c r="I588" s="154"/>
      <c r="L588" s="150"/>
      <c r="M588" s="155"/>
      <c r="T588" s="156"/>
      <c r="AT588" s="152" t="s">
        <v>205</v>
      </c>
      <c r="AU588" s="152" t="s">
        <v>85</v>
      </c>
      <c r="AV588" s="12" t="s">
        <v>82</v>
      </c>
      <c r="AW588" s="12" t="s">
        <v>35</v>
      </c>
      <c r="AX588" s="12" t="s">
        <v>74</v>
      </c>
      <c r="AY588" s="152" t="s">
        <v>189</v>
      </c>
    </row>
    <row r="589" spans="2:65" s="1" customFormat="1" ht="21.75" customHeight="1">
      <c r="B589" s="33"/>
      <c r="C589" s="133" t="s">
        <v>831</v>
      </c>
      <c r="D589" s="133" t="s">
        <v>191</v>
      </c>
      <c r="E589" s="134" t="s">
        <v>2564</v>
      </c>
      <c r="F589" s="135" t="s">
        <v>2565</v>
      </c>
      <c r="G589" s="136" t="s">
        <v>339</v>
      </c>
      <c r="H589" s="137">
        <v>190.32</v>
      </c>
      <c r="I589" s="138"/>
      <c r="J589" s="139">
        <f>ROUND(I589*H589,2)</f>
        <v>0</v>
      </c>
      <c r="K589" s="135" t="s">
        <v>19</v>
      </c>
      <c r="L589" s="33"/>
      <c r="M589" s="140" t="s">
        <v>19</v>
      </c>
      <c r="N589" s="141" t="s">
        <v>45</v>
      </c>
      <c r="P589" s="142">
        <f>O589*H589</f>
        <v>0</v>
      </c>
      <c r="Q589" s="142">
        <v>2.2000000000000001E-3</v>
      </c>
      <c r="R589" s="142">
        <f>Q589*H589</f>
        <v>0.41870400000000002</v>
      </c>
      <c r="S589" s="142">
        <v>0</v>
      </c>
      <c r="T589" s="143">
        <f>S589*H589</f>
        <v>0</v>
      </c>
      <c r="AR589" s="144" t="s">
        <v>196</v>
      </c>
      <c r="AT589" s="144" t="s">
        <v>191</v>
      </c>
      <c r="AU589" s="144" t="s">
        <v>85</v>
      </c>
      <c r="AY589" s="18" t="s">
        <v>189</v>
      </c>
      <c r="BE589" s="145">
        <f>IF(N589="základní",J589,0)</f>
        <v>0</v>
      </c>
      <c r="BF589" s="145">
        <f>IF(N589="snížená",J589,0)</f>
        <v>0</v>
      </c>
      <c r="BG589" s="145">
        <f>IF(N589="zákl. přenesená",J589,0)</f>
        <v>0</v>
      </c>
      <c r="BH589" s="145">
        <f>IF(N589="sníž. přenesená",J589,0)</f>
        <v>0</v>
      </c>
      <c r="BI589" s="145">
        <f>IF(N589="nulová",J589,0)</f>
        <v>0</v>
      </c>
      <c r="BJ589" s="18" t="s">
        <v>82</v>
      </c>
      <c r="BK589" s="145">
        <f>ROUND(I589*H589,2)</f>
        <v>0</v>
      </c>
      <c r="BL589" s="18" t="s">
        <v>196</v>
      </c>
      <c r="BM589" s="144" t="s">
        <v>2566</v>
      </c>
    </row>
    <row r="590" spans="2:65" s="12" customFormat="1" ht="11.25">
      <c r="B590" s="150"/>
      <c r="D590" s="151" t="s">
        <v>205</v>
      </c>
      <c r="E590" s="152" t="s">
        <v>19</v>
      </c>
      <c r="F590" s="153" t="s">
        <v>217</v>
      </c>
      <c r="H590" s="152" t="s">
        <v>19</v>
      </c>
      <c r="I590" s="154"/>
      <c r="L590" s="150"/>
      <c r="M590" s="155"/>
      <c r="T590" s="156"/>
      <c r="AT590" s="152" t="s">
        <v>205</v>
      </c>
      <c r="AU590" s="152" t="s">
        <v>85</v>
      </c>
      <c r="AV590" s="12" t="s">
        <v>82</v>
      </c>
      <c r="AW590" s="12" t="s">
        <v>35</v>
      </c>
      <c r="AX590" s="12" t="s">
        <v>74</v>
      </c>
      <c r="AY590" s="152" t="s">
        <v>189</v>
      </c>
    </row>
    <row r="591" spans="2:65" s="12" customFormat="1" ht="11.25">
      <c r="B591" s="150"/>
      <c r="D591" s="151" t="s">
        <v>205</v>
      </c>
      <c r="E591" s="152" t="s">
        <v>19</v>
      </c>
      <c r="F591" s="153" t="s">
        <v>2208</v>
      </c>
      <c r="H591" s="152" t="s">
        <v>19</v>
      </c>
      <c r="I591" s="154"/>
      <c r="L591" s="150"/>
      <c r="M591" s="155"/>
      <c r="T591" s="156"/>
      <c r="AT591" s="152" t="s">
        <v>205</v>
      </c>
      <c r="AU591" s="152" t="s">
        <v>85</v>
      </c>
      <c r="AV591" s="12" t="s">
        <v>82</v>
      </c>
      <c r="AW591" s="12" t="s">
        <v>35</v>
      </c>
      <c r="AX591" s="12" t="s">
        <v>74</v>
      </c>
      <c r="AY591" s="152" t="s">
        <v>189</v>
      </c>
    </row>
    <row r="592" spans="2:65" s="12" customFormat="1" ht="22.5">
      <c r="B592" s="150"/>
      <c r="D592" s="151" t="s">
        <v>205</v>
      </c>
      <c r="E592" s="152" t="s">
        <v>19</v>
      </c>
      <c r="F592" s="153" t="s">
        <v>2567</v>
      </c>
      <c r="H592" s="152" t="s">
        <v>19</v>
      </c>
      <c r="I592" s="154"/>
      <c r="L592" s="150"/>
      <c r="M592" s="155"/>
      <c r="T592" s="156"/>
      <c r="AT592" s="152" t="s">
        <v>205</v>
      </c>
      <c r="AU592" s="152" t="s">
        <v>85</v>
      </c>
      <c r="AV592" s="12" t="s">
        <v>82</v>
      </c>
      <c r="AW592" s="12" t="s">
        <v>35</v>
      </c>
      <c r="AX592" s="12" t="s">
        <v>74</v>
      </c>
      <c r="AY592" s="152" t="s">
        <v>189</v>
      </c>
    </row>
    <row r="593" spans="2:65" s="12" customFormat="1" ht="11.25">
      <c r="B593" s="150"/>
      <c r="D593" s="151" t="s">
        <v>205</v>
      </c>
      <c r="E593" s="152" t="s">
        <v>19</v>
      </c>
      <c r="F593" s="153" t="s">
        <v>2568</v>
      </c>
      <c r="H593" s="152" t="s">
        <v>19</v>
      </c>
      <c r="I593" s="154"/>
      <c r="L593" s="150"/>
      <c r="M593" s="155"/>
      <c r="T593" s="156"/>
      <c r="AT593" s="152" t="s">
        <v>205</v>
      </c>
      <c r="AU593" s="152" t="s">
        <v>85</v>
      </c>
      <c r="AV593" s="12" t="s">
        <v>82</v>
      </c>
      <c r="AW593" s="12" t="s">
        <v>35</v>
      </c>
      <c r="AX593" s="12" t="s">
        <v>74</v>
      </c>
      <c r="AY593" s="152" t="s">
        <v>189</v>
      </c>
    </row>
    <row r="594" spans="2:65" s="12" customFormat="1" ht="11.25">
      <c r="B594" s="150"/>
      <c r="D594" s="151" t="s">
        <v>205</v>
      </c>
      <c r="E594" s="152" t="s">
        <v>19</v>
      </c>
      <c r="F594" s="153" t="s">
        <v>2569</v>
      </c>
      <c r="H594" s="152" t="s">
        <v>19</v>
      </c>
      <c r="I594" s="154"/>
      <c r="L594" s="150"/>
      <c r="M594" s="155"/>
      <c r="T594" s="156"/>
      <c r="AT594" s="152" t="s">
        <v>205</v>
      </c>
      <c r="AU594" s="152" t="s">
        <v>85</v>
      </c>
      <c r="AV594" s="12" t="s">
        <v>82</v>
      </c>
      <c r="AW594" s="12" t="s">
        <v>35</v>
      </c>
      <c r="AX594" s="12" t="s">
        <v>74</v>
      </c>
      <c r="AY594" s="152" t="s">
        <v>189</v>
      </c>
    </row>
    <row r="595" spans="2:65" s="12" customFormat="1" ht="11.25">
      <c r="B595" s="150"/>
      <c r="D595" s="151" t="s">
        <v>205</v>
      </c>
      <c r="E595" s="152" t="s">
        <v>19</v>
      </c>
      <c r="F595" s="153" t="s">
        <v>2570</v>
      </c>
      <c r="H595" s="152" t="s">
        <v>19</v>
      </c>
      <c r="I595" s="154"/>
      <c r="L595" s="150"/>
      <c r="M595" s="155"/>
      <c r="T595" s="156"/>
      <c r="AT595" s="152" t="s">
        <v>205</v>
      </c>
      <c r="AU595" s="152" t="s">
        <v>85</v>
      </c>
      <c r="AV595" s="12" t="s">
        <v>82</v>
      </c>
      <c r="AW595" s="12" t="s">
        <v>35</v>
      </c>
      <c r="AX595" s="12" t="s">
        <v>74</v>
      </c>
      <c r="AY595" s="152" t="s">
        <v>189</v>
      </c>
    </row>
    <row r="596" spans="2:65" s="13" customFormat="1" ht="11.25">
      <c r="B596" s="157"/>
      <c r="D596" s="151" t="s">
        <v>205</v>
      </c>
      <c r="E596" s="158" t="s">
        <v>19</v>
      </c>
      <c r="F596" s="159" t="s">
        <v>2571</v>
      </c>
      <c r="H596" s="160">
        <v>18</v>
      </c>
      <c r="I596" s="161"/>
      <c r="L596" s="157"/>
      <c r="M596" s="162"/>
      <c r="T596" s="163"/>
      <c r="AT596" s="158" t="s">
        <v>205</v>
      </c>
      <c r="AU596" s="158" t="s">
        <v>85</v>
      </c>
      <c r="AV596" s="13" t="s">
        <v>85</v>
      </c>
      <c r="AW596" s="13" t="s">
        <v>35</v>
      </c>
      <c r="AX596" s="13" t="s">
        <v>74</v>
      </c>
      <c r="AY596" s="158" t="s">
        <v>189</v>
      </c>
    </row>
    <row r="597" spans="2:65" s="13" customFormat="1" ht="11.25">
      <c r="B597" s="157"/>
      <c r="D597" s="151" t="s">
        <v>205</v>
      </c>
      <c r="E597" s="158" t="s">
        <v>19</v>
      </c>
      <c r="F597" s="159" t="s">
        <v>2572</v>
      </c>
      <c r="H597" s="160">
        <v>18</v>
      </c>
      <c r="I597" s="161"/>
      <c r="L597" s="157"/>
      <c r="M597" s="162"/>
      <c r="T597" s="163"/>
      <c r="AT597" s="158" t="s">
        <v>205</v>
      </c>
      <c r="AU597" s="158" t="s">
        <v>85</v>
      </c>
      <c r="AV597" s="13" t="s">
        <v>85</v>
      </c>
      <c r="AW597" s="13" t="s">
        <v>35</v>
      </c>
      <c r="AX597" s="13" t="s">
        <v>74</v>
      </c>
      <c r="AY597" s="158" t="s">
        <v>189</v>
      </c>
    </row>
    <row r="598" spans="2:65" s="13" customFormat="1" ht="11.25">
      <c r="B598" s="157"/>
      <c r="D598" s="151" t="s">
        <v>205</v>
      </c>
      <c r="E598" s="158" t="s">
        <v>19</v>
      </c>
      <c r="F598" s="159" t="s">
        <v>2573</v>
      </c>
      <c r="H598" s="160">
        <v>32</v>
      </c>
      <c r="I598" s="161"/>
      <c r="L598" s="157"/>
      <c r="M598" s="162"/>
      <c r="T598" s="163"/>
      <c r="AT598" s="158" t="s">
        <v>205</v>
      </c>
      <c r="AU598" s="158" t="s">
        <v>85</v>
      </c>
      <c r="AV598" s="13" t="s">
        <v>85</v>
      </c>
      <c r="AW598" s="13" t="s">
        <v>35</v>
      </c>
      <c r="AX598" s="13" t="s">
        <v>74</v>
      </c>
      <c r="AY598" s="158" t="s">
        <v>189</v>
      </c>
    </row>
    <row r="599" spans="2:65" s="13" customFormat="1" ht="11.25">
      <c r="B599" s="157"/>
      <c r="D599" s="151" t="s">
        <v>205</v>
      </c>
      <c r="E599" s="158" t="s">
        <v>19</v>
      </c>
      <c r="F599" s="159" t="s">
        <v>2574</v>
      </c>
      <c r="H599" s="160">
        <v>23.2</v>
      </c>
      <c r="I599" s="161"/>
      <c r="L599" s="157"/>
      <c r="M599" s="162"/>
      <c r="T599" s="163"/>
      <c r="AT599" s="158" t="s">
        <v>205</v>
      </c>
      <c r="AU599" s="158" t="s">
        <v>85</v>
      </c>
      <c r="AV599" s="13" t="s">
        <v>85</v>
      </c>
      <c r="AW599" s="13" t="s">
        <v>35</v>
      </c>
      <c r="AX599" s="13" t="s">
        <v>74</v>
      </c>
      <c r="AY599" s="158" t="s">
        <v>189</v>
      </c>
    </row>
    <row r="600" spans="2:65" s="13" customFormat="1" ht="11.25">
      <c r="B600" s="157"/>
      <c r="D600" s="151" t="s">
        <v>205</v>
      </c>
      <c r="E600" s="158" t="s">
        <v>19</v>
      </c>
      <c r="F600" s="159" t="s">
        <v>2575</v>
      </c>
      <c r="H600" s="160">
        <v>37.64</v>
      </c>
      <c r="I600" s="161"/>
      <c r="L600" s="157"/>
      <c r="M600" s="162"/>
      <c r="T600" s="163"/>
      <c r="AT600" s="158" t="s">
        <v>205</v>
      </c>
      <c r="AU600" s="158" t="s">
        <v>85</v>
      </c>
      <c r="AV600" s="13" t="s">
        <v>85</v>
      </c>
      <c r="AW600" s="13" t="s">
        <v>35</v>
      </c>
      <c r="AX600" s="13" t="s">
        <v>74</v>
      </c>
      <c r="AY600" s="158" t="s">
        <v>189</v>
      </c>
    </row>
    <row r="601" spans="2:65" s="12" customFormat="1" ht="11.25">
      <c r="B601" s="150"/>
      <c r="D601" s="151" t="s">
        <v>205</v>
      </c>
      <c r="E601" s="152" t="s">
        <v>19</v>
      </c>
      <c r="F601" s="153" t="s">
        <v>2576</v>
      </c>
      <c r="H601" s="152" t="s">
        <v>19</v>
      </c>
      <c r="I601" s="154"/>
      <c r="L601" s="150"/>
      <c r="M601" s="155"/>
      <c r="T601" s="156"/>
      <c r="AT601" s="152" t="s">
        <v>205</v>
      </c>
      <c r="AU601" s="152" t="s">
        <v>85</v>
      </c>
      <c r="AV601" s="12" t="s">
        <v>82</v>
      </c>
      <c r="AW601" s="12" t="s">
        <v>35</v>
      </c>
      <c r="AX601" s="12" t="s">
        <v>74</v>
      </c>
      <c r="AY601" s="152" t="s">
        <v>189</v>
      </c>
    </row>
    <row r="602" spans="2:65" s="13" customFormat="1" ht="11.25">
      <c r="B602" s="157"/>
      <c r="D602" s="151" t="s">
        <v>205</v>
      </c>
      <c r="E602" s="158" t="s">
        <v>19</v>
      </c>
      <c r="F602" s="159" t="s">
        <v>2577</v>
      </c>
      <c r="H602" s="160">
        <v>19.420000000000002</v>
      </c>
      <c r="I602" s="161"/>
      <c r="L602" s="157"/>
      <c r="M602" s="162"/>
      <c r="T602" s="163"/>
      <c r="AT602" s="158" t="s">
        <v>205</v>
      </c>
      <c r="AU602" s="158" t="s">
        <v>85</v>
      </c>
      <c r="AV602" s="13" t="s">
        <v>85</v>
      </c>
      <c r="AW602" s="13" t="s">
        <v>35</v>
      </c>
      <c r="AX602" s="13" t="s">
        <v>74</v>
      </c>
      <c r="AY602" s="158" t="s">
        <v>189</v>
      </c>
    </row>
    <row r="603" spans="2:65" s="12" customFormat="1" ht="11.25">
      <c r="B603" s="150"/>
      <c r="D603" s="151" t="s">
        <v>205</v>
      </c>
      <c r="E603" s="152" t="s">
        <v>19</v>
      </c>
      <c r="F603" s="153" t="s">
        <v>2578</v>
      </c>
      <c r="H603" s="152" t="s">
        <v>19</v>
      </c>
      <c r="I603" s="154"/>
      <c r="L603" s="150"/>
      <c r="M603" s="155"/>
      <c r="T603" s="156"/>
      <c r="AT603" s="152" t="s">
        <v>205</v>
      </c>
      <c r="AU603" s="152" t="s">
        <v>85</v>
      </c>
      <c r="AV603" s="12" t="s">
        <v>82</v>
      </c>
      <c r="AW603" s="12" t="s">
        <v>35</v>
      </c>
      <c r="AX603" s="12" t="s">
        <v>74</v>
      </c>
      <c r="AY603" s="152" t="s">
        <v>189</v>
      </c>
    </row>
    <row r="604" spans="2:65" s="13" customFormat="1" ht="11.25">
      <c r="B604" s="157"/>
      <c r="D604" s="151" t="s">
        <v>205</v>
      </c>
      <c r="E604" s="158" t="s">
        <v>19</v>
      </c>
      <c r="F604" s="159" t="s">
        <v>2579</v>
      </c>
      <c r="H604" s="160">
        <v>7.82</v>
      </c>
      <c r="I604" s="161"/>
      <c r="L604" s="157"/>
      <c r="M604" s="162"/>
      <c r="T604" s="163"/>
      <c r="AT604" s="158" t="s">
        <v>205</v>
      </c>
      <c r="AU604" s="158" t="s">
        <v>85</v>
      </c>
      <c r="AV604" s="13" t="s">
        <v>85</v>
      </c>
      <c r="AW604" s="13" t="s">
        <v>35</v>
      </c>
      <c r="AX604" s="13" t="s">
        <v>74</v>
      </c>
      <c r="AY604" s="158" t="s">
        <v>189</v>
      </c>
    </row>
    <row r="605" spans="2:65" s="13" customFormat="1" ht="11.25">
      <c r="B605" s="157"/>
      <c r="D605" s="151" t="s">
        <v>205</v>
      </c>
      <c r="E605" s="158" t="s">
        <v>19</v>
      </c>
      <c r="F605" s="159" t="s">
        <v>2580</v>
      </c>
      <c r="H605" s="160">
        <v>34.24</v>
      </c>
      <c r="I605" s="161"/>
      <c r="L605" s="157"/>
      <c r="M605" s="162"/>
      <c r="T605" s="163"/>
      <c r="AT605" s="158" t="s">
        <v>205</v>
      </c>
      <c r="AU605" s="158" t="s">
        <v>85</v>
      </c>
      <c r="AV605" s="13" t="s">
        <v>85</v>
      </c>
      <c r="AW605" s="13" t="s">
        <v>35</v>
      </c>
      <c r="AX605" s="13" t="s">
        <v>74</v>
      </c>
      <c r="AY605" s="158" t="s">
        <v>189</v>
      </c>
    </row>
    <row r="606" spans="2:65" s="14" customFormat="1" ht="11.25">
      <c r="B606" s="164"/>
      <c r="D606" s="151" t="s">
        <v>205</v>
      </c>
      <c r="E606" s="165" t="s">
        <v>19</v>
      </c>
      <c r="F606" s="166" t="s">
        <v>303</v>
      </c>
      <c r="H606" s="167">
        <v>190.32</v>
      </c>
      <c r="I606" s="168"/>
      <c r="L606" s="164"/>
      <c r="M606" s="169"/>
      <c r="T606" s="170"/>
      <c r="AT606" s="165" t="s">
        <v>205</v>
      </c>
      <c r="AU606" s="165" t="s">
        <v>85</v>
      </c>
      <c r="AV606" s="14" t="s">
        <v>196</v>
      </c>
      <c r="AW606" s="14" t="s">
        <v>35</v>
      </c>
      <c r="AX606" s="14" t="s">
        <v>82</v>
      </c>
      <c r="AY606" s="165" t="s">
        <v>189</v>
      </c>
    </row>
    <row r="607" spans="2:65" s="1" customFormat="1" ht="21.75" customHeight="1">
      <c r="B607" s="33"/>
      <c r="C607" s="133" t="s">
        <v>841</v>
      </c>
      <c r="D607" s="133" t="s">
        <v>191</v>
      </c>
      <c r="E607" s="134" t="s">
        <v>2581</v>
      </c>
      <c r="F607" s="135" t="s">
        <v>2582</v>
      </c>
      <c r="G607" s="136" t="s">
        <v>339</v>
      </c>
      <c r="H607" s="137">
        <v>1.2</v>
      </c>
      <c r="I607" s="138"/>
      <c r="J607" s="139">
        <f>ROUND(I607*H607,2)</f>
        <v>0</v>
      </c>
      <c r="K607" s="135" t="s">
        <v>19</v>
      </c>
      <c r="L607" s="33"/>
      <c r="M607" s="140" t="s">
        <v>19</v>
      </c>
      <c r="N607" s="141" t="s">
        <v>45</v>
      </c>
      <c r="P607" s="142">
        <f>O607*H607</f>
        <v>0</v>
      </c>
      <c r="Q607" s="142">
        <v>0</v>
      </c>
      <c r="R607" s="142">
        <f>Q607*H607</f>
        <v>0</v>
      </c>
      <c r="S607" s="142">
        <v>0</v>
      </c>
      <c r="T607" s="143">
        <f>S607*H607</f>
        <v>0</v>
      </c>
      <c r="AR607" s="144" t="s">
        <v>196</v>
      </c>
      <c r="AT607" s="144" t="s">
        <v>191</v>
      </c>
      <c r="AU607" s="144" t="s">
        <v>85</v>
      </c>
      <c r="AY607" s="18" t="s">
        <v>189</v>
      </c>
      <c r="BE607" s="145">
        <f>IF(N607="základní",J607,0)</f>
        <v>0</v>
      </c>
      <c r="BF607" s="145">
        <f>IF(N607="snížená",J607,0)</f>
        <v>0</v>
      </c>
      <c r="BG607" s="145">
        <f>IF(N607="zákl. přenesená",J607,0)</f>
        <v>0</v>
      </c>
      <c r="BH607" s="145">
        <f>IF(N607="sníž. přenesená",J607,0)</f>
        <v>0</v>
      </c>
      <c r="BI607" s="145">
        <f>IF(N607="nulová",J607,0)</f>
        <v>0</v>
      </c>
      <c r="BJ607" s="18" t="s">
        <v>82</v>
      </c>
      <c r="BK607" s="145">
        <f>ROUND(I607*H607,2)</f>
        <v>0</v>
      </c>
      <c r="BL607" s="18" t="s">
        <v>196</v>
      </c>
      <c r="BM607" s="144" t="s">
        <v>2583</v>
      </c>
    </row>
    <row r="608" spans="2:65" s="12" customFormat="1" ht="11.25">
      <c r="B608" s="150"/>
      <c r="D608" s="151" t="s">
        <v>205</v>
      </c>
      <c r="E608" s="152" t="s">
        <v>19</v>
      </c>
      <c r="F608" s="153" t="s">
        <v>2584</v>
      </c>
      <c r="H608" s="152" t="s">
        <v>19</v>
      </c>
      <c r="I608" s="154"/>
      <c r="L608" s="150"/>
      <c r="M608" s="155"/>
      <c r="T608" s="156"/>
      <c r="AT608" s="152" t="s">
        <v>205</v>
      </c>
      <c r="AU608" s="152" t="s">
        <v>85</v>
      </c>
      <c r="AV608" s="12" t="s">
        <v>82</v>
      </c>
      <c r="AW608" s="12" t="s">
        <v>35</v>
      </c>
      <c r="AX608" s="12" t="s">
        <v>74</v>
      </c>
      <c r="AY608" s="152" t="s">
        <v>189</v>
      </c>
    </row>
    <row r="609" spans="2:65" s="12" customFormat="1" ht="11.25">
      <c r="B609" s="150"/>
      <c r="D609" s="151" t="s">
        <v>205</v>
      </c>
      <c r="E609" s="152" t="s">
        <v>19</v>
      </c>
      <c r="F609" s="153" t="s">
        <v>2585</v>
      </c>
      <c r="H609" s="152" t="s">
        <v>19</v>
      </c>
      <c r="I609" s="154"/>
      <c r="L609" s="150"/>
      <c r="M609" s="155"/>
      <c r="T609" s="156"/>
      <c r="AT609" s="152" t="s">
        <v>205</v>
      </c>
      <c r="AU609" s="152" t="s">
        <v>85</v>
      </c>
      <c r="AV609" s="12" t="s">
        <v>82</v>
      </c>
      <c r="AW609" s="12" t="s">
        <v>35</v>
      </c>
      <c r="AX609" s="12" t="s">
        <v>74</v>
      </c>
      <c r="AY609" s="152" t="s">
        <v>189</v>
      </c>
    </row>
    <row r="610" spans="2:65" s="13" customFormat="1" ht="11.25">
      <c r="B610" s="157"/>
      <c r="D610" s="151" t="s">
        <v>205</v>
      </c>
      <c r="E610" s="158" t="s">
        <v>19</v>
      </c>
      <c r="F610" s="159" t="s">
        <v>2586</v>
      </c>
      <c r="H610" s="160">
        <v>1.2</v>
      </c>
      <c r="I610" s="161"/>
      <c r="L610" s="157"/>
      <c r="M610" s="162"/>
      <c r="T610" s="163"/>
      <c r="AT610" s="158" t="s">
        <v>205</v>
      </c>
      <c r="AU610" s="158" t="s">
        <v>85</v>
      </c>
      <c r="AV610" s="13" t="s">
        <v>85</v>
      </c>
      <c r="AW610" s="13" t="s">
        <v>35</v>
      </c>
      <c r="AX610" s="13" t="s">
        <v>82</v>
      </c>
      <c r="AY610" s="158" t="s">
        <v>189</v>
      </c>
    </row>
    <row r="611" spans="2:65" s="1" customFormat="1" ht="21.75" customHeight="1">
      <c r="B611" s="33"/>
      <c r="C611" s="133" t="s">
        <v>847</v>
      </c>
      <c r="D611" s="133" t="s">
        <v>191</v>
      </c>
      <c r="E611" s="134" t="s">
        <v>2587</v>
      </c>
      <c r="F611" s="135" t="s">
        <v>2588</v>
      </c>
      <c r="G611" s="136" t="s">
        <v>734</v>
      </c>
      <c r="H611" s="137">
        <v>1</v>
      </c>
      <c r="I611" s="138"/>
      <c r="J611" s="139">
        <f>ROUND(I611*H611,2)</f>
        <v>0</v>
      </c>
      <c r="K611" s="135" t="s">
        <v>19</v>
      </c>
      <c r="L611" s="33"/>
      <c r="M611" s="140" t="s">
        <v>19</v>
      </c>
      <c r="N611" s="141" t="s">
        <v>45</v>
      </c>
      <c r="P611" s="142">
        <f>O611*H611</f>
        <v>0</v>
      </c>
      <c r="Q611" s="142">
        <v>0</v>
      </c>
      <c r="R611" s="142">
        <f>Q611*H611</f>
        <v>0</v>
      </c>
      <c r="S611" s="142">
        <v>0</v>
      </c>
      <c r="T611" s="143">
        <f>S611*H611</f>
        <v>0</v>
      </c>
      <c r="AR611" s="144" t="s">
        <v>196</v>
      </c>
      <c r="AT611" s="144" t="s">
        <v>191</v>
      </c>
      <c r="AU611" s="144" t="s">
        <v>85</v>
      </c>
      <c r="AY611" s="18" t="s">
        <v>189</v>
      </c>
      <c r="BE611" s="145">
        <f>IF(N611="základní",J611,0)</f>
        <v>0</v>
      </c>
      <c r="BF611" s="145">
        <f>IF(N611="snížená",J611,0)</f>
        <v>0</v>
      </c>
      <c r="BG611" s="145">
        <f>IF(N611="zákl. přenesená",J611,0)</f>
        <v>0</v>
      </c>
      <c r="BH611" s="145">
        <f>IF(N611="sníž. přenesená",J611,0)</f>
        <v>0</v>
      </c>
      <c r="BI611" s="145">
        <f>IF(N611="nulová",J611,0)</f>
        <v>0</v>
      </c>
      <c r="BJ611" s="18" t="s">
        <v>82</v>
      </c>
      <c r="BK611" s="145">
        <f>ROUND(I611*H611,2)</f>
        <v>0</v>
      </c>
      <c r="BL611" s="18" t="s">
        <v>196</v>
      </c>
      <c r="BM611" s="144" t="s">
        <v>2589</v>
      </c>
    </row>
    <row r="612" spans="2:65" s="12" customFormat="1" ht="11.25">
      <c r="B612" s="150"/>
      <c r="D612" s="151" t="s">
        <v>205</v>
      </c>
      <c r="E612" s="152" t="s">
        <v>19</v>
      </c>
      <c r="F612" s="153" t="s">
        <v>2294</v>
      </c>
      <c r="H612" s="152" t="s">
        <v>19</v>
      </c>
      <c r="I612" s="154"/>
      <c r="L612" s="150"/>
      <c r="M612" s="155"/>
      <c r="T612" s="156"/>
      <c r="AT612" s="152" t="s">
        <v>205</v>
      </c>
      <c r="AU612" s="152" t="s">
        <v>85</v>
      </c>
      <c r="AV612" s="12" t="s">
        <v>82</v>
      </c>
      <c r="AW612" s="12" t="s">
        <v>35</v>
      </c>
      <c r="AX612" s="12" t="s">
        <v>74</v>
      </c>
      <c r="AY612" s="152" t="s">
        <v>189</v>
      </c>
    </row>
    <row r="613" spans="2:65" s="12" customFormat="1" ht="11.25">
      <c r="B613" s="150"/>
      <c r="D613" s="151" t="s">
        <v>205</v>
      </c>
      <c r="E613" s="152" t="s">
        <v>19</v>
      </c>
      <c r="F613" s="153" t="s">
        <v>2590</v>
      </c>
      <c r="H613" s="152" t="s">
        <v>19</v>
      </c>
      <c r="I613" s="154"/>
      <c r="L613" s="150"/>
      <c r="M613" s="155"/>
      <c r="T613" s="156"/>
      <c r="AT613" s="152" t="s">
        <v>205</v>
      </c>
      <c r="AU613" s="152" t="s">
        <v>85</v>
      </c>
      <c r="AV613" s="12" t="s">
        <v>82</v>
      </c>
      <c r="AW613" s="12" t="s">
        <v>35</v>
      </c>
      <c r="AX613" s="12" t="s">
        <v>74</v>
      </c>
      <c r="AY613" s="152" t="s">
        <v>189</v>
      </c>
    </row>
    <row r="614" spans="2:65" s="12" customFormat="1" ht="11.25">
      <c r="B614" s="150"/>
      <c r="D614" s="151" t="s">
        <v>205</v>
      </c>
      <c r="E614" s="152" t="s">
        <v>19</v>
      </c>
      <c r="F614" s="153" t="s">
        <v>2591</v>
      </c>
      <c r="H614" s="152" t="s">
        <v>19</v>
      </c>
      <c r="I614" s="154"/>
      <c r="L614" s="150"/>
      <c r="M614" s="155"/>
      <c r="T614" s="156"/>
      <c r="AT614" s="152" t="s">
        <v>205</v>
      </c>
      <c r="AU614" s="152" t="s">
        <v>85</v>
      </c>
      <c r="AV614" s="12" t="s">
        <v>82</v>
      </c>
      <c r="AW614" s="12" t="s">
        <v>35</v>
      </c>
      <c r="AX614" s="12" t="s">
        <v>74</v>
      </c>
      <c r="AY614" s="152" t="s">
        <v>189</v>
      </c>
    </row>
    <row r="615" spans="2:65" s="12" customFormat="1" ht="11.25">
      <c r="B615" s="150"/>
      <c r="D615" s="151" t="s">
        <v>205</v>
      </c>
      <c r="E615" s="152" t="s">
        <v>19</v>
      </c>
      <c r="F615" s="153" t="s">
        <v>2592</v>
      </c>
      <c r="H615" s="152" t="s">
        <v>19</v>
      </c>
      <c r="I615" s="154"/>
      <c r="L615" s="150"/>
      <c r="M615" s="155"/>
      <c r="T615" s="156"/>
      <c r="AT615" s="152" t="s">
        <v>205</v>
      </c>
      <c r="AU615" s="152" t="s">
        <v>85</v>
      </c>
      <c r="AV615" s="12" t="s">
        <v>82</v>
      </c>
      <c r="AW615" s="12" t="s">
        <v>35</v>
      </c>
      <c r="AX615" s="12" t="s">
        <v>74</v>
      </c>
      <c r="AY615" s="152" t="s">
        <v>189</v>
      </c>
    </row>
    <row r="616" spans="2:65" s="13" customFormat="1" ht="11.25">
      <c r="B616" s="157"/>
      <c r="D616" s="151" t="s">
        <v>205</v>
      </c>
      <c r="E616" s="158" t="s">
        <v>19</v>
      </c>
      <c r="F616" s="159" t="s">
        <v>82</v>
      </c>
      <c r="H616" s="160">
        <v>1</v>
      </c>
      <c r="I616" s="161"/>
      <c r="L616" s="157"/>
      <c r="M616" s="162"/>
      <c r="T616" s="163"/>
      <c r="AT616" s="158" t="s">
        <v>205</v>
      </c>
      <c r="AU616" s="158" t="s">
        <v>85</v>
      </c>
      <c r="AV616" s="13" t="s">
        <v>85</v>
      </c>
      <c r="AW616" s="13" t="s">
        <v>35</v>
      </c>
      <c r="AX616" s="13" t="s">
        <v>82</v>
      </c>
      <c r="AY616" s="158" t="s">
        <v>189</v>
      </c>
    </row>
    <row r="617" spans="2:65" s="1" customFormat="1" ht="37.9" customHeight="1">
      <c r="B617" s="33"/>
      <c r="C617" s="133" t="s">
        <v>852</v>
      </c>
      <c r="D617" s="133" t="s">
        <v>191</v>
      </c>
      <c r="E617" s="134" t="s">
        <v>2593</v>
      </c>
      <c r="F617" s="135" t="s">
        <v>2594</v>
      </c>
      <c r="G617" s="136" t="s">
        <v>194</v>
      </c>
      <c r="H617" s="137">
        <v>7.4880000000000004</v>
      </c>
      <c r="I617" s="138"/>
      <c r="J617" s="139">
        <f>ROUND(I617*H617,2)</f>
        <v>0</v>
      </c>
      <c r="K617" s="135" t="s">
        <v>195</v>
      </c>
      <c r="L617" s="33"/>
      <c r="M617" s="140" t="s">
        <v>19</v>
      </c>
      <c r="N617" s="141" t="s">
        <v>45</v>
      </c>
      <c r="P617" s="142">
        <f>O617*H617</f>
        <v>0</v>
      </c>
      <c r="Q617" s="142">
        <v>2.1000000000000001E-4</v>
      </c>
      <c r="R617" s="142">
        <f>Q617*H617</f>
        <v>1.5724800000000002E-3</v>
      </c>
      <c r="S617" s="142">
        <v>0</v>
      </c>
      <c r="T617" s="143">
        <f>S617*H617</f>
        <v>0</v>
      </c>
      <c r="AR617" s="144" t="s">
        <v>196</v>
      </c>
      <c r="AT617" s="144" t="s">
        <v>191</v>
      </c>
      <c r="AU617" s="144" t="s">
        <v>85</v>
      </c>
      <c r="AY617" s="18" t="s">
        <v>189</v>
      </c>
      <c r="BE617" s="145">
        <f>IF(N617="základní",J617,0)</f>
        <v>0</v>
      </c>
      <c r="BF617" s="145">
        <f>IF(N617="snížená",J617,0)</f>
        <v>0</v>
      </c>
      <c r="BG617" s="145">
        <f>IF(N617="zákl. přenesená",J617,0)</f>
        <v>0</v>
      </c>
      <c r="BH617" s="145">
        <f>IF(N617="sníž. přenesená",J617,0)</f>
        <v>0</v>
      </c>
      <c r="BI617" s="145">
        <f>IF(N617="nulová",J617,0)</f>
        <v>0</v>
      </c>
      <c r="BJ617" s="18" t="s">
        <v>82</v>
      </c>
      <c r="BK617" s="145">
        <f>ROUND(I617*H617,2)</f>
        <v>0</v>
      </c>
      <c r="BL617" s="18" t="s">
        <v>196</v>
      </c>
      <c r="BM617" s="144" t="s">
        <v>2595</v>
      </c>
    </row>
    <row r="618" spans="2:65" s="1" customFormat="1" ht="11.25">
      <c r="B618" s="33"/>
      <c r="D618" s="146" t="s">
        <v>198</v>
      </c>
      <c r="F618" s="147" t="s">
        <v>2596</v>
      </c>
      <c r="I618" s="148"/>
      <c r="L618" s="33"/>
      <c r="M618" s="149"/>
      <c r="T618" s="54"/>
      <c r="AT618" s="18" t="s">
        <v>198</v>
      </c>
      <c r="AU618" s="18" t="s">
        <v>85</v>
      </c>
    </row>
    <row r="619" spans="2:65" s="12" customFormat="1" ht="11.25">
      <c r="B619" s="150"/>
      <c r="D619" s="151" t="s">
        <v>205</v>
      </c>
      <c r="E619" s="152" t="s">
        <v>19</v>
      </c>
      <c r="F619" s="153" t="s">
        <v>2208</v>
      </c>
      <c r="H619" s="152" t="s">
        <v>19</v>
      </c>
      <c r="I619" s="154"/>
      <c r="L619" s="150"/>
      <c r="M619" s="155"/>
      <c r="T619" s="156"/>
      <c r="AT619" s="152" t="s">
        <v>205</v>
      </c>
      <c r="AU619" s="152" t="s">
        <v>85</v>
      </c>
      <c r="AV619" s="12" t="s">
        <v>82</v>
      </c>
      <c r="AW619" s="12" t="s">
        <v>35</v>
      </c>
      <c r="AX619" s="12" t="s">
        <v>74</v>
      </c>
      <c r="AY619" s="152" t="s">
        <v>189</v>
      </c>
    </row>
    <row r="620" spans="2:65" s="12" customFormat="1" ht="11.25">
      <c r="B620" s="150"/>
      <c r="D620" s="151" t="s">
        <v>205</v>
      </c>
      <c r="E620" s="152" t="s">
        <v>19</v>
      </c>
      <c r="F620" s="153" t="s">
        <v>2442</v>
      </c>
      <c r="H620" s="152" t="s">
        <v>19</v>
      </c>
      <c r="I620" s="154"/>
      <c r="L620" s="150"/>
      <c r="M620" s="155"/>
      <c r="T620" s="156"/>
      <c r="AT620" s="152" t="s">
        <v>205</v>
      </c>
      <c r="AU620" s="152" t="s">
        <v>85</v>
      </c>
      <c r="AV620" s="12" t="s">
        <v>82</v>
      </c>
      <c r="AW620" s="12" t="s">
        <v>35</v>
      </c>
      <c r="AX620" s="12" t="s">
        <v>74</v>
      </c>
      <c r="AY620" s="152" t="s">
        <v>189</v>
      </c>
    </row>
    <row r="621" spans="2:65" s="12" customFormat="1" ht="11.25">
      <c r="B621" s="150"/>
      <c r="D621" s="151" t="s">
        <v>205</v>
      </c>
      <c r="E621" s="152" t="s">
        <v>19</v>
      </c>
      <c r="F621" s="153" t="s">
        <v>2443</v>
      </c>
      <c r="H621" s="152" t="s">
        <v>19</v>
      </c>
      <c r="I621" s="154"/>
      <c r="L621" s="150"/>
      <c r="M621" s="155"/>
      <c r="T621" s="156"/>
      <c r="AT621" s="152" t="s">
        <v>205</v>
      </c>
      <c r="AU621" s="152" t="s">
        <v>85</v>
      </c>
      <c r="AV621" s="12" t="s">
        <v>82</v>
      </c>
      <c r="AW621" s="12" t="s">
        <v>35</v>
      </c>
      <c r="AX621" s="12" t="s">
        <v>74</v>
      </c>
      <c r="AY621" s="152" t="s">
        <v>189</v>
      </c>
    </row>
    <row r="622" spans="2:65" s="13" customFormat="1" ht="11.25">
      <c r="B622" s="157"/>
      <c r="D622" s="151" t="s">
        <v>205</v>
      </c>
      <c r="E622" s="158" t="s">
        <v>19</v>
      </c>
      <c r="F622" s="159" t="s">
        <v>2597</v>
      </c>
      <c r="H622" s="160">
        <v>7.4880000000000004</v>
      </c>
      <c r="I622" s="161"/>
      <c r="L622" s="157"/>
      <c r="M622" s="162"/>
      <c r="T622" s="163"/>
      <c r="AT622" s="158" t="s">
        <v>205</v>
      </c>
      <c r="AU622" s="158" t="s">
        <v>85</v>
      </c>
      <c r="AV622" s="13" t="s">
        <v>85</v>
      </c>
      <c r="AW622" s="13" t="s">
        <v>35</v>
      </c>
      <c r="AX622" s="13" t="s">
        <v>74</v>
      </c>
      <c r="AY622" s="158" t="s">
        <v>189</v>
      </c>
    </row>
    <row r="623" spans="2:65" s="14" customFormat="1" ht="11.25">
      <c r="B623" s="164"/>
      <c r="D623" s="151" t="s">
        <v>205</v>
      </c>
      <c r="E623" s="165" t="s">
        <v>19</v>
      </c>
      <c r="F623" s="166" t="s">
        <v>303</v>
      </c>
      <c r="H623" s="167">
        <v>7.4880000000000004</v>
      </c>
      <c r="I623" s="168"/>
      <c r="L623" s="164"/>
      <c r="M623" s="169"/>
      <c r="T623" s="170"/>
      <c r="AT623" s="165" t="s">
        <v>205</v>
      </c>
      <c r="AU623" s="165" t="s">
        <v>85</v>
      </c>
      <c r="AV623" s="14" t="s">
        <v>196</v>
      </c>
      <c r="AW623" s="14" t="s">
        <v>35</v>
      </c>
      <c r="AX623" s="14" t="s">
        <v>82</v>
      </c>
      <c r="AY623" s="165" t="s">
        <v>189</v>
      </c>
    </row>
    <row r="624" spans="2:65" s="1" customFormat="1" ht="24.2" customHeight="1">
      <c r="B624" s="33"/>
      <c r="C624" s="178" t="s">
        <v>859</v>
      </c>
      <c r="D624" s="178" t="s">
        <v>666</v>
      </c>
      <c r="E624" s="179" t="s">
        <v>2598</v>
      </c>
      <c r="F624" s="180" t="s">
        <v>2599</v>
      </c>
      <c r="G624" s="181" t="s">
        <v>705</v>
      </c>
      <c r="H624" s="182">
        <v>26.215</v>
      </c>
      <c r="I624" s="183"/>
      <c r="J624" s="184">
        <f>ROUND(I624*H624,2)</f>
        <v>0</v>
      </c>
      <c r="K624" s="180" t="s">
        <v>19</v>
      </c>
      <c r="L624" s="185"/>
      <c r="M624" s="186" t="s">
        <v>19</v>
      </c>
      <c r="N624" s="187" t="s">
        <v>45</v>
      </c>
      <c r="P624" s="142">
        <f>O624*H624</f>
        <v>0</v>
      </c>
      <c r="Q624" s="142">
        <v>0</v>
      </c>
      <c r="R624" s="142">
        <f>Q624*H624</f>
        <v>0</v>
      </c>
      <c r="S624" s="142">
        <v>0</v>
      </c>
      <c r="T624" s="143">
        <f>S624*H624</f>
        <v>0</v>
      </c>
      <c r="AR624" s="144" t="s">
        <v>234</v>
      </c>
      <c r="AT624" s="144" t="s">
        <v>666</v>
      </c>
      <c r="AU624" s="144" t="s">
        <v>85</v>
      </c>
      <c r="AY624" s="18" t="s">
        <v>189</v>
      </c>
      <c r="BE624" s="145">
        <f>IF(N624="základní",J624,0)</f>
        <v>0</v>
      </c>
      <c r="BF624" s="145">
        <f>IF(N624="snížená",J624,0)</f>
        <v>0</v>
      </c>
      <c r="BG624" s="145">
        <f>IF(N624="zákl. přenesená",J624,0)</f>
        <v>0</v>
      </c>
      <c r="BH624" s="145">
        <f>IF(N624="sníž. přenesená",J624,0)</f>
        <v>0</v>
      </c>
      <c r="BI624" s="145">
        <f>IF(N624="nulová",J624,0)</f>
        <v>0</v>
      </c>
      <c r="BJ624" s="18" t="s">
        <v>82</v>
      </c>
      <c r="BK624" s="145">
        <f>ROUND(I624*H624,2)</f>
        <v>0</v>
      </c>
      <c r="BL624" s="18" t="s">
        <v>196</v>
      </c>
      <c r="BM624" s="144" t="s">
        <v>2600</v>
      </c>
    </row>
    <row r="625" spans="2:65" s="12" customFormat="1" ht="11.25">
      <c r="B625" s="150"/>
      <c r="D625" s="151" t="s">
        <v>205</v>
      </c>
      <c r="E625" s="152" t="s">
        <v>19</v>
      </c>
      <c r="F625" s="153" t="s">
        <v>2601</v>
      </c>
      <c r="H625" s="152" t="s">
        <v>19</v>
      </c>
      <c r="I625" s="154"/>
      <c r="L625" s="150"/>
      <c r="M625" s="155"/>
      <c r="T625" s="156"/>
      <c r="AT625" s="152" t="s">
        <v>205</v>
      </c>
      <c r="AU625" s="152" t="s">
        <v>85</v>
      </c>
      <c r="AV625" s="12" t="s">
        <v>82</v>
      </c>
      <c r="AW625" s="12" t="s">
        <v>35</v>
      </c>
      <c r="AX625" s="12" t="s">
        <v>74</v>
      </c>
      <c r="AY625" s="152" t="s">
        <v>189</v>
      </c>
    </row>
    <row r="626" spans="2:65" s="12" customFormat="1" ht="11.25">
      <c r="B626" s="150"/>
      <c r="D626" s="151" t="s">
        <v>205</v>
      </c>
      <c r="E626" s="152" t="s">
        <v>19</v>
      </c>
      <c r="F626" s="153" t="s">
        <v>2602</v>
      </c>
      <c r="H626" s="152" t="s">
        <v>19</v>
      </c>
      <c r="I626" s="154"/>
      <c r="L626" s="150"/>
      <c r="M626" s="155"/>
      <c r="T626" s="156"/>
      <c r="AT626" s="152" t="s">
        <v>205</v>
      </c>
      <c r="AU626" s="152" t="s">
        <v>85</v>
      </c>
      <c r="AV626" s="12" t="s">
        <v>82</v>
      </c>
      <c r="AW626" s="12" t="s">
        <v>35</v>
      </c>
      <c r="AX626" s="12" t="s">
        <v>74</v>
      </c>
      <c r="AY626" s="152" t="s">
        <v>189</v>
      </c>
    </row>
    <row r="627" spans="2:65" s="12" customFormat="1" ht="11.25">
      <c r="B627" s="150"/>
      <c r="D627" s="151" t="s">
        <v>205</v>
      </c>
      <c r="E627" s="152" t="s">
        <v>19</v>
      </c>
      <c r="F627" s="153" t="s">
        <v>2603</v>
      </c>
      <c r="H627" s="152" t="s">
        <v>19</v>
      </c>
      <c r="I627" s="154"/>
      <c r="L627" s="150"/>
      <c r="M627" s="155"/>
      <c r="T627" s="156"/>
      <c r="AT627" s="152" t="s">
        <v>205</v>
      </c>
      <c r="AU627" s="152" t="s">
        <v>85</v>
      </c>
      <c r="AV627" s="12" t="s">
        <v>82</v>
      </c>
      <c r="AW627" s="12" t="s">
        <v>35</v>
      </c>
      <c r="AX627" s="12" t="s">
        <v>74</v>
      </c>
      <c r="AY627" s="152" t="s">
        <v>189</v>
      </c>
    </row>
    <row r="628" spans="2:65" s="13" customFormat="1" ht="11.25">
      <c r="B628" s="157"/>
      <c r="D628" s="151" t="s">
        <v>205</v>
      </c>
      <c r="E628" s="158" t="s">
        <v>19</v>
      </c>
      <c r="F628" s="159" t="s">
        <v>2604</v>
      </c>
      <c r="H628" s="160">
        <v>26.215</v>
      </c>
      <c r="I628" s="161"/>
      <c r="L628" s="157"/>
      <c r="M628" s="162"/>
      <c r="T628" s="163"/>
      <c r="AT628" s="158" t="s">
        <v>205</v>
      </c>
      <c r="AU628" s="158" t="s">
        <v>85</v>
      </c>
      <c r="AV628" s="13" t="s">
        <v>85</v>
      </c>
      <c r="AW628" s="13" t="s">
        <v>35</v>
      </c>
      <c r="AX628" s="13" t="s">
        <v>82</v>
      </c>
      <c r="AY628" s="158" t="s">
        <v>189</v>
      </c>
    </row>
    <row r="629" spans="2:65" s="11" customFormat="1" ht="22.9" customHeight="1">
      <c r="B629" s="121"/>
      <c r="D629" s="122" t="s">
        <v>73</v>
      </c>
      <c r="E629" s="131" t="s">
        <v>234</v>
      </c>
      <c r="F629" s="131" t="s">
        <v>918</v>
      </c>
      <c r="I629" s="124"/>
      <c r="J629" s="132">
        <f>BK629</f>
        <v>0</v>
      </c>
      <c r="L629" s="121"/>
      <c r="M629" s="126"/>
      <c r="P629" s="127">
        <f>SUM(P630:P650)</f>
        <v>0</v>
      </c>
      <c r="R629" s="127">
        <f>SUM(R630:R650)</f>
        <v>0.33667999999999998</v>
      </c>
      <c r="T629" s="128">
        <f>SUM(T630:T650)</f>
        <v>0</v>
      </c>
      <c r="AR629" s="122" t="s">
        <v>82</v>
      </c>
      <c r="AT629" s="129" t="s">
        <v>73</v>
      </c>
      <c r="AU629" s="129" t="s">
        <v>82</v>
      </c>
      <c r="AY629" s="122" t="s">
        <v>189</v>
      </c>
      <c r="BK629" s="130">
        <f>SUM(BK630:BK650)</f>
        <v>0</v>
      </c>
    </row>
    <row r="630" spans="2:65" s="1" customFormat="1" ht="44.25" customHeight="1">
      <c r="B630" s="33"/>
      <c r="C630" s="133" t="s">
        <v>864</v>
      </c>
      <c r="D630" s="133" t="s">
        <v>191</v>
      </c>
      <c r="E630" s="134" t="s">
        <v>2605</v>
      </c>
      <c r="F630" s="135" t="s">
        <v>2606</v>
      </c>
      <c r="G630" s="136" t="s">
        <v>202</v>
      </c>
      <c r="H630" s="137">
        <v>3</v>
      </c>
      <c r="I630" s="138"/>
      <c r="J630" s="139">
        <f>ROUND(I630*H630,2)</f>
        <v>0</v>
      </c>
      <c r="K630" s="135" t="s">
        <v>195</v>
      </c>
      <c r="L630" s="33"/>
      <c r="M630" s="140" t="s">
        <v>19</v>
      </c>
      <c r="N630" s="141" t="s">
        <v>45</v>
      </c>
      <c r="P630" s="142">
        <f>O630*H630</f>
        <v>0</v>
      </c>
      <c r="Q630" s="142">
        <v>0</v>
      </c>
      <c r="R630" s="142">
        <f>Q630*H630</f>
        <v>0</v>
      </c>
      <c r="S630" s="142">
        <v>0</v>
      </c>
      <c r="T630" s="143">
        <f>S630*H630</f>
        <v>0</v>
      </c>
      <c r="AR630" s="144" t="s">
        <v>196</v>
      </c>
      <c r="AT630" s="144" t="s">
        <v>191</v>
      </c>
      <c r="AU630" s="144" t="s">
        <v>85</v>
      </c>
      <c r="AY630" s="18" t="s">
        <v>189</v>
      </c>
      <c r="BE630" s="145">
        <f>IF(N630="základní",J630,0)</f>
        <v>0</v>
      </c>
      <c r="BF630" s="145">
        <f>IF(N630="snížená",J630,0)</f>
        <v>0</v>
      </c>
      <c r="BG630" s="145">
        <f>IF(N630="zákl. přenesená",J630,0)</f>
        <v>0</v>
      </c>
      <c r="BH630" s="145">
        <f>IF(N630="sníž. přenesená",J630,0)</f>
        <v>0</v>
      </c>
      <c r="BI630" s="145">
        <f>IF(N630="nulová",J630,0)</f>
        <v>0</v>
      </c>
      <c r="BJ630" s="18" t="s">
        <v>82</v>
      </c>
      <c r="BK630" s="145">
        <f>ROUND(I630*H630,2)</f>
        <v>0</v>
      </c>
      <c r="BL630" s="18" t="s">
        <v>196</v>
      </c>
      <c r="BM630" s="144" t="s">
        <v>2607</v>
      </c>
    </row>
    <row r="631" spans="2:65" s="1" customFormat="1" ht="11.25">
      <c r="B631" s="33"/>
      <c r="D631" s="146" t="s">
        <v>198</v>
      </c>
      <c r="F631" s="147" t="s">
        <v>2608</v>
      </c>
      <c r="I631" s="148"/>
      <c r="L631" s="33"/>
      <c r="M631" s="149"/>
      <c r="T631" s="54"/>
      <c r="AT631" s="18" t="s">
        <v>198</v>
      </c>
      <c r="AU631" s="18" t="s">
        <v>85</v>
      </c>
    </row>
    <row r="632" spans="2:65" s="1" customFormat="1" ht="16.5" customHeight="1">
      <c r="B632" s="33"/>
      <c r="C632" s="178" t="s">
        <v>870</v>
      </c>
      <c r="D632" s="178" t="s">
        <v>666</v>
      </c>
      <c r="E632" s="179" t="s">
        <v>2609</v>
      </c>
      <c r="F632" s="180" t="s">
        <v>2610</v>
      </c>
      <c r="G632" s="181" t="s">
        <v>202</v>
      </c>
      <c r="H632" s="182">
        <v>3</v>
      </c>
      <c r="I632" s="183"/>
      <c r="J632" s="184">
        <f>ROUND(I632*H632,2)</f>
        <v>0</v>
      </c>
      <c r="K632" s="180" t="s">
        <v>195</v>
      </c>
      <c r="L632" s="185"/>
      <c r="M632" s="186" t="s">
        <v>19</v>
      </c>
      <c r="N632" s="187" t="s">
        <v>45</v>
      </c>
      <c r="P632" s="142">
        <f>O632*H632</f>
        <v>0</v>
      </c>
      <c r="Q632" s="142">
        <v>4.4999999999999999E-4</v>
      </c>
      <c r="R632" s="142">
        <f>Q632*H632</f>
        <v>1.3500000000000001E-3</v>
      </c>
      <c r="S632" s="142">
        <v>0</v>
      </c>
      <c r="T632" s="143">
        <f>S632*H632</f>
        <v>0</v>
      </c>
      <c r="AR632" s="144" t="s">
        <v>234</v>
      </c>
      <c r="AT632" s="144" t="s">
        <v>666</v>
      </c>
      <c r="AU632" s="144" t="s">
        <v>85</v>
      </c>
      <c r="AY632" s="18" t="s">
        <v>189</v>
      </c>
      <c r="BE632" s="145">
        <f>IF(N632="základní",J632,0)</f>
        <v>0</v>
      </c>
      <c r="BF632" s="145">
        <f>IF(N632="snížená",J632,0)</f>
        <v>0</v>
      </c>
      <c r="BG632" s="145">
        <f>IF(N632="zákl. přenesená",J632,0)</f>
        <v>0</v>
      </c>
      <c r="BH632" s="145">
        <f>IF(N632="sníž. přenesená",J632,0)</f>
        <v>0</v>
      </c>
      <c r="BI632" s="145">
        <f>IF(N632="nulová",J632,0)</f>
        <v>0</v>
      </c>
      <c r="BJ632" s="18" t="s">
        <v>82</v>
      </c>
      <c r="BK632" s="145">
        <f>ROUND(I632*H632,2)</f>
        <v>0</v>
      </c>
      <c r="BL632" s="18" t="s">
        <v>196</v>
      </c>
      <c r="BM632" s="144" t="s">
        <v>2611</v>
      </c>
    </row>
    <row r="633" spans="2:65" s="12" customFormat="1" ht="11.25">
      <c r="B633" s="150"/>
      <c r="D633" s="151" t="s">
        <v>205</v>
      </c>
      <c r="E633" s="152" t="s">
        <v>19</v>
      </c>
      <c r="F633" s="153" t="s">
        <v>2144</v>
      </c>
      <c r="H633" s="152" t="s">
        <v>19</v>
      </c>
      <c r="I633" s="154"/>
      <c r="L633" s="150"/>
      <c r="M633" s="155"/>
      <c r="T633" s="156"/>
      <c r="AT633" s="152" t="s">
        <v>205</v>
      </c>
      <c r="AU633" s="152" t="s">
        <v>85</v>
      </c>
      <c r="AV633" s="12" t="s">
        <v>82</v>
      </c>
      <c r="AW633" s="12" t="s">
        <v>35</v>
      </c>
      <c r="AX633" s="12" t="s">
        <v>74</v>
      </c>
      <c r="AY633" s="152" t="s">
        <v>189</v>
      </c>
    </row>
    <row r="634" spans="2:65" s="12" customFormat="1" ht="11.25">
      <c r="B634" s="150"/>
      <c r="D634" s="151" t="s">
        <v>205</v>
      </c>
      <c r="E634" s="152" t="s">
        <v>19</v>
      </c>
      <c r="F634" s="153" t="s">
        <v>2275</v>
      </c>
      <c r="H634" s="152" t="s">
        <v>19</v>
      </c>
      <c r="I634" s="154"/>
      <c r="L634" s="150"/>
      <c r="M634" s="155"/>
      <c r="T634" s="156"/>
      <c r="AT634" s="152" t="s">
        <v>205</v>
      </c>
      <c r="AU634" s="152" t="s">
        <v>85</v>
      </c>
      <c r="AV634" s="12" t="s">
        <v>82</v>
      </c>
      <c r="AW634" s="12" t="s">
        <v>35</v>
      </c>
      <c r="AX634" s="12" t="s">
        <v>74</v>
      </c>
      <c r="AY634" s="152" t="s">
        <v>189</v>
      </c>
    </row>
    <row r="635" spans="2:65" s="13" customFormat="1" ht="11.25">
      <c r="B635" s="157"/>
      <c r="D635" s="151" t="s">
        <v>205</v>
      </c>
      <c r="E635" s="158" t="s">
        <v>19</v>
      </c>
      <c r="F635" s="159" t="s">
        <v>2612</v>
      </c>
      <c r="H635" s="160">
        <v>3</v>
      </c>
      <c r="I635" s="161"/>
      <c r="L635" s="157"/>
      <c r="M635" s="162"/>
      <c r="T635" s="163"/>
      <c r="AT635" s="158" t="s">
        <v>205</v>
      </c>
      <c r="AU635" s="158" t="s">
        <v>85</v>
      </c>
      <c r="AV635" s="13" t="s">
        <v>85</v>
      </c>
      <c r="AW635" s="13" t="s">
        <v>35</v>
      </c>
      <c r="AX635" s="13" t="s">
        <v>82</v>
      </c>
      <c r="AY635" s="158" t="s">
        <v>189</v>
      </c>
    </row>
    <row r="636" spans="2:65" s="1" customFormat="1" ht="49.15" customHeight="1">
      <c r="B636" s="33"/>
      <c r="C636" s="133" t="s">
        <v>876</v>
      </c>
      <c r="D636" s="133" t="s">
        <v>191</v>
      </c>
      <c r="E636" s="134" t="s">
        <v>2613</v>
      </c>
      <c r="F636" s="135" t="s">
        <v>2614</v>
      </c>
      <c r="G636" s="136" t="s">
        <v>202</v>
      </c>
      <c r="H636" s="137">
        <v>1</v>
      </c>
      <c r="I636" s="138"/>
      <c r="J636" s="139">
        <f>ROUND(I636*H636,2)</f>
        <v>0</v>
      </c>
      <c r="K636" s="135" t="s">
        <v>195</v>
      </c>
      <c r="L636" s="33"/>
      <c r="M636" s="140" t="s">
        <v>19</v>
      </c>
      <c r="N636" s="141" t="s">
        <v>45</v>
      </c>
      <c r="P636" s="142">
        <f>O636*H636</f>
        <v>0</v>
      </c>
      <c r="Q636" s="142">
        <v>0.15679000000000001</v>
      </c>
      <c r="R636" s="142">
        <f>Q636*H636</f>
        <v>0.15679000000000001</v>
      </c>
      <c r="S636" s="142">
        <v>0</v>
      </c>
      <c r="T636" s="143">
        <f>S636*H636</f>
        <v>0</v>
      </c>
      <c r="AR636" s="144" t="s">
        <v>196</v>
      </c>
      <c r="AT636" s="144" t="s">
        <v>191</v>
      </c>
      <c r="AU636" s="144" t="s">
        <v>85</v>
      </c>
      <c r="AY636" s="18" t="s">
        <v>189</v>
      </c>
      <c r="BE636" s="145">
        <f>IF(N636="základní",J636,0)</f>
        <v>0</v>
      </c>
      <c r="BF636" s="145">
        <f>IF(N636="snížená",J636,0)</f>
        <v>0</v>
      </c>
      <c r="BG636" s="145">
        <f>IF(N636="zákl. přenesená",J636,0)</f>
        <v>0</v>
      </c>
      <c r="BH636" s="145">
        <f>IF(N636="sníž. přenesená",J636,0)</f>
        <v>0</v>
      </c>
      <c r="BI636" s="145">
        <f>IF(N636="nulová",J636,0)</f>
        <v>0</v>
      </c>
      <c r="BJ636" s="18" t="s">
        <v>82</v>
      </c>
      <c r="BK636" s="145">
        <f>ROUND(I636*H636,2)</f>
        <v>0</v>
      </c>
      <c r="BL636" s="18" t="s">
        <v>196</v>
      </c>
      <c r="BM636" s="144" t="s">
        <v>2615</v>
      </c>
    </row>
    <row r="637" spans="2:65" s="1" customFormat="1" ht="11.25">
      <c r="B637" s="33"/>
      <c r="D637" s="146" t="s">
        <v>198</v>
      </c>
      <c r="F637" s="147" t="s">
        <v>2616</v>
      </c>
      <c r="I637" s="148"/>
      <c r="L637" s="33"/>
      <c r="M637" s="149"/>
      <c r="T637" s="54"/>
      <c r="AT637" s="18" t="s">
        <v>198</v>
      </c>
      <c r="AU637" s="18" t="s">
        <v>85</v>
      </c>
    </row>
    <row r="638" spans="2:65" s="12" customFormat="1" ht="11.25">
      <c r="B638" s="150"/>
      <c r="D638" s="151" t="s">
        <v>205</v>
      </c>
      <c r="E638" s="152" t="s">
        <v>19</v>
      </c>
      <c r="F638" s="153" t="s">
        <v>2144</v>
      </c>
      <c r="H638" s="152" t="s">
        <v>19</v>
      </c>
      <c r="I638" s="154"/>
      <c r="L638" s="150"/>
      <c r="M638" s="155"/>
      <c r="T638" s="156"/>
      <c r="AT638" s="152" t="s">
        <v>205</v>
      </c>
      <c r="AU638" s="152" t="s">
        <v>85</v>
      </c>
      <c r="AV638" s="12" t="s">
        <v>82</v>
      </c>
      <c r="AW638" s="12" t="s">
        <v>35</v>
      </c>
      <c r="AX638" s="12" t="s">
        <v>74</v>
      </c>
      <c r="AY638" s="152" t="s">
        <v>189</v>
      </c>
    </row>
    <row r="639" spans="2:65" s="12" customFormat="1" ht="11.25">
      <c r="B639" s="150"/>
      <c r="D639" s="151" t="s">
        <v>205</v>
      </c>
      <c r="E639" s="152" t="s">
        <v>19</v>
      </c>
      <c r="F639" s="153" t="s">
        <v>2275</v>
      </c>
      <c r="H639" s="152" t="s">
        <v>19</v>
      </c>
      <c r="I639" s="154"/>
      <c r="L639" s="150"/>
      <c r="M639" s="155"/>
      <c r="T639" s="156"/>
      <c r="AT639" s="152" t="s">
        <v>205</v>
      </c>
      <c r="AU639" s="152" t="s">
        <v>85</v>
      </c>
      <c r="AV639" s="12" t="s">
        <v>82</v>
      </c>
      <c r="AW639" s="12" t="s">
        <v>35</v>
      </c>
      <c r="AX639" s="12" t="s">
        <v>74</v>
      </c>
      <c r="AY639" s="152" t="s">
        <v>189</v>
      </c>
    </row>
    <row r="640" spans="2:65" s="13" customFormat="1" ht="11.25">
      <c r="B640" s="157"/>
      <c r="D640" s="151" t="s">
        <v>205</v>
      </c>
      <c r="E640" s="158" t="s">
        <v>19</v>
      </c>
      <c r="F640" s="159" t="s">
        <v>2617</v>
      </c>
      <c r="H640" s="160">
        <v>1</v>
      </c>
      <c r="I640" s="161"/>
      <c r="L640" s="157"/>
      <c r="M640" s="162"/>
      <c r="T640" s="163"/>
      <c r="AT640" s="158" t="s">
        <v>205</v>
      </c>
      <c r="AU640" s="158" t="s">
        <v>85</v>
      </c>
      <c r="AV640" s="13" t="s">
        <v>85</v>
      </c>
      <c r="AW640" s="13" t="s">
        <v>35</v>
      </c>
      <c r="AX640" s="13" t="s">
        <v>82</v>
      </c>
      <c r="AY640" s="158" t="s">
        <v>189</v>
      </c>
    </row>
    <row r="641" spans="2:65" s="1" customFormat="1" ht="44.25" customHeight="1">
      <c r="B641" s="33"/>
      <c r="C641" s="133" t="s">
        <v>884</v>
      </c>
      <c r="D641" s="133" t="s">
        <v>191</v>
      </c>
      <c r="E641" s="134" t="s">
        <v>2618</v>
      </c>
      <c r="F641" s="135" t="s">
        <v>2619</v>
      </c>
      <c r="G641" s="136" t="s">
        <v>202</v>
      </c>
      <c r="H641" s="137">
        <v>1</v>
      </c>
      <c r="I641" s="138"/>
      <c r="J641" s="139">
        <f>ROUND(I641*H641,2)</f>
        <v>0</v>
      </c>
      <c r="K641" s="135" t="s">
        <v>195</v>
      </c>
      <c r="L641" s="33"/>
      <c r="M641" s="140" t="s">
        <v>19</v>
      </c>
      <c r="N641" s="141" t="s">
        <v>45</v>
      </c>
      <c r="P641" s="142">
        <f>O641*H641</f>
        <v>0</v>
      </c>
      <c r="Q641" s="142">
        <v>1.1999999999999999E-3</v>
      </c>
      <c r="R641" s="142">
        <f>Q641*H641</f>
        <v>1.1999999999999999E-3</v>
      </c>
      <c r="S641" s="142">
        <v>0</v>
      </c>
      <c r="T641" s="143">
        <f>S641*H641</f>
        <v>0</v>
      </c>
      <c r="AR641" s="144" t="s">
        <v>196</v>
      </c>
      <c r="AT641" s="144" t="s">
        <v>191</v>
      </c>
      <c r="AU641" s="144" t="s">
        <v>85</v>
      </c>
      <c r="AY641" s="18" t="s">
        <v>189</v>
      </c>
      <c r="BE641" s="145">
        <f>IF(N641="základní",J641,0)</f>
        <v>0</v>
      </c>
      <c r="BF641" s="145">
        <f>IF(N641="snížená",J641,0)</f>
        <v>0</v>
      </c>
      <c r="BG641" s="145">
        <f>IF(N641="zákl. přenesená",J641,0)</f>
        <v>0</v>
      </c>
      <c r="BH641" s="145">
        <f>IF(N641="sníž. přenesená",J641,0)</f>
        <v>0</v>
      </c>
      <c r="BI641" s="145">
        <f>IF(N641="nulová",J641,0)</f>
        <v>0</v>
      </c>
      <c r="BJ641" s="18" t="s">
        <v>82</v>
      </c>
      <c r="BK641" s="145">
        <f>ROUND(I641*H641,2)</f>
        <v>0</v>
      </c>
      <c r="BL641" s="18" t="s">
        <v>196</v>
      </c>
      <c r="BM641" s="144" t="s">
        <v>2620</v>
      </c>
    </row>
    <row r="642" spans="2:65" s="1" customFormat="1" ht="11.25">
      <c r="B642" s="33"/>
      <c r="D642" s="146" t="s">
        <v>198</v>
      </c>
      <c r="F642" s="147" t="s">
        <v>2621</v>
      </c>
      <c r="I642" s="148"/>
      <c r="L642" s="33"/>
      <c r="M642" s="149"/>
      <c r="T642" s="54"/>
      <c r="AT642" s="18" t="s">
        <v>198</v>
      </c>
      <c r="AU642" s="18" t="s">
        <v>85</v>
      </c>
    </row>
    <row r="643" spans="2:65" s="1" customFormat="1" ht="49.15" customHeight="1">
      <c r="B643" s="33"/>
      <c r="C643" s="133" t="s">
        <v>889</v>
      </c>
      <c r="D643" s="133" t="s">
        <v>191</v>
      </c>
      <c r="E643" s="134" t="s">
        <v>2622</v>
      </c>
      <c r="F643" s="135" t="s">
        <v>2623</v>
      </c>
      <c r="G643" s="136" t="s">
        <v>202</v>
      </c>
      <c r="H643" s="137">
        <v>1</v>
      </c>
      <c r="I643" s="138"/>
      <c r="J643" s="139">
        <f>ROUND(I643*H643,2)</f>
        <v>0</v>
      </c>
      <c r="K643" s="135" t="s">
        <v>195</v>
      </c>
      <c r="L643" s="33"/>
      <c r="M643" s="140" t="s">
        <v>19</v>
      </c>
      <c r="N643" s="141" t="s">
        <v>45</v>
      </c>
      <c r="P643" s="142">
        <f>O643*H643</f>
        <v>0</v>
      </c>
      <c r="Q643" s="142">
        <v>0</v>
      </c>
      <c r="R643" s="142">
        <f>Q643*H643</f>
        <v>0</v>
      </c>
      <c r="S643" s="142">
        <v>0</v>
      </c>
      <c r="T643" s="143">
        <f>S643*H643</f>
        <v>0</v>
      </c>
      <c r="AR643" s="144" t="s">
        <v>196</v>
      </c>
      <c r="AT643" s="144" t="s">
        <v>191</v>
      </c>
      <c r="AU643" s="144" t="s">
        <v>85</v>
      </c>
      <c r="AY643" s="18" t="s">
        <v>189</v>
      </c>
      <c r="BE643" s="145">
        <f>IF(N643="základní",J643,0)</f>
        <v>0</v>
      </c>
      <c r="BF643" s="145">
        <f>IF(N643="snížená",J643,0)</f>
        <v>0</v>
      </c>
      <c r="BG643" s="145">
        <f>IF(N643="zákl. přenesená",J643,0)</f>
        <v>0</v>
      </c>
      <c r="BH643" s="145">
        <f>IF(N643="sníž. přenesená",J643,0)</f>
        <v>0</v>
      </c>
      <c r="BI643" s="145">
        <f>IF(N643="nulová",J643,0)</f>
        <v>0</v>
      </c>
      <c r="BJ643" s="18" t="s">
        <v>82</v>
      </c>
      <c r="BK643" s="145">
        <f>ROUND(I643*H643,2)</f>
        <v>0</v>
      </c>
      <c r="BL643" s="18" t="s">
        <v>196</v>
      </c>
      <c r="BM643" s="144" t="s">
        <v>2624</v>
      </c>
    </row>
    <row r="644" spans="2:65" s="1" customFormat="1" ht="11.25">
      <c r="B644" s="33"/>
      <c r="D644" s="146" t="s">
        <v>198</v>
      </c>
      <c r="F644" s="147" t="s">
        <v>2625</v>
      </c>
      <c r="I644" s="148"/>
      <c r="L644" s="33"/>
      <c r="M644" s="149"/>
      <c r="T644" s="54"/>
      <c r="AT644" s="18" t="s">
        <v>198</v>
      </c>
      <c r="AU644" s="18" t="s">
        <v>85</v>
      </c>
    </row>
    <row r="645" spans="2:65" s="1" customFormat="1" ht="37.9" customHeight="1">
      <c r="B645" s="33"/>
      <c r="C645" s="133" t="s">
        <v>895</v>
      </c>
      <c r="D645" s="133" t="s">
        <v>191</v>
      </c>
      <c r="E645" s="134" t="s">
        <v>2626</v>
      </c>
      <c r="F645" s="135" t="s">
        <v>2627</v>
      </c>
      <c r="G645" s="136" t="s">
        <v>202</v>
      </c>
      <c r="H645" s="137">
        <v>2</v>
      </c>
      <c r="I645" s="138"/>
      <c r="J645" s="139">
        <f>ROUND(I645*H645,2)</f>
        <v>0</v>
      </c>
      <c r="K645" s="135" t="s">
        <v>195</v>
      </c>
      <c r="L645" s="33"/>
      <c r="M645" s="140" t="s">
        <v>19</v>
      </c>
      <c r="N645" s="141" t="s">
        <v>45</v>
      </c>
      <c r="P645" s="142">
        <f>O645*H645</f>
        <v>0</v>
      </c>
      <c r="Q645" s="142">
        <v>1.17E-3</v>
      </c>
      <c r="R645" s="142">
        <f>Q645*H645</f>
        <v>2.3400000000000001E-3</v>
      </c>
      <c r="S645" s="142">
        <v>0</v>
      </c>
      <c r="T645" s="143">
        <f>S645*H645</f>
        <v>0</v>
      </c>
      <c r="AR645" s="144" t="s">
        <v>196</v>
      </c>
      <c r="AT645" s="144" t="s">
        <v>191</v>
      </c>
      <c r="AU645" s="144" t="s">
        <v>85</v>
      </c>
      <c r="AY645" s="18" t="s">
        <v>189</v>
      </c>
      <c r="BE645" s="145">
        <f>IF(N645="základní",J645,0)</f>
        <v>0</v>
      </c>
      <c r="BF645" s="145">
        <f>IF(N645="snížená",J645,0)</f>
        <v>0</v>
      </c>
      <c r="BG645" s="145">
        <f>IF(N645="zákl. přenesená",J645,0)</f>
        <v>0</v>
      </c>
      <c r="BH645" s="145">
        <f>IF(N645="sníž. přenesená",J645,0)</f>
        <v>0</v>
      </c>
      <c r="BI645" s="145">
        <f>IF(N645="nulová",J645,0)</f>
        <v>0</v>
      </c>
      <c r="BJ645" s="18" t="s">
        <v>82</v>
      </c>
      <c r="BK645" s="145">
        <f>ROUND(I645*H645,2)</f>
        <v>0</v>
      </c>
      <c r="BL645" s="18" t="s">
        <v>196</v>
      </c>
      <c r="BM645" s="144" t="s">
        <v>2628</v>
      </c>
    </row>
    <row r="646" spans="2:65" s="1" customFormat="1" ht="11.25">
      <c r="B646" s="33"/>
      <c r="D646" s="146" t="s">
        <v>198</v>
      </c>
      <c r="F646" s="147" t="s">
        <v>2629</v>
      </c>
      <c r="I646" s="148"/>
      <c r="L646" s="33"/>
      <c r="M646" s="149"/>
      <c r="T646" s="54"/>
      <c r="AT646" s="18" t="s">
        <v>198</v>
      </c>
      <c r="AU646" s="18" t="s">
        <v>85</v>
      </c>
    </row>
    <row r="647" spans="2:65" s="1" customFormat="1" ht="44.25" customHeight="1">
      <c r="B647" s="33"/>
      <c r="C647" s="133" t="s">
        <v>901</v>
      </c>
      <c r="D647" s="133" t="s">
        <v>191</v>
      </c>
      <c r="E647" s="134" t="s">
        <v>2630</v>
      </c>
      <c r="F647" s="135" t="s">
        <v>2631</v>
      </c>
      <c r="G647" s="136" t="s">
        <v>202</v>
      </c>
      <c r="H647" s="137">
        <v>1</v>
      </c>
      <c r="I647" s="138"/>
      <c r="J647" s="139">
        <f>ROUND(I647*H647,2)</f>
        <v>0</v>
      </c>
      <c r="K647" s="135" t="s">
        <v>195</v>
      </c>
      <c r="L647" s="33"/>
      <c r="M647" s="140" t="s">
        <v>19</v>
      </c>
      <c r="N647" s="141" t="s">
        <v>45</v>
      </c>
      <c r="P647" s="142">
        <f>O647*H647</f>
        <v>0</v>
      </c>
      <c r="Q647" s="142">
        <v>0.17499999999999999</v>
      </c>
      <c r="R647" s="142">
        <f>Q647*H647</f>
        <v>0.17499999999999999</v>
      </c>
      <c r="S647" s="142">
        <v>0</v>
      </c>
      <c r="T647" s="143">
        <f>S647*H647</f>
        <v>0</v>
      </c>
      <c r="AR647" s="144" t="s">
        <v>196</v>
      </c>
      <c r="AT647" s="144" t="s">
        <v>191</v>
      </c>
      <c r="AU647" s="144" t="s">
        <v>85</v>
      </c>
      <c r="AY647" s="18" t="s">
        <v>189</v>
      </c>
      <c r="BE647" s="145">
        <f>IF(N647="základní",J647,0)</f>
        <v>0</v>
      </c>
      <c r="BF647" s="145">
        <f>IF(N647="snížená",J647,0)</f>
        <v>0</v>
      </c>
      <c r="BG647" s="145">
        <f>IF(N647="zákl. přenesená",J647,0)</f>
        <v>0</v>
      </c>
      <c r="BH647" s="145">
        <f>IF(N647="sníž. přenesená",J647,0)</f>
        <v>0</v>
      </c>
      <c r="BI647" s="145">
        <f>IF(N647="nulová",J647,0)</f>
        <v>0</v>
      </c>
      <c r="BJ647" s="18" t="s">
        <v>82</v>
      </c>
      <c r="BK647" s="145">
        <f>ROUND(I647*H647,2)</f>
        <v>0</v>
      </c>
      <c r="BL647" s="18" t="s">
        <v>196</v>
      </c>
      <c r="BM647" s="144" t="s">
        <v>2632</v>
      </c>
    </row>
    <row r="648" spans="2:65" s="1" customFormat="1" ht="11.25">
      <c r="B648" s="33"/>
      <c r="D648" s="146" t="s">
        <v>198</v>
      </c>
      <c r="F648" s="147" t="s">
        <v>2633</v>
      </c>
      <c r="I648" s="148"/>
      <c r="L648" s="33"/>
      <c r="M648" s="149"/>
      <c r="T648" s="54"/>
      <c r="AT648" s="18" t="s">
        <v>198</v>
      </c>
      <c r="AU648" s="18" t="s">
        <v>85</v>
      </c>
    </row>
    <row r="649" spans="2:65" s="12" customFormat="1" ht="11.25">
      <c r="B649" s="150"/>
      <c r="D649" s="151" t="s">
        <v>205</v>
      </c>
      <c r="E649" s="152" t="s">
        <v>19</v>
      </c>
      <c r="F649" s="153" t="s">
        <v>2275</v>
      </c>
      <c r="H649" s="152" t="s">
        <v>19</v>
      </c>
      <c r="I649" s="154"/>
      <c r="L649" s="150"/>
      <c r="M649" s="155"/>
      <c r="T649" s="156"/>
      <c r="AT649" s="152" t="s">
        <v>205</v>
      </c>
      <c r="AU649" s="152" t="s">
        <v>85</v>
      </c>
      <c r="AV649" s="12" t="s">
        <v>82</v>
      </c>
      <c r="AW649" s="12" t="s">
        <v>35</v>
      </c>
      <c r="AX649" s="12" t="s">
        <v>74</v>
      </c>
      <c r="AY649" s="152" t="s">
        <v>189</v>
      </c>
    </row>
    <row r="650" spans="2:65" s="13" customFormat="1" ht="11.25">
      <c r="B650" s="157"/>
      <c r="D650" s="151" t="s">
        <v>205</v>
      </c>
      <c r="E650" s="158" t="s">
        <v>19</v>
      </c>
      <c r="F650" s="159" t="s">
        <v>2617</v>
      </c>
      <c r="H650" s="160">
        <v>1</v>
      </c>
      <c r="I650" s="161"/>
      <c r="L650" s="157"/>
      <c r="M650" s="162"/>
      <c r="T650" s="163"/>
      <c r="AT650" s="158" t="s">
        <v>205</v>
      </c>
      <c r="AU650" s="158" t="s">
        <v>85</v>
      </c>
      <c r="AV650" s="13" t="s">
        <v>85</v>
      </c>
      <c r="AW650" s="13" t="s">
        <v>35</v>
      </c>
      <c r="AX650" s="13" t="s">
        <v>82</v>
      </c>
      <c r="AY650" s="158" t="s">
        <v>189</v>
      </c>
    </row>
    <row r="651" spans="2:65" s="11" customFormat="1" ht="22.9" customHeight="1">
      <c r="B651" s="121"/>
      <c r="D651" s="122" t="s">
        <v>73</v>
      </c>
      <c r="E651" s="131" t="s">
        <v>239</v>
      </c>
      <c r="F651" s="131" t="s">
        <v>1171</v>
      </c>
      <c r="I651" s="124"/>
      <c r="J651" s="132">
        <f>BK651</f>
        <v>0</v>
      </c>
      <c r="L651" s="121"/>
      <c r="M651" s="126"/>
      <c r="P651" s="127">
        <f>SUM(P652:P870)</f>
        <v>0</v>
      </c>
      <c r="R651" s="127">
        <f>SUM(R652:R870)</f>
        <v>9.9989692999999988</v>
      </c>
      <c r="T651" s="128">
        <f>SUM(T652:T870)</f>
        <v>13.9642</v>
      </c>
      <c r="AR651" s="122" t="s">
        <v>82</v>
      </c>
      <c r="AT651" s="129" t="s">
        <v>73</v>
      </c>
      <c r="AU651" s="129" t="s">
        <v>82</v>
      </c>
      <c r="AY651" s="122" t="s">
        <v>189</v>
      </c>
      <c r="BK651" s="130">
        <f>SUM(BK652:BK870)</f>
        <v>0</v>
      </c>
    </row>
    <row r="652" spans="2:65" s="1" customFormat="1" ht="49.15" customHeight="1">
      <c r="B652" s="33"/>
      <c r="C652" s="133" t="s">
        <v>906</v>
      </c>
      <c r="D652" s="133" t="s">
        <v>191</v>
      </c>
      <c r="E652" s="134" t="s">
        <v>2634</v>
      </c>
      <c r="F652" s="135" t="s">
        <v>2635</v>
      </c>
      <c r="G652" s="136" t="s">
        <v>339</v>
      </c>
      <c r="H652" s="137">
        <v>25</v>
      </c>
      <c r="I652" s="138"/>
      <c r="J652" s="139">
        <f>ROUND(I652*H652,2)</f>
        <v>0</v>
      </c>
      <c r="K652" s="135" t="s">
        <v>195</v>
      </c>
      <c r="L652" s="33"/>
      <c r="M652" s="140" t="s">
        <v>19</v>
      </c>
      <c r="N652" s="141" t="s">
        <v>45</v>
      </c>
      <c r="P652" s="142">
        <f>O652*H652</f>
        <v>0</v>
      </c>
      <c r="Q652" s="142">
        <v>0.14041999999999999</v>
      </c>
      <c r="R652" s="142">
        <f>Q652*H652</f>
        <v>3.5104999999999995</v>
      </c>
      <c r="S652" s="142">
        <v>0</v>
      </c>
      <c r="T652" s="143">
        <f>S652*H652</f>
        <v>0</v>
      </c>
      <c r="AR652" s="144" t="s">
        <v>196</v>
      </c>
      <c r="AT652" s="144" t="s">
        <v>191</v>
      </c>
      <c r="AU652" s="144" t="s">
        <v>85</v>
      </c>
      <c r="AY652" s="18" t="s">
        <v>189</v>
      </c>
      <c r="BE652" s="145">
        <f>IF(N652="základní",J652,0)</f>
        <v>0</v>
      </c>
      <c r="BF652" s="145">
        <f>IF(N652="snížená",J652,0)</f>
        <v>0</v>
      </c>
      <c r="BG652" s="145">
        <f>IF(N652="zákl. přenesená",J652,0)</f>
        <v>0</v>
      </c>
      <c r="BH652" s="145">
        <f>IF(N652="sníž. přenesená",J652,0)</f>
        <v>0</v>
      </c>
      <c r="BI652" s="145">
        <f>IF(N652="nulová",J652,0)</f>
        <v>0</v>
      </c>
      <c r="BJ652" s="18" t="s">
        <v>82</v>
      </c>
      <c r="BK652" s="145">
        <f>ROUND(I652*H652,2)</f>
        <v>0</v>
      </c>
      <c r="BL652" s="18" t="s">
        <v>196</v>
      </c>
      <c r="BM652" s="144" t="s">
        <v>2636</v>
      </c>
    </row>
    <row r="653" spans="2:65" s="1" customFormat="1" ht="11.25">
      <c r="B653" s="33"/>
      <c r="D653" s="146" t="s">
        <v>198</v>
      </c>
      <c r="F653" s="147" t="s">
        <v>2637</v>
      </c>
      <c r="I653" s="148"/>
      <c r="L653" s="33"/>
      <c r="M653" s="149"/>
      <c r="T653" s="54"/>
      <c r="AT653" s="18" t="s">
        <v>198</v>
      </c>
      <c r="AU653" s="18" t="s">
        <v>85</v>
      </c>
    </row>
    <row r="654" spans="2:65" s="12" customFormat="1" ht="11.25">
      <c r="B654" s="150"/>
      <c r="D654" s="151" t="s">
        <v>205</v>
      </c>
      <c r="E654" s="152" t="s">
        <v>19</v>
      </c>
      <c r="F654" s="153" t="s">
        <v>2208</v>
      </c>
      <c r="H654" s="152" t="s">
        <v>19</v>
      </c>
      <c r="I654" s="154"/>
      <c r="L654" s="150"/>
      <c r="M654" s="155"/>
      <c r="T654" s="156"/>
      <c r="AT654" s="152" t="s">
        <v>205</v>
      </c>
      <c r="AU654" s="152" t="s">
        <v>85</v>
      </c>
      <c r="AV654" s="12" t="s">
        <v>82</v>
      </c>
      <c r="AW654" s="12" t="s">
        <v>35</v>
      </c>
      <c r="AX654" s="12" t="s">
        <v>74</v>
      </c>
      <c r="AY654" s="152" t="s">
        <v>189</v>
      </c>
    </row>
    <row r="655" spans="2:65" s="12" customFormat="1" ht="11.25">
      <c r="B655" s="150"/>
      <c r="D655" s="151" t="s">
        <v>205</v>
      </c>
      <c r="E655" s="152" t="s">
        <v>19</v>
      </c>
      <c r="F655" s="153" t="s">
        <v>2638</v>
      </c>
      <c r="H655" s="152" t="s">
        <v>19</v>
      </c>
      <c r="I655" s="154"/>
      <c r="L655" s="150"/>
      <c r="M655" s="155"/>
      <c r="T655" s="156"/>
      <c r="AT655" s="152" t="s">
        <v>205</v>
      </c>
      <c r="AU655" s="152" t="s">
        <v>85</v>
      </c>
      <c r="AV655" s="12" t="s">
        <v>82</v>
      </c>
      <c r="AW655" s="12" t="s">
        <v>35</v>
      </c>
      <c r="AX655" s="12" t="s">
        <v>74</v>
      </c>
      <c r="AY655" s="152" t="s">
        <v>189</v>
      </c>
    </row>
    <row r="656" spans="2:65" s="12" customFormat="1" ht="11.25">
      <c r="B656" s="150"/>
      <c r="D656" s="151" t="s">
        <v>205</v>
      </c>
      <c r="E656" s="152" t="s">
        <v>19</v>
      </c>
      <c r="F656" s="153" t="s">
        <v>2228</v>
      </c>
      <c r="H656" s="152" t="s">
        <v>19</v>
      </c>
      <c r="I656" s="154"/>
      <c r="L656" s="150"/>
      <c r="M656" s="155"/>
      <c r="T656" s="156"/>
      <c r="AT656" s="152" t="s">
        <v>205</v>
      </c>
      <c r="AU656" s="152" t="s">
        <v>85</v>
      </c>
      <c r="AV656" s="12" t="s">
        <v>82</v>
      </c>
      <c r="AW656" s="12" t="s">
        <v>35</v>
      </c>
      <c r="AX656" s="12" t="s">
        <v>74</v>
      </c>
      <c r="AY656" s="152" t="s">
        <v>189</v>
      </c>
    </row>
    <row r="657" spans="2:65" s="13" customFormat="1" ht="11.25">
      <c r="B657" s="157"/>
      <c r="D657" s="151" t="s">
        <v>205</v>
      </c>
      <c r="E657" s="158" t="s">
        <v>19</v>
      </c>
      <c r="F657" s="159" t="s">
        <v>2639</v>
      </c>
      <c r="H657" s="160">
        <v>25</v>
      </c>
      <c r="I657" s="161"/>
      <c r="L657" s="157"/>
      <c r="M657" s="162"/>
      <c r="T657" s="163"/>
      <c r="AT657" s="158" t="s">
        <v>205</v>
      </c>
      <c r="AU657" s="158" t="s">
        <v>85</v>
      </c>
      <c r="AV657" s="13" t="s">
        <v>85</v>
      </c>
      <c r="AW657" s="13" t="s">
        <v>35</v>
      </c>
      <c r="AX657" s="13" t="s">
        <v>82</v>
      </c>
      <c r="AY657" s="158" t="s">
        <v>189</v>
      </c>
    </row>
    <row r="658" spans="2:65" s="1" customFormat="1" ht="16.5" customHeight="1">
      <c r="B658" s="33"/>
      <c r="C658" s="178" t="s">
        <v>911</v>
      </c>
      <c r="D658" s="178" t="s">
        <v>666</v>
      </c>
      <c r="E658" s="179" t="s">
        <v>2640</v>
      </c>
      <c r="F658" s="180" t="s">
        <v>2641</v>
      </c>
      <c r="G658" s="181" t="s">
        <v>339</v>
      </c>
      <c r="H658" s="182">
        <v>25.5</v>
      </c>
      <c r="I658" s="183"/>
      <c r="J658" s="184">
        <f>ROUND(I658*H658,2)</f>
        <v>0</v>
      </c>
      <c r="K658" s="180" t="s">
        <v>195</v>
      </c>
      <c r="L658" s="185"/>
      <c r="M658" s="186" t="s">
        <v>19</v>
      </c>
      <c r="N658" s="187" t="s">
        <v>45</v>
      </c>
      <c r="P658" s="142">
        <f>O658*H658</f>
        <v>0</v>
      </c>
      <c r="Q658" s="142">
        <v>5.6120000000000003E-2</v>
      </c>
      <c r="R658" s="142">
        <f>Q658*H658</f>
        <v>1.43106</v>
      </c>
      <c r="S658" s="142">
        <v>0</v>
      </c>
      <c r="T658" s="143">
        <f>S658*H658</f>
        <v>0</v>
      </c>
      <c r="AR658" s="144" t="s">
        <v>234</v>
      </c>
      <c r="AT658" s="144" t="s">
        <v>666</v>
      </c>
      <c r="AU658" s="144" t="s">
        <v>85</v>
      </c>
      <c r="AY658" s="18" t="s">
        <v>189</v>
      </c>
      <c r="BE658" s="145">
        <f>IF(N658="základní",J658,0)</f>
        <v>0</v>
      </c>
      <c r="BF658" s="145">
        <f>IF(N658="snížená",J658,0)</f>
        <v>0</v>
      </c>
      <c r="BG658" s="145">
        <f>IF(N658="zákl. přenesená",J658,0)</f>
        <v>0</v>
      </c>
      <c r="BH658" s="145">
        <f>IF(N658="sníž. přenesená",J658,0)</f>
        <v>0</v>
      </c>
      <c r="BI658" s="145">
        <f>IF(N658="nulová",J658,0)</f>
        <v>0</v>
      </c>
      <c r="BJ658" s="18" t="s">
        <v>82</v>
      </c>
      <c r="BK658" s="145">
        <f>ROUND(I658*H658,2)</f>
        <v>0</v>
      </c>
      <c r="BL658" s="18" t="s">
        <v>196</v>
      </c>
      <c r="BM658" s="144" t="s">
        <v>2642</v>
      </c>
    </row>
    <row r="659" spans="2:65" s="13" customFormat="1" ht="11.25">
      <c r="B659" s="157"/>
      <c r="D659" s="151" t="s">
        <v>205</v>
      </c>
      <c r="F659" s="159" t="s">
        <v>2643</v>
      </c>
      <c r="H659" s="160">
        <v>25.5</v>
      </c>
      <c r="I659" s="161"/>
      <c r="L659" s="157"/>
      <c r="M659" s="162"/>
      <c r="T659" s="163"/>
      <c r="AT659" s="158" t="s">
        <v>205</v>
      </c>
      <c r="AU659" s="158" t="s">
        <v>85</v>
      </c>
      <c r="AV659" s="13" t="s">
        <v>85</v>
      </c>
      <c r="AW659" s="13" t="s">
        <v>4</v>
      </c>
      <c r="AX659" s="13" t="s">
        <v>82</v>
      </c>
      <c r="AY659" s="158" t="s">
        <v>189</v>
      </c>
    </row>
    <row r="660" spans="2:65" s="1" customFormat="1" ht="44.25" customHeight="1">
      <c r="B660" s="33"/>
      <c r="C660" s="133" t="s">
        <v>919</v>
      </c>
      <c r="D660" s="133" t="s">
        <v>191</v>
      </c>
      <c r="E660" s="134" t="s">
        <v>2644</v>
      </c>
      <c r="F660" s="135" t="s">
        <v>2645</v>
      </c>
      <c r="G660" s="136" t="s">
        <v>339</v>
      </c>
      <c r="H660" s="137">
        <v>21</v>
      </c>
      <c r="I660" s="138"/>
      <c r="J660" s="139">
        <f>ROUND(I660*H660,2)</f>
        <v>0</v>
      </c>
      <c r="K660" s="135" t="s">
        <v>195</v>
      </c>
      <c r="L660" s="33"/>
      <c r="M660" s="140" t="s">
        <v>19</v>
      </c>
      <c r="N660" s="141" t="s">
        <v>45</v>
      </c>
      <c r="P660" s="142">
        <f>O660*H660</f>
        <v>0</v>
      </c>
      <c r="Q660" s="142">
        <v>0.10095</v>
      </c>
      <c r="R660" s="142">
        <f>Q660*H660</f>
        <v>2.1199499999999998</v>
      </c>
      <c r="S660" s="142">
        <v>0</v>
      </c>
      <c r="T660" s="143">
        <f>S660*H660</f>
        <v>0</v>
      </c>
      <c r="AR660" s="144" t="s">
        <v>196</v>
      </c>
      <c r="AT660" s="144" t="s">
        <v>191</v>
      </c>
      <c r="AU660" s="144" t="s">
        <v>85</v>
      </c>
      <c r="AY660" s="18" t="s">
        <v>189</v>
      </c>
      <c r="BE660" s="145">
        <f>IF(N660="základní",J660,0)</f>
        <v>0</v>
      </c>
      <c r="BF660" s="145">
        <f>IF(N660="snížená",J660,0)</f>
        <v>0</v>
      </c>
      <c r="BG660" s="145">
        <f>IF(N660="zákl. přenesená",J660,0)</f>
        <v>0</v>
      </c>
      <c r="BH660" s="145">
        <f>IF(N660="sníž. přenesená",J660,0)</f>
        <v>0</v>
      </c>
      <c r="BI660" s="145">
        <f>IF(N660="nulová",J660,0)</f>
        <v>0</v>
      </c>
      <c r="BJ660" s="18" t="s">
        <v>82</v>
      </c>
      <c r="BK660" s="145">
        <f>ROUND(I660*H660,2)</f>
        <v>0</v>
      </c>
      <c r="BL660" s="18" t="s">
        <v>196</v>
      </c>
      <c r="BM660" s="144" t="s">
        <v>2646</v>
      </c>
    </row>
    <row r="661" spans="2:65" s="1" customFormat="1" ht="11.25">
      <c r="B661" s="33"/>
      <c r="D661" s="146" t="s">
        <v>198</v>
      </c>
      <c r="F661" s="147" t="s">
        <v>2647</v>
      </c>
      <c r="I661" s="148"/>
      <c r="L661" s="33"/>
      <c r="M661" s="149"/>
      <c r="T661" s="54"/>
      <c r="AT661" s="18" t="s">
        <v>198</v>
      </c>
      <c r="AU661" s="18" t="s">
        <v>85</v>
      </c>
    </row>
    <row r="662" spans="2:65" s="12" customFormat="1" ht="11.25">
      <c r="B662" s="150"/>
      <c r="D662" s="151" t="s">
        <v>205</v>
      </c>
      <c r="E662" s="152" t="s">
        <v>19</v>
      </c>
      <c r="F662" s="153" t="s">
        <v>2208</v>
      </c>
      <c r="H662" s="152" t="s">
        <v>19</v>
      </c>
      <c r="I662" s="154"/>
      <c r="L662" s="150"/>
      <c r="M662" s="155"/>
      <c r="T662" s="156"/>
      <c r="AT662" s="152" t="s">
        <v>205</v>
      </c>
      <c r="AU662" s="152" t="s">
        <v>85</v>
      </c>
      <c r="AV662" s="12" t="s">
        <v>82</v>
      </c>
      <c r="AW662" s="12" t="s">
        <v>35</v>
      </c>
      <c r="AX662" s="12" t="s">
        <v>74</v>
      </c>
      <c r="AY662" s="152" t="s">
        <v>189</v>
      </c>
    </row>
    <row r="663" spans="2:65" s="12" customFormat="1" ht="11.25">
      <c r="B663" s="150"/>
      <c r="D663" s="151" t="s">
        <v>205</v>
      </c>
      <c r="E663" s="152" t="s">
        <v>19</v>
      </c>
      <c r="F663" s="153" t="s">
        <v>2638</v>
      </c>
      <c r="H663" s="152" t="s">
        <v>19</v>
      </c>
      <c r="I663" s="154"/>
      <c r="L663" s="150"/>
      <c r="M663" s="155"/>
      <c r="T663" s="156"/>
      <c r="AT663" s="152" t="s">
        <v>205</v>
      </c>
      <c r="AU663" s="152" t="s">
        <v>85</v>
      </c>
      <c r="AV663" s="12" t="s">
        <v>82</v>
      </c>
      <c r="AW663" s="12" t="s">
        <v>35</v>
      </c>
      <c r="AX663" s="12" t="s">
        <v>74</v>
      </c>
      <c r="AY663" s="152" t="s">
        <v>189</v>
      </c>
    </row>
    <row r="664" spans="2:65" s="12" customFormat="1" ht="11.25">
      <c r="B664" s="150"/>
      <c r="D664" s="151" t="s">
        <v>205</v>
      </c>
      <c r="E664" s="152" t="s">
        <v>19</v>
      </c>
      <c r="F664" s="153" t="s">
        <v>2230</v>
      </c>
      <c r="H664" s="152" t="s">
        <v>19</v>
      </c>
      <c r="I664" s="154"/>
      <c r="L664" s="150"/>
      <c r="M664" s="155"/>
      <c r="T664" s="156"/>
      <c r="AT664" s="152" t="s">
        <v>205</v>
      </c>
      <c r="AU664" s="152" t="s">
        <v>85</v>
      </c>
      <c r="AV664" s="12" t="s">
        <v>82</v>
      </c>
      <c r="AW664" s="12" t="s">
        <v>35</v>
      </c>
      <c r="AX664" s="12" t="s">
        <v>74</v>
      </c>
      <c r="AY664" s="152" t="s">
        <v>189</v>
      </c>
    </row>
    <row r="665" spans="2:65" s="13" customFormat="1" ht="11.25">
      <c r="B665" s="157"/>
      <c r="D665" s="151" t="s">
        <v>205</v>
      </c>
      <c r="E665" s="158" t="s">
        <v>19</v>
      </c>
      <c r="F665" s="159" t="s">
        <v>2648</v>
      </c>
      <c r="H665" s="160">
        <v>21</v>
      </c>
      <c r="I665" s="161"/>
      <c r="L665" s="157"/>
      <c r="M665" s="162"/>
      <c r="T665" s="163"/>
      <c r="AT665" s="158" t="s">
        <v>205</v>
      </c>
      <c r="AU665" s="158" t="s">
        <v>85</v>
      </c>
      <c r="AV665" s="13" t="s">
        <v>85</v>
      </c>
      <c r="AW665" s="13" t="s">
        <v>35</v>
      </c>
      <c r="AX665" s="13" t="s">
        <v>74</v>
      </c>
      <c r="AY665" s="158" t="s">
        <v>189</v>
      </c>
    </row>
    <row r="666" spans="2:65" s="14" customFormat="1" ht="11.25">
      <c r="B666" s="164"/>
      <c r="D666" s="151" t="s">
        <v>205</v>
      </c>
      <c r="E666" s="165" t="s">
        <v>19</v>
      </c>
      <c r="F666" s="166" t="s">
        <v>303</v>
      </c>
      <c r="H666" s="167">
        <v>21</v>
      </c>
      <c r="I666" s="168"/>
      <c r="L666" s="164"/>
      <c r="M666" s="169"/>
      <c r="T666" s="170"/>
      <c r="AT666" s="165" t="s">
        <v>205</v>
      </c>
      <c r="AU666" s="165" t="s">
        <v>85</v>
      </c>
      <c r="AV666" s="14" t="s">
        <v>196</v>
      </c>
      <c r="AW666" s="14" t="s">
        <v>35</v>
      </c>
      <c r="AX666" s="14" t="s">
        <v>82</v>
      </c>
      <c r="AY666" s="165" t="s">
        <v>189</v>
      </c>
    </row>
    <row r="667" spans="2:65" s="1" customFormat="1" ht="21.75" customHeight="1">
      <c r="B667" s="33"/>
      <c r="C667" s="178" t="s">
        <v>924</v>
      </c>
      <c r="D667" s="178" t="s">
        <v>666</v>
      </c>
      <c r="E667" s="179" t="s">
        <v>2649</v>
      </c>
      <c r="F667" s="180" t="s">
        <v>2650</v>
      </c>
      <c r="G667" s="181" t="s">
        <v>339</v>
      </c>
      <c r="H667" s="182">
        <v>21.42</v>
      </c>
      <c r="I667" s="183"/>
      <c r="J667" s="184">
        <f>ROUND(I667*H667,2)</f>
        <v>0</v>
      </c>
      <c r="K667" s="180" t="s">
        <v>195</v>
      </c>
      <c r="L667" s="185"/>
      <c r="M667" s="186" t="s">
        <v>19</v>
      </c>
      <c r="N667" s="187" t="s">
        <v>45</v>
      </c>
      <c r="P667" s="142">
        <f>O667*H667</f>
        <v>0</v>
      </c>
      <c r="Q667" s="142">
        <v>2.1000000000000001E-2</v>
      </c>
      <c r="R667" s="142">
        <f>Q667*H667</f>
        <v>0.44982000000000005</v>
      </c>
      <c r="S667" s="142">
        <v>0</v>
      </c>
      <c r="T667" s="143">
        <f>S667*H667</f>
        <v>0</v>
      </c>
      <c r="AR667" s="144" t="s">
        <v>234</v>
      </c>
      <c r="AT667" s="144" t="s">
        <v>666</v>
      </c>
      <c r="AU667" s="144" t="s">
        <v>85</v>
      </c>
      <c r="AY667" s="18" t="s">
        <v>189</v>
      </c>
      <c r="BE667" s="145">
        <f>IF(N667="základní",J667,0)</f>
        <v>0</v>
      </c>
      <c r="BF667" s="145">
        <f>IF(N667="snížená",J667,0)</f>
        <v>0</v>
      </c>
      <c r="BG667" s="145">
        <f>IF(N667="zákl. přenesená",J667,0)</f>
        <v>0</v>
      </c>
      <c r="BH667" s="145">
        <f>IF(N667="sníž. přenesená",J667,0)</f>
        <v>0</v>
      </c>
      <c r="BI667" s="145">
        <f>IF(N667="nulová",J667,0)</f>
        <v>0</v>
      </c>
      <c r="BJ667" s="18" t="s">
        <v>82</v>
      </c>
      <c r="BK667" s="145">
        <f>ROUND(I667*H667,2)</f>
        <v>0</v>
      </c>
      <c r="BL667" s="18" t="s">
        <v>196</v>
      </c>
      <c r="BM667" s="144" t="s">
        <v>2651</v>
      </c>
    </row>
    <row r="668" spans="2:65" s="13" customFormat="1" ht="11.25">
      <c r="B668" s="157"/>
      <c r="D668" s="151" t="s">
        <v>205</v>
      </c>
      <c r="F668" s="159" t="s">
        <v>2652</v>
      </c>
      <c r="H668" s="160">
        <v>21.42</v>
      </c>
      <c r="I668" s="161"/>
      <c r="L668" s="157"/>
      <c r="M668" s="162"/>
      <c r="T668" s="163"/>
      <c r="AT668" s="158" t="s">
        <v>205</v>
      </c>
      <c r="AU668" s="158" t="s">
        <v>85</v>
      </c>
      <c r="AV668" s="13" t="s">
        <v>85</v>
      </c>
      <c r="AW668" s="13" t="s">
        <v>4</v>
      </c>
      <c r="AX668" s="13" t="s">
        <v>82</v>
      </c>
      <c r="AY668" s="158" t="s">
        <v>189</v>
      </c>
    </row>
    <row r="669" spans="2:65" s="1" customFormat="1" ht="24.2" customHeight="1">
      <c r="B669" s="33"/>
      <c r="C669" s="133" t="s">
        <v>928</v>
      </c>
      <c r="D669" s="133" t="s">
        <v>191</v>
      </c>
      <c r="E669" s="134" t="s">
        <v>2653</v>
      </c>
      <c r="F669" s="135" t="s">
        <v>2654</v>
      </c>
      <c r="G669" s="136" t="s">
        <v>194</v>
      </c>
      <c r="H669" s="137">
        <v>21.8</v>
      </c>
      <c r="I669" s="138"/>
      <c r="J669" s="139">
        <f>ROUND(I669*H669,2)</f>
        <v>0</v>
      </c>
      <c r="K669" s="135" t="s">
        <v>195</v>
      </c>
      <c r="L669" s="33"/>
      <c r="M669" s="140" t="s">
        <v>19</v>
      </c>
      <c r="N669" s="141" t="s">
        <v>45</v>
      </c>
      <c r="P669" s="142">
        <f>O669*H669</f>
        <v>0</v>
      </c>
      <c r="Q669" s="142">
        <v>4.6999999999999999E-4</v>
      </c>
      <c r="R669" s="142">
        <f>Q669*H669</f>
        <v>1.0246E-2</v>
      </c>
      <c r="S669" s="142">
        <v>0</v>
      </c>
      <c r="T669" s="143">
        <f>S669*H669</f>
        <v>0</v>
      </c>
      <c r="AR669" s="144" t="s">
        <v>196</v>
      </c>
      <c r="AT669" s="144" t="s">
        <v>191</v>
      </c>
      <c r="AU669" s="144" t="s">
        <v>85</v>
      </c>
      <c r="AY669" s="18" t="s">
        <v>189</v>
      </c>
      <c r="BE669" s="145">
        <f>IF(N669="základní",J669,0)</f>
        <v>0</v>
      </c>
      <c r="BF669" s="145">
        <f>IF(N669="snížená",J669,0)</f>
        <v>0</v>
      </c>
      <c r="BG669" s="145">
        <f>IF(N669="zákl. přenesená",J669,0)</f>
        <v>0</v>
      </c>
      <c r="BH669" s="145">
        <f>IF(N669="sníž. přenesená",J669,0)</f>
        <v>0</v>
      </c>
      <c r="BI669" s="145">
        <f>IF(N669="nulová",J669,0)</f>
        <v>0</v>
      </c>
      <c r="BJ669" s="18" t="s">
        <v>82</v>
      </c>
      <c r="BK669" s="145">
        <f>ROUND(I669*H669,2)</f>
        <v>0</v>
      </c>
      <c r="BL669" s="18" t="s">
        <v>196</v>
      </c>
      <c r="BM669" s="144" t="s">
        <v>2655</v>
      </c>
    </row>
    <row r="670" spans="2:65" s="1" customFormat="1" ht="11.25">
      <c r="B670" s="33"/>
      <c r="D670" s="146" t="s">
        <v>198</v>
      </c>
      <c r="F670" s="147" t="s">
        <v>2656</v>
      </c>
      <c r="I670" s="148"/>
      <c r="L670" s="33"/>
      <c r="M670" s="149"/>
      <c r="T670" s="54"/>
      <c r="AT670" s="18" t="s">
        <v>198</v>
      </c>
      <c r="AU670" s="18" t="s">
        <v>85</v>
      </c>
    </row>
    <row r="671" spans="2:65" s="12" customFormat="1" ht="11.25">
      <c r="B671" s="150"/>
      <c r="D671" s="151" t="s">
        <v>205</v>
      </c>
      <c r="E671" s="152" t="s">
        <v>19</v>
      </c>
      <c r="F671" s="153" t="s">
        <v>2208</v>
      </c>
      <c r="H671" s="152" t="s">
        <v>19</v>
      </c>
      <c r="I671" s="154"/>
      <c r="L671" s="150"/>
      <c r="M671" s="155"/>
      <c r="T671" s="156"/>
      <c r="AT671" s="152" t="s">
        <v>205</v>
      </c>
      <c r="AU671" s="152" t="s">
        <v>85</v>
      </c>
      <c r="AV671" s="12" t="s">
        <v>82</v>
      </c>
      <c r="AW671" s="12" t="s">
        <v>35</v>
      </c>
      <c r="AX671" s="12" t="s">
        <v>74</v>
      </c>
      <c r="AY671" s="152" t="s">
        <v>189</v>
      </c>
    </row>
    <row r="672" spans="2:65" s="12" customFormat="1" ht="11.25">
      <c r="B672" s="150"/>
      <c r="D672" s="151" t="s">
        <v>205</v>
      </c>
      <c r="E672" s="152" t="s">
        <v>19</v>
      </c>
      <c r="F672" s="153" t="s">
        <v>2228</v>
      </c>
      <c r="H672" s="152" t="s">
        <v>19</v>
      </c>
      <c r="I672" s="154"/>
      <c r="L672" s="150"/>
      <c r="M672" s="155"/>
      <c r="T672" s="156"/>
      <c r="AT672" s="152" t="s">
        <v>205</v>
      </c>
      <c r="AU672" s="152" t="s">
        <v>85</v>
      </c>
      <c r="AV672" s="12" t="s">
        <v>82</v>
      </c>
      <c r="AW672" s="12" t="s">
        <v>35</v>
      </c>
      <c r="AX672" s="12" t="s">
        <v>74</v>
      </c>
      <c r="AY672" s="152" t="s">
        <v>189</v>
      </c>
    </row>
    <row r="673" spans="2:65" s="13" customFormat="1" ht="11.25">
      <c r="B673" s="157"/>
      <c r="D673" s="151" t="s">
        <v>205</v>
      </c>
      <c r="E673" s="158" t="s">
        <v>19</v>
      </c>
      <c r="F673" s="159" t="s">
        <v>2229</v>
      </c>
      <c r="H673" s="160">
        <v>12.3</v>
      </c>
      <c r="I673" s="161"/>
      <c r="L673" s="157"/>
      <c r="M673" s="162"/>
      <c r="T673" s="163"/>
      <c r="AT673" s="158" t="s">
        <v>205</v>
      </c>
      <c r="AU673" s="158" t="s">
        <v>85</v>
      </c>
      <c r="AV673" s="13" t="s">
        <v>85</v>
      </c>
      <c r="AW673" s="13" t="s">
        <v>35</v>
      </c>
      <c r="AX673" s="13" t="s">
        <v>74</v>
      </c>
      <c r="AY673" s="158" t="s">
        <v>189</v>
      </c>
    </row>
    <row r="674" spans="2:65" s="12" customFormat="1" ht="11.25">
      <c r="B674" s="150"/>
      <c r="D674" s="151" t="s">
        <v>205</v>
      </c>
      <c r="E674" s="152" t="s">
        <v>19</v>
      </c>
      <c r="F674" s="153" t="s">
        <v>2230</v>
      </c>
      <c r="H674" s="152" t="s">
        <v>19</v>
      </c>
      <c r="I674" s="154"/>
      <c r="L674" s="150"/>
      <c r="M674" s="155"/>
      <c r="T674" s="156"/>
      <c r="AT674" s="152" t="s">
        <v>205</v>
      </c>
      <c r="AU674" s="152" t="s">
        <v>85</v>
      </c>
      <c r="AV674" s="12" t="s">
        <v>82</v>
      </c>
      <c r="AW674" s="12" t="s">
        <v>35</v>
      </c>
      <c r="AX674" s="12" t="s">
        <v>74</v>
      </c>
      <c r="AY674" s="152" t="s">
        <v>189</v>
      </c>
    </row>
    <row r="675" spans="2:65" s="13" customFormat="1" ht="11.25">
      <c r="B675" s="157"/>
      <c r="D675" s="151" t="s">
        <v>205</v>
      </c>
      <c r="E675" s="158" t="s">
        <v>19</v>
      </c>
      <c r="F675" s="159" t="s">
        <v>2657</v>
      </c>
      <c r="H675" s="160">
        <v>9.5</v>
      </c>
      <c r="I675" s="161"/>
      <c r="L675" s="157"/>
      <c r="M675" s="162"/>
      <c r="T675" s="163"/>
      <c r="AT675" s="158" t="s">
        <v>205</v>
      </c>
      <c r="AU675" s="158" t="s">
        <v>85</v>
      </c>
      <c r="AV675" s="13" t="s">
        <v>85</v>
      </c>
      <c r="AW675" s="13" t="s">
        <v>35</v>
      </c>
      <c r="AX675" s="13" t="s">
        <v>74</v>
      </c>
      <c r="AY675" s="158" t="s">
        <v>189</v>
      </c>
    </row>
    <row r="676" spans="2:65" s="14" customFormat="1" ht="11.25">
      <c r="B676" s="164"/>
      <c r="D676" s="151" t="s">
        <v>205</v>
      </c>
      <c r="E676" s="165" t="s">
        <v>19</v>
      </c>
      <c r="F676" s="166" t="s">
        <v>303</v>
      </c>
      <c r="H676" s="167">
        <v>21.8</v>
      </c>
      <c r="I676" s="168"/>
      <c r="L676" s="164"/>
      <c r="M676" s="169"/>
      <c r="T676" s="170"/>
      <c r="AT676" s="165" t="s">
        <v>205</v>
      </c>
      <c r="AU676" s="165" t="s">
        <v>85</v>
      </c>
      <c r="AV676" s="14" t="s">
        <v>196</v>
      </c>
      <c r="AW676" s="14" t="s">
        <v>35</v>
      </c>
      <c r="AX676" s="14" t="s">
        <v>82</v>
      </c>
      <c r="AY676" s="165" t="s">
        <v>189</v>
      </c>
    </row>
    <row r="677" spans="2:65" s="1" customFormat="1" ht="24.2" customHeight="1">
      <c r="B677" s="33"/>
      <c r="C677" s="133" t="s">
        <v>935</v>
      </c>
      <c r="D677" s="133" t="s">
        <v>191</v>
      </c>
      <c r="E677" s="134" t="s">
        <v>2658</v>
      </c>
      <c r="F677" s="135" t="s">
        <v>2659</v>
      </c>
      <c r="G677" s="136" t="s">
        <v>339</v>
      </c>
      <c r="H677" s="137">
        <v>6.6</v>
      </c>
      <c r="I677" s="138"/>
      <c r="J677" s="139">
        <f>ROUND(I677*H677,2)</f>
        <v>0</v>
      </c>
      <c r="K677" s="135" t="s">
        <v>195</v>
      </c>
      <c r="L677" s="33"/>
      <c r="M677" s="140" t="s">
        <v>19</v>
      </c>
      <c r="N677" s="141" t="s">
        <v>45</v>
      </c>
      <c r="P677" s="142">
        <f>O677*H677</f>
        <v>0</v>
      </c>
      <c r="Q677" s="142">
        <v>2.35E-2</v>
      </c>
      <c r="R677" s="142">
        <f>Q677*H677</f>
        <v>0.15509999999999999</v>
      </c>
      <c r="S677" s="142">
        <v>0</v>
      </c>
      <c r="T677" s="143">
        <f>S677*H677</f>
        <v>0</v>
      </c>
      <c r="AR677" s="144" t="s">
        <v>196</v>
      </c>
      <c r="AT677" s="144" t="s">
        <v>191</v>
      </c>
      <c r="AU677" s="144" t="s">
        <v>85</v>
      </c>
      <c r="AY677" s="18" t="s">
        <v>189</v>
      </c>
      <c r="BE677" s="145">
        <f>IF(N677="základní",J677,0)</f>
        <v>0</v>
      </c>
      <c r="BF677" s="145">
        <f>IF(N677="snížená",J677,0)</f>
        <v>0</v>
      </c>
      <c r="BG677" s="145">
        <f>IF(N677="zákl. přenesená",J677,0)</f>
        <v>0</v>
      </c>
      <c r="BH677" s="145">
        <f>IF(N677="sníž. přenesená",J677,0)</f>
        <v>0</v>
      </c>
      <c r="BI677" s="145">
        <f>IF(N677="nulová",J677,0)</f>
        <v>0</v>
      </c>
      <c r="BJ677" s="18" t="s">
        <v>82</v>
      </c>
      <c r="BK677" s="145">
        <f>ROUND(I677*H677,2)</f>
        <v>0</v>
      </c>
      <c r="BL677" s="18" t="s">
        <v>196</v>
      </c>
      <c r="BM677" s="144" t="s">
        <v>2660</v>
      </c>
    </row>
    <row r="678" spans="2:65" s="1" customFormat="1" ht="11.25">
      <c r="B678" s="33"/>
      <c r="D678" s="146" t="s">
        <v>198</v>
      </c>
      <c r="F678" s="147" t="s">
        <v>2661</v>
      </c>
      <c r="I678" s="148"/>
      <c r="L678" s="33"/>
      <c r="M678" s="149"/>
      <c r="T678" s="54"/>
      <c r="AT678" s="18" t="s">
        <v>198</v>
      </c>
      <c r="AU678" s="18" t="s">
        <v>85</v>
      </c>
    </row>
    <row r="679" spans="2:65" s="13" customFormat="1" ht="11.25">
      <c r="B679" s="157"/>
      <c r="D679" s="151" t="s">
        <v>205</v>
      </c>
      <c r="E679" s="158" t="s">
        <v>19</v>
      </c>
      <c r="F679" s="159" t="s">
        <v>2509</v>
      </c>
      <c r="H679" s="160">
        <v>6.6</v>
      </c>
      <c r="I679" s="161"/>
      <c r="L679" s="157"/>
      <c r="M679" s="162"/>
      <c r="T679" s="163"/>
      <c r="AT679" s="158" t="s">
        <v>205</v>
      </c>
      <c r="AU679" s="158" t="s">
        <v>85</v>
      </c>
      <c r="AV679" s="13" t="s">
        <v>85</v>
      </c>
      <c r="AW679" s="13" t="s">
        <v>35</v>
      </c>
      <c r="AX679" s="13" t="s">
        <v>82</v>
      </c>
      <c r="AY679" s="158" t="s">
        <v>189</v>
      </c>
    </row>
    <row r="680" spans="2:65" s="1" customFormat="1" ht="37.9" customHeight="1">
      <c r="B680" s="33"/>
      <c r="C680" s="133" t="s">
        <v>939</v>
      </c>
      <c r="D680" s="133" t="s">
        <v>191</v>
      </c>
      <c r="E680" s="134" t="s">
        <v>2662</v>
      </c>
      <c r="F680" s="135" t="s">
        <v>2663</v>
      </c>
      <c r="G680" s="136" t="s">
        <v>405</v>
      </c>
      <c r="H680" s="137">
        <v>80</v>
      </c>
      <c r="I680" s="138"/>
      <c r="J680" s="139">
        <f>ROUND(I680*H680,2)</f>
        <v>0</v>
      </c>
      <c r="K680" s="135" t="s">
        <v>195</v>
      </c>
      <c r="L680" s="33"/>
      <c r="M680" s="140" t="s">
        <v>19</v>
      </c>
      <c r="N680" s="141" t="s">
        <v>45</v>
      </c>
      <c r="P680" s="142">
        <f>O680*H680</f>
        <v>0</v>
      </c>
      <c r="Q680" s="142">
        <v>0</v>
      </c>
      <c r="R680" s="142">
        <f>Q680*H680</f>
        <v>0</v>
      </c>
      <c r="S680" s="142">
        <v>0</v>
      </c>
      <c r="T680" s="143">
        <f>S680*H680</f>
        <v>0</v>
      </c>
      <c r="AR680" s="144" t="s">
        <v>196</v>
      </c>
      <c r="AT680" s="144" t="s">
        <v>191</v>
      </c>
      <c r="AU680" s="144" t="s">
        <v>85</v>
      </c>
      <c r="AY680" s="18" t="s">
        <v>189</v>
      </c>
      <c r="BE680" s="145">
        <f>IF(N680="základní",J680,0)</f>
        <v>0</v>
      </c>
      <c r="BF680" s="145">
        <f>IF(N680="snížená",J680,0)</f>
        <v>0</v>
      </c>
      <c r="BG680" s="145">
        <f>IF(N680="zákl. přenesená",J680,0)</f>
        <v>0</v>
      </c>
      <c r="BH680" s="145">
        <f>IF(N680="sníž. přenesená",J680,0)</f>
        <v>0</v>
      </c>
      <c r="BI680" s="145">
        <f>IF(N680="nulová",J680,0)</f>
        <v>0</v>
      </c>
      <c r="BJ680" s="18" t="s">
        <v>82</v>
      </c>
      <c r="BK680" s="145">
        <f>ROUND(I680*H680,2)</f>
        <v>0</v>
      </c>
      <c r="BL680" s="18" t="s">
        <v>196</v>
      </c>
      <c r="BM680" s="144" t="s">
        <v>2664</v>
      </c>
    </row>
    <row r="681" spans="2:65" s="1" customFormat="1" ht="11.25">
      <c r="B681" s="33"/>
      <c r="D681" s="146" t="s">
        <v>198</v>
      </c>
      <c r="F681" s="147" t="s">
        <v>2665</v>
      </c>
      <c r="I681" s="148"/>
      <c r="L681" s="33"/>
      <c r="M681" s="149"/>
      <c r="T681" s="54"/>
      <c r="AT681" s="18" t="s">
        <v>198</v>
      </c>
      <c r="AU681" s="18" t="s">
        <v>85</v>
      </c>
    </row>
    <row r="682" spans="2:65" s="12" customFormat="1" ht="11.25">
      <c r="B682" s="150"/>
      <c r="D682" s="151" t="s">
        <v>205</v>
      </c>
      <c r="E682" s="152" t="s">
        <v>19</v>
      </c>
      <c r="F682" s="153" t="s">
        <v>217</v>
      </c>
      <c r="H682" s="152" t="s">
        <v>19</v>
      </c>
      <c r="I682" s="154"/>
      <c r="L682" s="150"/>
      <c r="M682" s="155"/>
      <c r="T682" s="156"/>
      <c r="AT682" s="152" t="s">
        <v>205</v>
      </c>
      <c r="AU682" s="152" t="s">
        <v>85</v>
      </c>
      <c r="AV682" s="12" t="s">
        <v>82</v>
      </c>
      <c r="AW682" s="12" t="s">
        <v>35</v>
      </c>
      <c r="AX682" s="12" t="s">
        <v>74</v>
      </c>
      <c r="AY682" s="152" t="s">
        <v>189</v>
      </c>
    </row>
    <row r="683" spans="2:65" s="12" customFormat="1" ht="11.25">
      <c r="B683" s="150"/>
      <c r="D683" s="151" t="s">
        <v>205</v>
      </c>
      <c r="E683" s="152" t="s">
        <v>19</v>
      </c>
      <c r="F683" s="153" t="s">
        <v>2208</v>
      </c>
      <c r="H683" s="152" t="s">
        <v>19</v>
      </c>
      <c r="I683" s="154"/>
      <c r="L683" s="150"/>
      <c r="M683" s="155"/>
      <c r="T683" s="156"/>
      <c r="AT683" s="152" t="s">
        <v>205</v>
      </c>
      <c r="AU683" s="152" t="s">
        <v>85</v>
      </c>
      <c r="AV683" s="12" t="s">
        <v>82</v>
      </c>
      <c r="AW683" s="12" t="s">
        <v>35</v>
      </c>
      <c r="AX683" s="12" t="s">
        <v>74</v>
      </c>
      <c r="AY683" s="152" t="s">
        <v>189</v>
      </c>
    </row>
    <row r="684" spans="2:65" s="12" customFormat="1" ht="11.25">
      <c r="B684" s="150"/>
      <c r="D684" s="151" t="s">
        <v>205</v>
      </c>
      <c r="E684" s="152" t="s">
        <v>19</v>
      </c>
      <c r="F684" s="153" t="s">
        <v>2666</v>
      </c>
      <c r="H684" s="152" t="s">
        <v>19</v>
      </c>
      <c r="I684" s="154"/>
      <c r="L684" s="150"/>
      <c r="M684" s="155"/>
      <c r="T684" s="156"/>
      <c r="AT684" s="152" t="s">
        <v>205</v>
      </c>
      <c r="AU684" s="152" t="s">
        <v>85</v>
      </c>
      <c r="AV684" s="12" t="s">
        <v>82</v>
      </c>
      <c r="AW684" s="12" t="s">
        <v>35</v>
      </c>
      <c r="AX684" s="12" t="s">
        <v>74</v>
      </c>
      <c r="AY684" s="152" t="s">
        <v>189</v>
      </c>
    </row>
    <row r="685" spans="2:65" s="12" customFormat="1" ht="11.25">
      <c r="B685" s="150"/>
      <c r="D685" s="151" t="s">
        <v>205</v>
      </c>
      <c r="E685" s="152" t="s">
        <v>19</v>
      </c>
      <c r="F685" s="153" t="s">
        <v>2667</v>
      </c>
      <c r="H685" s="152" t="s">
        <v>19</v>
      </c>
      <c r="I685" s="154"/>
      <c r="L685" s="150"/>
      <c r="M685" s="155"/>
      <c r="T685" s="156"/>
      <c r="AT685" s="152" t="s">
        <v>205</v>
      </c>
      <c r="AU685" s="152" t="s">
        <v>85</v>
      </c>
      <c r="AV685" s="12" t="s">
        <v>82</v>
      </c>
      <c r="AW685" s="12" t="s">
        <v>35</v>
      </c>
      <c r="AX685" s="12" t="s">
        <v>74</v>
      </c>
      <c r="AY685" s="152" t="s">
        <v>189</v>
      </c>
    </row>
    <row r="686" spans="2:65" s="13" customFormat="1" ht="11.25">
      <c r="B686" s="157"/>
      <c r="D686" s="151" t="s">
        <v>205</v>
      </c>
      <c r="E686" s="158" t="s">
        <v>19</v>
      </c>
      <c r="F686" s="159" t="s">
        <v>2668</v>
      </c>
      <c r="H686" s="160">
        <v>80</v>
      </c>
      <c r="I686" s="161"/>
      <c r="L686" s="157"/>
      <c r="M686" s="162"/>
      <c r="T686" s="163"/>
      <c r="AT686" s="158" t="s">
        <v>205</v>
      </c>
      <c r="AU686" s="158" t="s">
        <v>85</v>
      </c>
      <c r="AV686" s="13" t="s">
        <v>85</v>
      </c>
      <c r="AW686" s="13" t="s">
        <v>35</v>
      </c>
      <c r="AX686" s="13" t="s">
        <v>82</v>
      </c>
      <c r="AY686" s="158" t="s">
        <v>189</v>
      </c>
    </row>
    <row r="687" spans="2:65" s="1" customFormat="1" ht="16.5" customHeight="1">
      <c r="B687" s="33"/>
      <c r="C687" s="178" t="s">
        <v>943</v>
      </c>
      <c r="D687" s="178" t="s">
        <v>666</v>
      </c>
      <c r="E687" s="179" t="s">
        <v>2669</v>
      </c>
      <c r="F687" s="180" t="s">
        <v>2670</v>
      </c>
      <c r="G687" s="181" t="s">
        <v>405</v>
      </c>
      <c r="H687" s="182">
        <v>80</v>
      </c>
      <c r="I687" s="183"/>
      <c r="J687" s="184">
        <f>ROUND(I687*H687,2)</f>
        <v>0</v>
      </c>
      <c r="K687" s="180" t="s">
        <v>195</v>
      </c>
      <c r="L687" s="185"/>
      <c r="M687" s="186" t="s">
        <v>19</v>
      </c>
      <c r="N687" s="187" t="s">
        <v>45</v>
      </c>
      <c r="P687" s="142">
        <f>O687*H687</f>
        <v>0</v>
      </c>
      <c r="Q687" s="142">
        <v>0</v>
      </c>
      <c r="R687" s="142">
        <f>Q687*H687</f>
        <v>0</v>
      </c>
      <c r="S687" s="142">
        <v>0</v>
      </c>
      <c r="T687" s="143">
        <f>S687*H687</f>
        <v>0</v>
      </c>
      <c r="AR687" s="144" t="s">
        <v>234</v>
      </c>
      <c r="AT687" s="144" t="s">
        <v>666</v>
      </c>
      <c r="AU687" s="144" t="s">
        <v>85</v>
      </c>
      <c r="AY687" s="18" t="s">
        <v>189</v>
      </c>
      <c r="BE687" s="145">
        <f>IF(N687="základní",J687,0)</f>
        <v>0</v>
      </c>
      <c r="BF687" s="145">
        <f>IF(N687="snížená",J687,0)</f>
        <v>0</v>
      </c>
      <c r="BG687" s="145">
        <f>IF(N687="zákl. přenesená",J687,0)</f>
        <v>0</v>
      </c>
      <c r="BH687" s="145">
        <f>IF(N687="sníž. přenesená",J687,0)</f>
        <v>0</v>
      </c>
      <c r="BI687" s="145">
        <f>IF(N687="nulová",J687,0)</f>
        <v>0</v>
      </c>
      <c r="BJ687" s="18" t="s">
        <v>82</v>
      </c>
      <c r="BK687" s="145">
        <f>ROUND(I687*H687,2)</f>
        <v>0</v>
      </c>
      <c r="BL687" s="18" t="s">
        <v>196</v>
      </c>
      <c r="BM687" s="144" t="s">
        <v>2671</v>
      </c>
    </row>
    <row r="688" spans="2:65" s="1" customFormat="1" ht="37.9" customHeight="1">
      <c r="B688" s="33"/>
      <c r="C688" s="133" t="s">
        <v>948</v>
      </c>
      <c r="D688" s="133" t="s">
        <v>191</v>
      </c>
      <c r="E688" s="134" t="s">
        <v>2672</v>
      </c>
      <c r="F688" s="135" t="s">
        <v>2673</v>
      </c>
      <c r="G688" s="136" t="s">
        <v>405</v>
      </c>
      <c r="H688" s="137">
        <v>92</v>
      </c>
      <c r="I688" s="138"/>
      <c r="J688" s="139">
        <f>ROUND(I688*H688,2)</f>
        <v>0</v>
      </c>
      <c r="K688" s="135" t="s">
        <v>195</v>
      </c>
      <c r="L688" s="33"/>
      <c r="M688" s="140" t="s">
        <v>19</v>
      </c>
      <c r="N688" s="141" t="s">
        <v>45</v>
      </c>
      <c r="P688" s="142">
        <f>O688*H688</f>
        <v>0</v>
      </c>
      <c r="Q688" s="142">
        <v>0</v>
      </c>
      <c r="R688" s="142">
        <f>Q688*H688</f>
        <v>0</v>
      </c>
      <c r="S688" s="142">
        <v>0</v>
      </c>
      <c r="T688" s="143">
        <f>S688*H688</f>
        <v>0</v>
      </c>
      <c r="AR688" s="144" t="s">
        <v>196</v>
      </c>
      <c r="AT688" s="144" t="s">
        <v>191</v>
      </c>
      <c r="AU688" s="144" t="s">
        <v>85</v>
      </c>
      <c r="AY688" s="18" t="s">
        <v>189</v>
      </c>
      <c r="BE688" s="145">
        <f>IF(N688="základní",J688,0)</f>
        <v>0</v>
      </c>
      <c r="BF688" s="145">
        <f>IF(N688="snížená",J688,0)</f>
        <v>0</v>
      </c>
      <c r="BG688" s="145">
        <f>IF(N688="zákl. přenesená",J688,0)</f>
        <v>0</v>
      </c>
      <c r="BH688" s="145">
        <f>IF(N688="sníž. přenesená",J688,0)</f>
        <v>0</v>
      </c>
      <c r="BI688" s="145">
        <f>IF(N688="nulová",J688,0)</f>
        <v>0</v>
      </c>
      <c r="BJ688" s="18" t="s">
        <v>82</v>
      </c>
      <c r="BK688" s="145">
        <f>ROUND(I688*H688,2)</f>
        <v>0</v>
      </c>
      <c r="BL688" s="18" t="s">
        <v>196</v>
      </c>
      <c r="BM688" s="144" t="s">
        <v>2674</v>
      </c>
    </row>
    <row r="689" spans="2:65" s="1" customFormat="1" ht="11.25">
      <c r="B689" s="33"/>
      <c r="D689" s="146" t="s">
        <v>198</v>
      </c>
      <c r="F689" s="147" t="s">
        <v>2675</v>
      </c>
      <c r="I689" s="148"/>
      <c r="L689" s="33"/>
      <c r="M689" s="149"/>
      <c r="T689" s="54"/>
      <c r="AT689" s="18" t="s">
        <v>198</v>
      </c>
      <c r="AU689" s="18" t="s">
        <v>85</v>
      </c>
    </row>
    <row r="690" spans="2:65" s="12" customFormat="1" ht="11.25">
      <c r="B690" s="150"/>
      <c r="D690" s="151" t="s">
        <v>205</v>
      </c>
      <c r="E690" s="152" t="s">
        <v>19</v>
      </c>
      <c r="F690" s="153" t="s">
        <v>217</v>
      </c>
      <c r="H690" s="152" t="s">
        <v>19</v>
      </c>
      <c r="I690" s="154"/>
      <c r="L690" s="150"/>
      <c r="M690" s="155"/>
      <c r="T690" s="156"/>
      <c r="AT690" s="152" t="s">
        <v>205</v>
      </c>
      <c r="AU690" s="152" t="s">
        <v>85</v>
      </c>
      <c r="AV690" s="12" t="s">
        <v>82</v>
      </c>
      <c r="AW690" s="12" t="s">
        <v>35</v>
      </c>
      <c r="AX690" s="12" t="s">
        <v>74</v>
      </c>
      <c r="AY690" s="152" t="s">
        <v>189</v>
      </c>
    </row>
    <row r="691" spans="2:65" s="12" customFormat="1" ht="11.25">
      <c r="B691" s="150"/>
      <c r="D691" s="151" t="s">
        <v>205</v>
      </c>
      <c r="E691" s="152" t="s">
        <v>19</v>
      </c>
      <c r="F691" s="153" t="s">
        <v>2294</v>
      </c>
      <c r="H691" s="152" t="s">
        <v>19</v>
      </c>
      <c r="I691" s="154"/>
      <c r="L691" s="150"/>
      <c r="M691" s="155"/>
      <c r="T691" s="156"/>
      <c r="AT691" s="152" t="s">
        <v>205</v>
      </c>
      <c r="AU691" s="152" t="s">
        <v>85</v>
      </c>
      <c r="AV691" s="12" t="s">
        <v>82</v>
      </c>
      <c r="AW691" s="12" t="s">
        <v>35</v>
      </c>
      <c r="AX691" s="12" t="s">
        <v>74</v>
      </c>
      <c r="AY691" s="152" t="s">
        <v>189</v>
      </c>
    </row>
    <row r="692" spans="2:65" s="12" customFormat="1" ht="11.25">
      <c r="B692" s="150"/>
      <c r="D692" s="151" t="s">
        <v>205</v>
      </c>
      <c r="E692" s="152" t="s">
        <v>19</v>
      </c>
      <c r="F692" s="153" t="s">
        <v>2208</v>
      </c>
      <c r="H692" s="152" t="s">
        <v>19</v>
      </c>
      <c r="I692" s="154"/>
      <c r="L692" s="150"/>
      <c r="M692" s="155"/>
      <c r="T692" s="156"/>
      <c r="AT692" s="152" t="s">
        <v>205</v>
      </c>
      <c r="AU692" s="152" t="s">
        <v>85</v>
      </c>
      <c r="AV692" s="12" t="s">
        <v>82</v>
      </c>
      <c r="AW692" s="12" t="s">
        <v>35</v>
      </c>
      <c r="AX692" s="12" t="s">
        <v>74</v>
      </c>
      <c r="AY692" s="152" t="s">
        <v>189</v>
      </c>
    </row>
    <row r="693" spans="2:65" s="12" customFormat="1" ht="11.25">
      <c r="B693" s="150"/>
      <c r="D693" s="151" t="s">
        <v>205</v>
      </c>
      <c r="E693" s="152" t="s">
        <v>19</v>
      </c>
      <c r="F693" s="153" t="s">
        <v>2666</v>
      </c>
      <c r="H693" s="152" t="s">
        <v>19</v>
      </c>
      <c r="I693" s="154"/>
      <c r="L693" s="150"/>
      <c r="M693" s="155"/>
      <c r="T693" s="156"/>
      <c r="AT693" s="152" t="s">
        <v>205</v>
      </c>
      <c r="AU693" s="152" t="s">
        <v>85</v>
      </c>
      <c r="AV693" s="12" t="s">
        <v>82</v>
      </c>
      <c r="AW693" s="12" t="s">
        <v>35</v>
      </c>
      <c r="AX693" s="12" t="s">
        <v>74</v>
      </c>
      <c r="AY693" s="152" t="s">
        <v>189</v>
      </c>
    </row>
    <row r="694" spans="2:65" s="12" customFormat="1" ht="11.25">
      <c r="B694" s="150"/>
      <c r="D694" s="151" t="s">
        <v>205</v>
      </c>
      <c r="E694" s="152" t="s">
        <v>19</v>
      </c>
      <c r="F694" s="153" t="s">
        <v>2676</v>
      </c>
      <c r="H694" s="152" t="s">
        <v>19</v>
      </c>
      <c r="I694" s="154"/>
      <c r="L694" s="150"/>
      <c r="M694" s="155"/>
      <c r="T694" s="156"/>
      <c r="AT694" s="152" t="s">
        <v>205</v>
      </c>
      <c r="AU694" s="152" t="s">
        <v>85</v>
      </c>
      <c r="AV694" s="12" t="s">
        <v>82</v>
      </c>
      <c r="AW694" s="12" t="s">
        <v>35</v>
      </c>
      <c r="AX694" s="12" t="s">
        <v>74</v>
      </c>
      <c r="AY694" s="152" t="s">
        <v>189</v>
      </c>
    </row>
    <row r="695" spans="2:65" s="12" customFormat="1" ht="11.25">
      <c r="B695" s="150"/>
      <c r="D695" s="151" t="s">
        <v>205</v>
      </c>
      <c r="E695" s="152" t="s">
        <v>19</v>
      </c>
      <c r="F695" s="153" t="s">
        <v>2677</v>
      </c>
      <c r="H695" s="152" t="s">
        <v>19</v>
      </c>
      <c r="I695" s="154"/>
      <c r="L695" s="150"/>
      <c r="M695" s="155"/>
      <c r="T695" s="156"/>
      <c r="AT695" s="152" t="s">
        <v>205</v>
      </c>
      <c r="AU695" s="152" t="s">
        <v>85</v>
      </c>
      <c r="AV695" s="12" t="s">
        <v>82</v>
      </c>
      <c r="AW695" s="12" t="s">
        <v>35</v>
      </c>
      <c r="AX695" s="12" t="s">
        <v>74</v>
      </c>
      <c r="AY695" s="152" t="s">
        <v>189</v>
      </c>
    </row>
    <row r="696" spans="2:65" s="13" customFormat="1" ht="11.25">
      <c r="B696" s="157"/>
      <c r="D696" s="151" t="s">
        <v>205</v>
      </c>
      <c r="E696" s="158" t="s">
        <v>19</v>
      </c>
      <c r="F696" s="159" t="s">
        <v>2678</v>
      </c>
      <c r="H696" s="160">
        <v>92</v>
      </c>
      <c r="I696" s="161"/>
      <c r="L696" s="157"/>
      <c r="M696" s="162"/>
      <c r="T696" s="163"/>
      <c r="AT696" s="158" t="s">
        <v>205</v>
      </c>
      <c r="AU696" s="158" t="s">
        <v>85</v>
      </c>
      <c r="AV696" s="13" t="s">
        <v>85</v>
      </c>
      <c r="AW696" s="13" t="s">
        <v>35</v>
      </c>
      <c r="AX696" s="13" t="s">
        <v>82</v>
      </c>
      <c r="AY696" s="158" t="s">
        <v>189</v>
      </c>
    </row>
    <row r="697" spans="2:65" s="1" customFormat="1" ht="16.5" customHeight="1">
      <c r="B697" s="33"/>
      <c r="C697" s="133" t="s">
        <v>952</v>
      </c>
      <c r="D697" s="133" t="s">
        <v>191</v>
      </c>
      <c r="E697" s="134" t="s">
        <v>2679</v>
      </c>
      <c r="F697" s="135" t="s">
        <v>2680</v>
      </c>
      <c r="G697" s="136" t="s">
        <v>405</v>
      </c>
      <c r="H697" s="137">
        <v>92</v>
      </c>
      <c r="I697" s="138"/>
      <c r="J697" s="139">
        <f>ROUND(I697*H697,2)</f>
        <v>0</v>
      </c>
      <c r="K697" s="135" t="s">
        <v>195</v>
      </c>
      <c r="L697" s="33"/>
      <c r="M697" s="140" t="s">
        <v>19</v>
      </c>
      <c r="N697" s="141" t="s">
        <v>45</v>
      </c>
      <c r="P697" s="142">
        <f>O697*H697</f>
        <v>0</v>
      </c>
      <c r="Q697" s="142">
        <v>1.0000000000000001E-5</v>
      </c>
      <c r="R697" s="142">
        <f>Q697*H697</f>
        <v>9.2000000000000003E-4</v>
      </c>
      <c r="S697" s="142">
        <v>0</v>
      </c>
      <c r="T697" s="143">
        <f>S697*H697</f>
        <v>0</v>
      </c>
      <c r="AR697" s="144" t="s">
        <v>196</v>
      </c>
      <c r="AT697" s="144" t="s">
        <v>191</v>
      </c>
      <c r="AU697" s="144" t="s">
        <v>85</v>
      </c>
      <c r="AY697" s="18" t="s">
        <v>189</v>
      </c>
      <c r="BE697" s="145">
        <f>IF(N697="základní",J697,0)</f>
        <v>0</v>
      </c>
      <c r="BF697" s="145">
        <f>IF(N697="snížená",J697,0)</f>
        <v>0</v>
      </c>
      <c r="BG697" s="145">
        <f>IF(N697="zákl. přenesená",J697,0)</f>
        <v>0</v>
      </c>
      <c r="BH697" s="145">
        <f>IF(N697="sníž. přenesená",J697,0)</f>
        <v>0</v>
      </c>
      <c r="BI697" s="145">
        <f>IF(N697="nulová",J697,0)</f>
        <v>0</v>
      </c>
      <c r="BJ697" s="18" t="s">
        <v>82</v>
      </c>
      <c r="BK697" s="145">
        <f>ROUND(I697*H697,2)</f>
        <v>0</v>
      </c>
      <c r="BL697" s="18" t="s">
        <v>196</v>
      </c>
      <c r="BM697" s="144" t="s">
        <v>2681</v>
      </c>
    </row>
    <row r="698" spans="2:65" s="1" customFormat="1" ht="11.25">
      <c r="B698" s="33"/>
      <c r="D698" s="146" t="s">
        <v>198</v>
      </c>
      <c r="F698" s="147" t="s">
        <v>2682</v>
      </c>
      <c r="I698" s="148"/>
      <c r="L698" s="33"/>
      <c r="M698" s="149"/>
      <c r="T698" s="54"/>
      <c r="AT698" s="18" t="s">
        <v>198</v>
      </c>
      <c r="AU698" s="18" t="s">
        <v>85</v>
      </c>
    </row>
    <row r="699" spans="2:65" s="12" customFormat="1" ht="11.25">
      <c r="B699" s="150"/>
      <c r="D699" s="151" t="s">
        <v>205</v>
      </c>
      <c r="E699" s="152" t="s">
        <v>19</v>
      </c>
      <c r="F699" s="153" t="s">
        <v>217</v>
      </c>
      <c r="H699" s="152" t="s">
        <v>19</v>
      </c>
      <c r="I699" s="154"/>
      <c r="L699" s="150"/>
      <c r="M699" s="155"/>
      <c r="T699" s="156"/>
      <c r="AT699" s="152" t="s">
        <v>205</v>
      </c>
      <c r="AU699" s="152" t="s">
        <v>85</v>
      </c>
      <c r="AV699" s="12" t="s">
        <v>82</v>
      </c>
      <c r="AW699" s="12" t="s">
        <v>35</v>
      </c>
      <c r="AX699" s="12" t="s">
        <v>74</v>
      </c>
      <c r="AY699" s="152" t="s">
        <v>189</v>
      </c>
    </row>
    <row r="700" spans="2:65" s="12" customFormat="1" ht="11.25">
      <c r="B700" s="150"/>
      <c r="D700" s="151" t="s">
        <v>205</v>
      </c>
      <c r="E700" s="152" t="s">
        <v>19</v>
      </c>
      <c r="F700" s="153" t="s">
        <v>2294</v>
      </c>
      <c r="H700" s="152" t="s">
        <v>19</v>
      </c>
      <c r="I700" s="154"/>
      <c r="L700" s="150"/>
      <c r="M700" s="155"/>
      <c r="T700" s="156"/>
      <c r="AT700" s="152" t="s">
        <v>205</v>
      </c>
      <c r="AU700" s="152" t="s">
        <v>85</v>
      </c>
      <c r="AV700" s="12" t="s">
        <v>82</v>
      </c>
      <c r="AW700" s="12" t="s">
        <v>35</v>
      </c>
      <c r="AX700" s="12" t="s">
        <v>74</v>
      </c>
      <c r="AY700" s="152" t="s">
        <v>189</v>
      </c>
    </row>
    <row r="701" spans="2:65" s="12" customFormat="1" ht="11.25">
      <c r="B701" s="150"/>
      <c r="D701" s="151" t="s">
        <v>205</v>
      </c>
      <c r="E701" s="152" t="s">
        <v>19</v>
      </c>
      <c r="F701" s="153" t="s">
        <v>2208</v>
      </c>
      <c r="H701" s="152" t="s">
        <v>19</v>
      </c>
      <c r="I701" s="154"/>
      <c r="L701" s="150"/>
      <c r="M701" s="155"/>
      <c r="T701" s="156"/>
      <c r="AT701" s="152" t="s">
        <v>205</v>
      </c>
      <c r="AU701" s="152" t="s">
        <v>85</v>
      </c>
      <c r="AV701" s="12" t="s">
        <v>82</v>
      </c>
      <c r="AW701" s="12" t="s">
        <v>35</v>
      </c>
      <c r="AX701" s="12" t="s">
        <v>74</v>
      </c>
      <c r="AY701" s="152" t="s">
        <v>189</v>
      </c>
    </row>
    <row r="702" spans="2:65" s="12" customFormat="1" ht="11.25">
      <c r="B702" s="150"/>
      <c r="D702" s="151" t="s">
        <v>205</v>
      </c>
      <c r="E702" s="152" t="s">
        <v>19</v>
      </c>
      <c r="F702" s="153" t="s">
        <v>2666</v>
      </c>
      <c r="H702" s="152" t="s">
        <v>19</v>
      </c>
      <c r="I702" s="154"/>
      <c r="L702" s="150"/>
      <c r="M702" s="155"/>
      <c r="T702" s="156"/>
      <c r="AT702" s="152" t="s">
        <v>205</v>
      </c>
      <c r="AU702" s="152" t="s">
        <v>85</v>
      </c>
      <c r="AV702" s="12" t="s">
        <v>82</v>
      </c>
      <c r="AW702" s="12" t="s">
        <v>35</v>
      </c>
      <c r="AX702" s="12" t="s">
        <v>74</v>
      </c>
      <c r="AY702" s="152" t="s">
        <v>189</v>
      </c>
    </row>
    <row r="703" spans="2:65" s="12" customFormat="1" ht="11.25">
      <c r="B703" s="150"/>
      <c r="D703" s="151" t="s">
        <v>205</v>
      </c>
      <c r="E703" s="152" t="s">
        <v>19</v>
      </c>
      <c r="F703" s="153" t="s">
        <v>2676</v>
      </c>
      <c r="H703" s="152" t="s">
        <v>19</v>
      </c>
      <c r="I703" s="154"/>
      <c r="L703" s="150"/>
      <c r="M703" s="155"/>
      <c r="T703" s="156"/>
      <c r="AT703" s="152" t="s">
        <v>205</v>
      </c>
      <c r="AU703" s="152" t="s">
        <v>85</v>
      </c>
      <c r="AV703" s="12" t="s">
        <v>82</v>
      </c>
      <c r="AW703" s="12" t="s">
        <v>35</v>
      </c>
      <c r="AX703" s="12" t="s">
        <v>74</v>
      </c>
      <c r="AY703" s="152" t="s">
        <v>189</v>
      </c>
    </row>
    <row r="704" spans="2:65" s="12" customFormat="1" ht="11.25">
      <c r="B704" s="150"/>
      <c r="D704" s="151" t="s">
        <v>205</v>
      </c>
      <c r="E704" s="152" t="s">
        <v>19</v>
      </c>
      <c r="F704" s="153" t="s">
        <v>2677</v>
      </c>
      <c r="H704" s="152" t="s">
        <v>19</v>
      </c>
      <c r="I704" s="154"/>
      <c r="L704" s="150"/>
      <c r="M704" s="155"/>
      <c r="T704" s="156"/>
      <c r="AT704" s="152" t="s">
        <v>205</v>
      </c>
      <c r="AU704" s="152" t="s">
        <v>85</v>
      </c>
      <c r="AV704" s="12" t="s">
        <v>82</v>
      </c>
      <c r="AW704" s="12" t="s">
        <v>35</v>
      </c>
      <c r="AX704" s="12" t="s">
        <v>74</v>
      </c>
      <c r="AY704" s="152" t="s">
        <v>189</v>
      </c>
    </row>
    <row r="705" spans="2:65" s="13" customFormat="1" ht="11.25">
      <c r="B705" s="157"/>
      <c r="D705" s="151" t="s">
        <v>205</v>
      </c>
      <c r="E705" s="158" t="s">
        <v>19</v>
      </c>
      <c r="F705" s="159" t="s">
        <v>2678</v>
      </c>
      <c r="H705" s="160">
        <v>92</v>
      </c>
      <c r="I705" s="161"/>
      <c r="L705" s="157"/>
      <c r="M705" s="162"/>
      <c r="T705" s="163"/>
      <c r="AT705" s="158" t="s">
        <v>205</v>
      </c>
      <c r="AU705" s="158" t="s">
        <v>85</v>
      </c>
      <c r="AV705" s="13" t="s">
        <v>85</v>
      </c>
      <c r="AW705" s="13" t="s">
        <v>35</v>
      </c>
      <c r="AX705" s="13" t="s">
        <v>82</v>
      </c>
      <c r="AY705" s="158" t="s">
        <v>189</v>
      </c>
    </row>
    <row r="706" spans="2:65" s="1" customFormat="1" ht="44.25" customHeight="1">
      <c r="B706" s="33"/>
      <c r="C706" s="133" t="s">
        <v>956</v>
      </c>
      <c r="D706" s="133" t="s">
        <v>191</v>
      </c>
      <c r="E706" s="134" t="s">
        <v>2683</v>
      </c>
      <c r="F706" s="135" t="s">
        <v>2684</v>
      </c>
      <c r="G706" s="136" t="s">
        <v>194</v>
      </c>
      <c r="H706" s="137">
        <v>110.4</v>
      </c>
      <c r="I706" s="138"/>
      <c r="J706" s="139">
        <f>ROUND(I706*H706,2)</f>
        <v>0</v>
      </c>
      <c r="K706" s="135" t="s">
        <v>195</v>
      </c>
      <c r="L706" s="33"/>
      <c r="M706" s="140" t="s">
        <v>19</v>
      </c>
      <c r="N706" s="141" t="s">
        <v>45</v>
      </c>
      <c r="P706" s="142">
        <f>O706*H706</f>
        <v>0</v>
      </c>
      <c r="Q706" s="142">
        <v>0</v>
      </c>
      <c r="R706" s="142">
        <f>Q706*H706</f>
        <v>0</v>
      </c>
      <c r="S706" s="142">
        <v>0</v>
      </c>
      <c r="T706" s="143">
        <f>S706*H706</f>
        <v>0</v>
      </c>
      <c r="AR706" s="144" t="s">
        <v>196</v>
      </c>
      <c r="AT706" s="144" t="s">
        <v>191</v>
      </c>
      <c r="AU706" s="144" t="s">
        <v>85</v>
      </c>
      <c r="AY706" s="18" t="s">
        <v>189</v>
      </c>
      <c r="BE706" s="145">
        <f>IF(N706="základní",J706,0)</f>
        <v>0</v>
      </c>
      <c r="BF706" s="145">
        <f>IF(N706="snížená",J706,0)</f>
        <v>0</v>
      </c>
      <c r="BG706" s="145">
        <f>IF(N706="zákl. přenesená",J706,0)</f>
        <v>0</v>
      </c>
      <c r="BH706" s="145">
        <f>IF(N706="sníž. přenesená",J706,0)</f>
        <v>0</v>
      </c>
      <c r="BI706" s="145">
        <f>IF(N706="nulová",J706,0)</f>
        <v>0</v>
      </c>
      <c r="BJ706" s="18" t="s">
        <v>82</v>
      </c>
      <c r="BK706" s="145">
        <f>ROUND(I706*H706,2)</f>
        <v>0</v>
      </c>
      <c r="BL706" s="18" t="s">
        <v>196</v>
      </c>
      <c r="BM706" s="144" t="s">
        <v>2685</v>
      </c>
    </row>
    <row r="707" spans="2:65" s="1" customFormat="1" ht="11.25">
      <c r="B707" s="33"/>
      <c r="D707" s="146" t="s">
        <v>198</v>
      </c>
      <c r="F707" s="147" t="s">
        <v>2686</v>
      </c>
      <c r="I707" s="148"/>
      <c r="L707" s="33"/>
      <c r="M707" s="149"/>
      <c r="T707" s="54"/>
      <c r="AT707" s="18" t="s">
        <v>198</v>
      </c>
      <c r="AU707" s="18" t="s">
        <v>85</v>
      </c>
    </row>
    <row r="708" spans="2:65" s="13" customFormat="1" ht="11.25">
      <c r="B708" s="157"/>
      <c r="D708" s="151" t="s">
        <v>205</v>
      </c>
      <c r="E708" s="158" t="s">
        <v>19</v>
      </c>
      <c r="F708" s="159" t="s">
        <v>2687</v>
      </c>
      <c r="H708" s="160">
        <v>110.4</v>
      </c>
      <c r="I708" s="161"/>
      <c r="L708" s="157"/>
      <c r="M708" s="162"/>
      <c r="T708" s="163"/>
      <c r="AT708" s="158" t="s">
        <v>205</v>
      </c>
      <c r="AU708" s="158" t="s">
        <v>85</v>
      </c>
      <c r="AV708" s="13" t="s">
        <v>85</v>
      </c>
      <c r="AW708" s="13" t="s">
        <v>35</v>
      </c>
      <c r="AX708" s="13" t="s">
        <v>82</v>
      </c>
      <c r="AY708" s="158" t="s">
        <v>189</v>
      </c>
    </row>
    <row r="709" spans="2:65" s="1" customFormat="1" ht="55.5" customHeight="1">
      <c r="B709" s="33"/>
      <c r="C709" s="133" t="s">
        <v>961</v>
      </c>
      <c r="D709" s="133" t="s">
        <v>191</v>
      </c>
      <c r="E709" s="134" t="s">
        <v>2688</v>
      </c>
      <c r="F709" s="135" t="s">
        <v>2689</v>
      </c>
      <c r="G709" s="136" t="s">
        <v>194</v>
      </c>
      <c r="H709" s="137">
        <v>4968</v>
      </c>
      <c r="I709" s="138"/>
      <c r="J709" s="139">
        <f>ROUND(I709*H709,2)</f>
        <v>0</v>
      </c>
      <c r="K709" s="135" t="s">
        <v>195</v>
      </c>
      <c r="L709" s="33"/>
      <c r="M709" s="140" t="s">
        <v>19</v>
      </c>
      <c r="N709" s="141" t="s">
        <v>45</v>
      </c>
      <c r="P709" s="142">
        <f>O709*H709</f>
        <v>0</v>
      </c>
      <c r="Q709" s="142">
        <v>0</v>
      </c>
      <c r="R709" s="142">
        <f>Q709*H709</f>
        <v>0</v>
      </c>
      <c r="S709" s="142">
        <v>0</v>
      </c>
      <c r="T709" s="143">
        <f>S709*H709</f>
        <v>0</v>
      </c>
      <c r="AR709" s="144" t="s">
        <v>196</v>
      </c>
      <c r="AT709" s="144" t="s">
        <v>191</v>
      </c>
      <c r="AU709" s="144" t="s">
        <v>85</v>
      </c>
      <c r="AY709" s="18" t="s">
        <v>189</v>
      </c>
      <c r="BE709" s="145">
        <f>IF(N709="základní",J709,0)</f>
        <v>0</v>
      </c>
      <c r="BF709" s="145">
        <f>IF(N709="snížená",J709,0)</f>
        <v>0</v>
      </c>
      <c r="BG709" s="145">
        <f>IF(N709="zákl. přenesená",J709,0)</f>
        <v>0</v>
      </c>
      <c r="BH709" s="145">
        <f>IF(N709="sníž. přenesená",J709,0)</f>
        <v>0</v>
      </c>
      <c r="BI709" s="145">
        <f>IF(N709="nulová",J709,0)</f>
        <v>0</v>
      </c>
      <c r="BJ709" s="18" t="s">
        <v>82</v>
      </c>
      <c r="BK709" s="145">
        <f>ROUND(I709*H709,2)</f>
        <v>0</v>
      </c>
      <c r="BL709" s="18" t="s">
        <v>196</v>
      </c>
      <c r="BM709" s="144" t="s">
        <v>2690</v>
      </c>
    </row>
    <row r="710" spans="2:65" s="1" customFormat="1" ht="11.25">
      <c r="B710" s="33"/>
      <c r="D710" s="146" t="s">
        <v>198</v>
      </c>
      <c r="F710" s="147" t="s">
        <v>2691</v>
      </c>
      <c r="I710" s="148"/>
      <c r="L710" s="33"/>
      <c r="M710" s="149"/>
      <c r="T710" s="54"/>
      <c r="AT710" s="18" t="s">
        <v>198</v>
      </c>
      <c r="AU710" s="18" t="s">
        <v>85</v>
      </c>
    </row>
    <row r="711" spans="2:65" s="13" customFormat="1" ht="11.25">
      <c r="B711" s="157"/>
      <c r="D711" s="151" t="s">
        <v>205</v>
      </c>
      <c r="E711" s="158" t="s">
        <v>19</v>
      </c>
      <c r="F711" s="159" t="s">
        <v>2692</v>
      </c>
      <c r="H711" s="160">
        <v>4968</v>
      </c>
      <c r="I711" s="161"/>
      <c r="L711" s="157"/>
      <c r="M711" s="162"/>
      <c r="T711" s="163"/>
      <c r="AT711" s="158" t="s">
        <v>205</v>
      </c>
      <c r="AU711" s="158" t="s">
        <v>85</v>
      </c>
      <c r="AV711" s="13" t="s">
        <v>85</v>
      </c>
      <c r="AW711" s="13" t="s">
        <v>35</v>
      </c>
      <c r="AX711" s="13" t="s">
        <v>82</v>
      </c>
      <c r="AY711" s="158" t="s">
        <v>189</v>
      </c>
    </row>
    <row r="712" spans="2:65" s="1" customFormat="1" ht="62.65" customHeight="1">
      <c r="B712" s="33"/>
      <c r="C712" s="133" t="s">
        <v>968</v>
      </c>
      <c r="D712" s="133" t="s">
        <v>191</v>
      </c>
      <c r="E712" s="134" t="s">
        <v>2693</v>
      </c>
      <c r="F712" s="135" t="s">
        <v>2694</v>
      </c>
      <c r="G712" s="136" t="s">
        <v>202</v>
      </c>
      <c r="H712" s="137">
        <v>4</v>
      </c>
      <c r="I712" s="138"/>
      <c r="J712" s="139">
        <f>ROUND(I712*H712,2)</f>
        <v>0</v>
      </c>
      <c r="K712" s="135" t="s">
        <v>195</v>
      </c>
      <c r="L712" s="33"/>
      <c r="M712" s="140" t="s">
        <v>19</v>
      </c>
      <c r="N712" s="141" t="s">
        <v>45</v>
      </c>
      <c r="P712" s="142">
        <f>O712*H712</f>
        <v>0</v>
      </c>
      <c r="Q712" s="142">
        <v>0</v>
      </c>
      <c r="R712" s="142">
        <f>Q712*H712</f>
        <v>0</v>
      </c>
      <c r="S712" s="142">
        <v>0</v>
      </c>
      <c r="T712" s="143">
        <f>S712*H712</f>
        <v>0</v>
      </c>
      <c r="AR712" s="144" t="s">
        <v>196</v>
      </c>
      <c r="AT712" s="144" t="s">
        <v>191</v>
      </c>
      <c r="AU712" s="144" t="s">
        <v>85</v>
      </c>
      <c r="AY712" s="18" t="s">
        <v>189</v>
      </c>
      <c r="BE712" s="145">
        <f>IF(N712="základní",J712,0)</f>
        <v>0</v>
      </c>
      <c r="BF712" s="145">
        <f>IF(N712="snížená",J712,0)</f>
        <v>0</v>
      </c>
      <c r="BG712" s="145">
        <f>IF(N712="zákl. přenesená",J712,0)</f>
        <v>0</v>
      </c>
      <c r="BH712" s="145">
        <f>IF(N712="sníž. přenesená",J712,0)</f>
        <v>0</v>
      </c>
      <c r="BI712" s="145">
        <f>IF(N712="nulová",J712,0)</f>
        <v>0</v>
      </c>
      <c r="BJ712" s="18" t="s">
        <v>82</v>
      </c>
      <c r="BK712" s="145">
        <f>ROUND(I712*H712,2)</f>
        <v>0</v>
      </c>
      <c r="BL712" s="18" t="s">
        <v>196</v>
      </c>
      <c r="BM712" s="144" t="s">
        <v>2695</v>
      </c>
    </row>
    <row r="713" spans="2:65" s="1" customFormat="1" ht="11.25">
      <c r="B713" s="33"/>
      <c r="D713" s="146" t="s">
        <v>198</v>
      </c>
      <c r="F713" s="147" t="s">
        <v>2696</v>
      </c>
      <c r="I713" s="148"/>
      <c r="L713" s="33"/>
      <c r="M713" s="149"/>
      <c r="T713" s="54"/>
      <c r="AT713" s="18" t="s">
        <v>198</v>
      </c>
      <c r="AU713" s="18" t="s">
        <v>85</v>
      </c>
    </row>
    <row r="714" spans="2:65" s="1" customFormat="1" ht="44.25" customHeight="1">
      <c r="B714" s="33"/>
      <c r="C714" s="133" t="s">
        <v>972</v>
      </c>
      <c r="D714" s="133" t="s">
        <v>191</v>
      </c>
      <c r="E714" s="134" t="s">
        <v>2697</v>
      </c>
      <c r="F714" s="135" t="s">
        <v>2698</v>
      </c>
      <c r="G714" s="136" t="s">
        <v>194</v>
      </c>
      <c r="H714" s="137">
        <v>110.4</v>
      </c>
      <c r="I714" s="138"/>
      <c r="J714" s="139">
        <f>ROUND(I714*H714,2)</f>
        <v>0</v>
      </c>
      <c r="K714" s="135" t="s">
        <v>195</v>
      </c>
      <c r="L714" s="33"/>
      <c r="M714" s="140" t="s">
        <v>19</v>
      </c>
      <c r="N714" s="141" t="s">
        <v>45</v>
      </c>
      <c r="P714" s="142">
        <f>O714*H714</f>
        <v>0</v>
      </c>
      <c r="Q714" s="142">
        <v>0</v>
      </c>
      <c r="R714" s="142">
        <f>Q714*H714</f>
        <v>0</v>
      </c>
      <c r="S714" s="142">
        <v>0</v>
      </c>
      <c r="T714" s="143">
        <f>S714*H714</f>
        <v>0</v>
      </c>
      <c r="AR714" s="144" t="s">
        <v>196</v>
      </c>
      <c r="AT714" s="144" t="s">
        <v>191</v>
      </c>
      <c r="AU714" s="144" t="s">
        <v>85</v>
      </c>
      <c r="AY714" s="18" t="s">
        <v>189</v>
      </c>
      <c r="BE714" s="145">
        <f>IF(N714="základní",J714,0)</f>
        <v>0</v>
      </c>
      <c r="BF714" s="145">
        <f>IF(N714="snížená",J714,0)</f>
        <v>0</v>
      </c>
      <c r="BG714" s="145">
        <f>IF(N714="zákl. přenesená",J714,0)</f>
        <v>0</v>
      </c>
      <c r="BH714" s="145">
        <f>IF(N714="sníž. přenesená",J714,0)</f>
        <v>0</v>
      </c>
      <c r="BI714" s="145">
        <f>IF(N714="nulová",J714,0)</f>
        <v>0</v>
      </c>
      <c r="BJ714" s="18" t="s">
        <v>82</v>
      </c>
      <c r="BK714" s="145">
        <f>ROUND(I714*H714,2)</f>
        <v>0</v>
      </c>
      <c r="BL714" s="18" t="s">
        <v>196</v>
      </c>
      <c r="BM714" s="144" t="s">
        <v>2699</v>
      </c>
    </row>
    <row r="715" spans="2:65" s="1" customFormat="1" ht="11.25">
      <c r="B715" s="33"/>
      <c r="D715" s="146" t="s">
        <v>198</v>
      </c>
      <c r="F715" s="147" t="s">
        <v>2700</v>
      </c>
      <c r="I715" s="148"/>
      <c r="L715" s="33"/>
      <c r="M715" s="149"/>
      <c r="T715" s="54"/>
      <c r="AT715" s="18" t="s">
        <v>198</v>
      </c>
      <c r="AU715" s="18" t="s">
        <v>85</v>
      </c>
    </row>
    <row r="716" spans="2:65" s="1" customFormat="1" ht="37.9" customHeight="1">
      <c r="B716" s="33"/>
      <c r="C716" s="133" t="s">
        <v>976</v>
      </c>
      <c r="D716" s="133" t="s">
        <v>191</v>
      </c>
      <c r="E716" s="134" t="s">
        <v>2701</v>
      </c>
      <c r="F716" s="135" t="s">
        <v>2702</v>
      </c>
      <c r="G716" s="136" t="s">
        <v>194</v>
      </c>
      <c r="H716" s="137">
        <v>60</v>
      </c>
      <c r="I716" s="138"/>
      <c r="J716" s="139">
        <f>ROUND(I716*H716,2)</f>
        <v>0</v>
      </c>
      <c r="K716" s="135" t="s">
        <v>195</v>
      </c>
      <c r="L716" s="33"/>
      <c r="M716" s="140" t="s">
        <v>19</v>
      </c>
      <c r="N716" s="141" t="s">
        <v>45</v>
      </c>
      <c r="P716" s="142">
        <f>O716*H716</f>
        <v>0</v>
      </c>
      <c r="Q716" s="142">
        <v>1.2999999999999999E-4</v>
      </c>
      <c r="R716" s="142">
        <f>Q716*H716</f>
        <v>7.7999999999999996E-3</v>
      </c>
      <c r="S716" s="142">
        <v>0</v>
      </c>
      <c r="T716" s="143">
        <f>S716*H716</f>
        <v>0</v>
      </c>
      <c r="AR716" s="144" t="s">
        <v>196</v>
      </c>
      <c r="AT716" s="144" t="s">
        <v>191</v>
      </c>
      <c r="AU716" s="144" t="s">
        <v>85</v>
      </c>
      <c r="AY716" s="18" t="s">
        <v>189</v>
      </c>
      <c r="BE716" s="145">
        <f>IF(N716="základní",J716,0)</f>
        <v>0</v>
      </c>
      <c r="BF716" s="145">
        <f>IF(N716="snížená",J716,0)</f>
        <v>0</v>
      </c>
      <c r="BG716" s="145">
        <f>IF(N716="zákl. přenesená",J716,0)</f>
        <v>0</v>
      </c>
      <c r="BH716" s="145">
        <f>IF(N716="sníž. přenesená",J716,0)</f>
        <v>0</v>
      </c>
      <c r="BI716" s="145">
        <f>IF(N716="nulová",J716,0)</f>
        <v>0</v>
      </c>
      <c r="BJ716" s="18" t="s">
        <v>82</v>
      </c>
      <c r="BK716" s="145">
        <f>ROUND(I716*H716,2)</f>
        <v>0</v>
      </c>
      <c r="BL716" s="18" t="s">
        <v>196</v>
      </c>
      <c r="BM716" s="144" t="s">
        <v>2703</v>
      </c>
    </row>
    <row r="717" spans="2:65" s="1" customFormat="1" ht="11.25">
      <c r="B717" s="33"/>
      <c r="D717" s="146" t="s">
        <v>198</v>
      </c>
      <c r="F717" s="147" t="s">
        <v>2704</v>
      </c>
      <c r="I717" s="148"/>
      <c r="L717" s="33"/>
      <c r="M717" s="149"/>
      <c r="T717" s="54"/>
      <c r="AT717" s="18" t="s">
        <v>198</v>
      </c>
      <c r="AU717" s="18" t="s">
        <v>85</v>
      </c>
    </row>
    <row r="718" spans="2:65" s="1" customFormat="1" ht="24.2" customHeight="1">
      <c r="B718" s="33"/>
      <c r="C718" s="133" t="s">
        <v>980</v>
      </c>
      <c r="D718" s="133" t="s">
        <v>191</v>
      </c>
      <c r="E718" s="134" t="s">
        <v>2705</v>
      </c>
      <c r="F718" s="135" t="s">
        <v>2706</v>
      </c>
      <c r="G718" s="136" t="s">
        <v>194</v>
      </c>
      <c r="H718" s="137">
        <v>14.4</v>
      </c>
      <c r="I718" s="138"/>
      <c r="J718" s="139">
        <f>ROUND(I718*H718,2)</f>
        <v>0</v>
      </c>
      <c r="K718" s="135" t="s">
        <v>195</v>
      </c>
      <c r="L718" s="33"/>
      <c r="M718" s="140" t="s">
        <v>19</v>
      </c>
      <c r="N718" s="141" t="s">
        <v>45</v>
      </c>
      <c r="P718" s="142">
        <f>O718*H718</f>
        <v>0</v>
      </c>
      <c r="Q718" s="142">
        <v>0</v>
      </c>
      <c r="R718" s="142">
        <f>Q718*H718</f>
        <v>0</v>
      </c>
      <c r="S718" s="142">
        <v>0</v>
      </c>
      <c r="T718" s="143">
        <f>S718*H718</f>
        <v>0</v>
      </c>
      <c r="AR718" s="144" t="s">
        <v>196</v>
      </c>
      <c r="AT718" s="144" t="s">
        <v>191</v>
      </c>
      <c r="AU718" s="144" t="s">
        <v>85</v>
      </c>
      <c r="AY718" s="18" t="s">
        <v>189</v>
      </c>
      <c r="BE718" s="145">
        <f>IF(N718="základní",J718,0)</f>
        <v>0</v>
      </c>
      <c r="BF718" s="145">
        <f>IF(N718="snížená",J718,0)</f>
        <v>0</v>
      </c>
      <c r="BG718" s="145">
        <f>IF(N718="zákl. přenesená",J718,0)</f>
        <v>0</v>
      </c>
      <c r="BH718" s="145">
        <f>IF(N718="sníž. přenesená",J718,0)</f>
        <v>0</v>
      </c>
      <c r="BI718" s="145">
        <f>IF(N718="nulová",J718,0)</f>
        <v>0</v>
      </c>
      <c r="BJ718" s="18" t="s">
        <v>82</v>
      </c>
      <c r="BK718" s="145">
        <f>ROUND(I718*H718,2)</f>
        <v>0</v>
      </c>
      <c r="BL718" s="18" t="s">
        <v>196</v>
      </c>
      <c r="BM718" s="144" t="s">
        <v>2707</v>
      </c>
    </row>
    <row r="719" spans="2:65" s="1" customFormat="1" ht="11.25">
      <c r="B719" s="33"/>
      <c r="D719" s="146" t="s">
        <v>198</v>
      </c>
      <c r="F719" s="147" t="s">
        <v>2708</v>
      </c>
      <c r="I719" s="148"/>
      <c r="L719" s="33"/>
      <c r="M719" s="149"/>
      <c r="T719" s="54"/>
      <c r="AT719" s="18" t="s">
        <v>198</v>
      </c>
      <c r="AU719" s="18" t="s">
        <v>85</v>
      </c>
    </row>
    <row r="720" spans="2:65" s="12" customFormat="1" ht="11.25">
      <c r="B720" s="150"/>
      <c r="D720" s="151" t="s">
        <v>205</v>
      </c>
      <c r="E720" s="152" t="s">
        <v>19</v>
      </c>
      <c r="F720" s="153" t="s">
        <v>2208</v>
      </c>
      <c r="H720" s="152" t="s">
        <v>19</v>
      </c>
      <c r="I720" s="154"/>
      <c r="L720" s="150"/>
      <c r="M720" s="155"/>
      <c r="T720" s="156"/>
      <c r="AT720" s="152" t="s">
        <v>205</v>
      </c>
      <c r="AU720" s="152" t="s">
        <v>85</v>
      </c>
      <c r="AV720" s="12" t="s">
        <v>82</v>
      </c>
      <c r="AW720" s="12" t="s">
        <v>35</v>
      </c>
      <c r="AX720" s="12" t="s">
        <v>74</v>
      </c>
      <c r="AY720" s="152" t="s">
        <v>189</v>
      </c>
    </row>
    <row r="721" spans="2:65" s="12" customFormat="1" ht="11.25">
      <c r="B721" s="150"/>
      <c r="D721" s="151" t="s">
        <v>205</v>
      </c>
      <c r="E721" s="152" t="s">
        <v>19</v>
      </c>
      <c r="F721" s="153" t="s">
        <v>2709</v>
      </c>
      <c r="H721" s="152" t="s">
        <v>19</v>
      </c>
      <c r="I721" s="154"/>
      <c r="L721" s="150"/>
      <c r="M721" s="155"/>
      <c r="T721" s="156"/>
      <c r="AT721" s="152" t="s">
        <v>205</v>
      </c>
      <c r="AU721" s="152" t="s">
        <v>85</v>
      </c>
      <c r="AV721" s="12" t="s">
        <v>82</v>
      </c>
      <c r="AW721" s="12" t="s">
        <v>35</v>
      </c>
      <c r="AX721" s="12" t="s">
        <v>74</v>
      </c>
      <c r="AY721" s="152" t="s">
        <v>189</v>
      </c>
    </row>
    <row r="722" spans="2:65" s="12" customFormat="1" ht="11.25">
      <c r="B722" s="150"/>
      <c r="D722" s="151" t="s">
        <v>205</v>
      </c>
      <c r="E722" s="152" t="s">
        <v>19</v>
      </c>
      <c r="F722" s="153" t="s">
        <v>2544</v>
      </c>
      <c r="H722" s="152" t="s">
        <v>19</v>
      </c>
      <c r="I722" s="154"/>
      <c r="L722" s="150"/>
      <c r="M722" s="155"/>
      <c r="T722" s="156"/>
      <c r="AT722" s="152" t="s">
        <v>205</v>
      </c>
      <c r="AU722" s="152" t="s">
        <v>85</v>
      </c>
      <c r="AV722" s="12" t="s">
        <v>82</v>
      </c>
      <c r="AW722" s="12" t="s">
        <v>35</v>
      </c>
      <c r="AX722" s="12" t="s">
        <v>74</v>
      </c>
      <c r="AY722" s="152" t="s">
        <v>189</v>
      </c>
    </row>
    <row r="723" spans="2:65" s="13" customFormat="1" ht="11.25">
      <c r="B723" s="157"/>
      <c r="D723" s="151" t="s">
        <v>205</v>
      </c>
      <c r="E723" s="158" t="s">
        <v>19</v>
      </c>
      <c r="F723" s="159" t="s">
        <v>2545</v>
      </c>
      <c r="H723" s="160">
        <v>14.4</v>
      </c>
      <c r="I723" s="161"/>
      <c r="L723" s="157"/>
      <c r="M723" s="162"/>
      <c r="T723" s="163"/>
      <c r="AT723" s="158" t="s">
        <v>205</v>
      </c>
      <c r="AU723" s="158" t="s">
        <v>85</v>
      </c>
      <c r="AV723" s="13" t="s">
        <v>85</v>
      </c>
      <c r="AW723" s="13" t="s">
        <v>35</v>
      </c>
      <c r="AX723" s="13" t="s">
        <v>82</v>
      </c>
      <c r="AY723" s="158" t="s">
        <v>189</v>
      </c>
    </row>
    <row r="724" spans="2:65" s="1" customFormat="1" ht="33" customHeight="1">
      <c r="B724" s="33"/>
      <c r="C724" s="133" t="s">
        <v>984</v>
      </c>
      <c r="D724" s="133" t="s">
        <v>191</v>
      </c>
      <c r="E724" s="134" t="s">
        <v>1854</v>
      </c>
      <c r="F724" s="135" t="s">
        <v>1855</v>
      </c>
      <c r="G724" s="136" t="s">
        <v>194</v>
      </c>
      <c r="H724" s="137">
        <v>80</v>
      </c>
      <c r="I724" s="138"/>
      <c r="J724" s="139">
        <f>ROUND(I724*H724,2)</f>
        <v>0</v>
      </c>
      <c r="K724" s="135" t="s">
        <v>195</v>
      </c>
      <c r="L724" s="33"/>
      <c r="M724" s="140" t="s">
        <v>19</v>
      </c>
      <c r="N724" s="141" t="s">
        <v>45</v>
      </c>
      <c r="P724" s="142">
        <f>O724*H724</f>
        <v>0</v>
      </c>
      <c r="Q724" s="142">
        <v>1.0000000000000001E-5</v>
      </c>
      <c r="R724" s="142">
        <f>Q724*H724</f>
        <v>8.0000000000000004E-4</v>
      </c>
      <c r="S724" s="142">
        <v>0</v>
      </c>
      <c r="T724" s="143">
        <f>S724*H724</f>
        <v>0</v>
      </c>
      <c r="AR724" s="144" t="s">
        <v>196</v>
      </c>
      <c r="AT724" s="144" t="s">
        <v>191</v>
      </c>
      <c r="AU724" s="144" t="s">
        <v>85</v>
      </c>
      <c r="AY724" s="18" t="s">
        <v>189</v>
      </c>
      <c r="BE724" s="145">
        <f>IF(N724="základní",J724,0)</f>
        <v>0</v>
      </c>
      <c r="BF724" s="145">
        <f>IF(N724="snížená",J724,0)</f>
        <v>0</v>
      </c>
      <c r="BG724" s="145">
        <f>IF(N724="zákl. přenesená",J724,0)</f>
        <v>0</v>
      </c>
      <c r="BH724" s="145">
        <f>IF(N724="sníž. přenesená",J724,0)</f>
        <v>0</v>
      </c>
      <c r="BI724" s="145">
        <f>IF(N724="nulová",J724,0)</f>
        <v>0</v>
      </c>
      <c r="BJ724" s="18" t="s">
        <v>82</v>
      </c>
      <c r="BK724" s="145">
        <f>ROUND(I724*H724,2)</f>
        <v>0</v>
      </c>
      <c r="BL724" s="18" t="s">
        <v>196</v>
      </c>
      <c r="BM724" s="144" t="s">
        <v>2710</v>
      </c>
    </row>
    <row r="725" spans="2:65" s="1" customFormat="1" ht="11.25">
      <c r="B725" s="33"/>
      <c r="D725" s="146" t="s">
        <v>198</v>
      </c>
      <c r="F725" s="147" t="s">
        <v>1857</v>
      </c>
      <c r="I725" s="148"/>
      <c r="L725" s="33"/>
      <c r="M725" s="149"/>
      <c r="T725" s="54"/>
      <c r="AT725" s="18" t="s">
        <v>198</v>
      </c>
      <c r="AU725" s="18" t="s">
        <v>85</v>
      </c>
    </row>
    <row r="726" spans="2:65" s="1" customFormat="1" ht="24.2" customHeight="1">
      <c r="B726" s="33"/>
      <c r="C726" s="133" t="s">
        <v>995</v>
      </c>
      <c r="D726" s="133" t="s">
        <v>191</v>
      </c>
      <c r="E726" s="134" t="s">
        <v>2711</v>
      </c>
      <c r="F726" s="135" t="s">
        <v>2712</v>
      </c>
      <c r="G726" s="136" t="s">
        <v>202</v>
      </c>
      <c r="H726" s="137">
        <v>1</v>
      </c>
      <c r="I726" s="138"/>
      <c r="J726" s="139">
        <f>ROUND(I726*H726,2)</f>
        <v>0</v>
      </c>
      <c r="K726" s="135" t="s">
        <v>195</v>
      </c>
      <c r="L726" s="33"/>
      <c r="M726" s="140" t="s">
        <v>19</v>
      </c>
      <c r="N726" s="141" t="s">
        <v>45</v>
      </c>
      <c r="P726" s="142">
        <f>O726*H726</f>
        <v>0</v>
      </c>
      <c r="Q726" s="142">
        <v>1.8000000000000001E-4</v>
      </c>
      <c r="R726" s="142">
        <f>Q726*H726</f>
        <v>1.8000000000000001E-4</v>
      </c>
      <c r="S726" s="142">
        <v>0</v>
      </c>
      <c r="T726" s="143">
        <f>S726*H726</f>
        <v>0</v>
      </c>
      <c r="AR726" s="144" t="s">
        <v>196</v>
      </c>
      <c r="AT726" s="144" t="s">
        <v>191</v>
      </c>
      <c r="AU726" s="144" t="s">
        <v>85</v>
      </c>
      <c r="AY726" s="18" t="s">
        <v>189</v>
      </c>
      <c r="BE726" s="145">
        <f>IF(N726="základní",J726,0)</f>
        <v>0</v>
      </c>
      <c r="BF726" s="145">
        <f>IF(N726="snížená",J726,0)</f>
        <v>0</v>
      </c>
      <c r="BG726" s="145">
        <f>IF(N726="zákl. přenesená",J726,0)</f>
        <v>0</v>
      </c>
      <c r="BH726" s="145">
        <f>IF(N726="sníž. přenesená",J726,0)</f>
        <v>0</v>
      </c>
      <c r="BI726" s="145">
        <f>IF(N726="nulová",J726,0)</f>
        <v>0</v>
      </c>
      <c r="BJ726" s="18" t="s">
        <v>82</v>
      </c>
      <c r="BK726" s="145">
        <f>ROUND(I726*H726,2)</f>
        <v>0</v>
      </c>
      <c r="BL726" s="18" t="s">
        <v>196</v>
      </c>
      <c r="BM726" s="144" t="s">
        <v>2713</v>
      </c>
    </row>
    <row r="727" spans="2:65" s="1" customFormat="1" ht="11.25">
      <c r="B727" s="33"/>
      <c r="D727" s="146" t="s">
        <v>198</v>
      </c>
      <c r="F727" s="147" t="s">
        <v>2714</v>
      </c>
      <c r="I727" s="148"/>
      <c r="L727" s="33"/>
      <c r="M727" s="149"/>
      <c r="T727" s="54"/>
      <c r="AT727" s="18" t="s">
        <v>198</v>
      </c>
      <c r="AU727" s="18" t="s">
        <v>85</v>
      </c>
    </row>
    <row r="728" spans="2:65" s="1" customFormat="1" ht="16.5" customHeight="1">
      <c r="B728" s="33"/>
      <c r="C728" s="178" t="s">
        <v>999</v>
      </c>
      <c r="D728" s="178" t="s">
        <v>666</v>
      </c>
      <c r="E728" s="179" t="s">
        <v>2715</v>
      </c>
      <c r="F728" s="180" t="s">
        <v>2716</v>
      </c>
      <c r="G728" s="181" t="s">
        <v>202</v>
      </c>
      <c r="H728" s="182">
        <v>1</v>
      </c>
      <c r="I728" s="183"/>
      <c r="J728" s="184">
        <f>ROUND(I728*H728,2)</f>
        <v>0</v>
      </c>
      <c r="K728" s="180" t="s">
        <v>195</v>
      </c>
      <c r="L728" s="185"/>
      <c r="M728" s="186" t="s">
        <v>19</v>
      </c>
      <c r="N728" s="187" t="s">
        <v>45</v>
      </c>
      <c r="P728" s="142">
        <f>O728*H728</f>
        <v>0</v>
      </c>
      <c r="Q728" s="142">
        <v>1.2E-2</v>
      </c>
      <c r="R728" s="142">
        <f>Q728*H728</f>
        <v>1.2E-2</v>
      </c>
      <c r="S728" s="142">
        <v>0</v>
      </c>
      <c r="T728" s="143">
        <f>S728*H728</f>
        <v>0</v>
      </c>
      <c r="AR728" s="144" t="s">
        <v>234</v>
      </c>
      <c r="AT728" s="144" t="s">
        <v>666</v>
      </c>
      <c r="AU728" s="144" t="s">
        <v>85</v>
      </c>
      <c r="AY728" s="18" t="s">
        <v>189</v>
      </c>
      <c r="BE728" s="145">
        <f>IF(N728="základní",J728,0)</f>
        <v>0</v>
      </c>
      <c r="BF728" s="145">
        <f>IF(N728="snížená",J728,0)</f>
        <v>0</v>
      </c>
      <c r="BG728" s="145">
        <f>IF(N728="zákl. přenesená",J728,0)</f>
        <v>0</v>
      </c>
      <c r="BH728" s="145">
        <f>IF(N728="sníž. přenesená",J728,0)</f>
        <v>0</v>
      </c>
      <c r="BI728" s="145">
        <f>IF(N728="nulová",J728,0)</f>
        <v>0</v>
      </c>
      <c r="BJ728" s="18" t="s">
        <v>82</v>
      </c>
      <c r="BK728" s="145">
        <f>ROUND(I728*H728,2)</f>
        <v>0</v>
      </c>
      <c r="BL728" s="18" t="s">
        <v>196</v>
      </c>
      <c r="BM728" s="144" t="s">
        <v>2717</v>
      </c>
    </row>
    <row r="729" spans="2:65" s="12" customFormat="1" ht="11.25">
      <c r="B729" s="150"/>
      <c r="D729" s="151" t="s">
        <v>205</v>
      </c>
      <c r="E729" s="152" t="s">
        <v>19</v>
      </c>
      <c r="F729" s="153" t="s">
        <v>2718</v>
      </c>
      <c r="H729" s="152" t="s">
        <v>19</v>
      </c>
      <c r="I729" s="154"/>
      <c r="L729" s="150"/>
      <c r="M729" s="155"/>
      <c r="T729" s="156"/>
      <c r="AT729" s="152" t="s">
        <v>205</v>
      </c>
      <c r="AU729" s="152" t="s">
        <v>85</v>
      </c>
      <c r="AV729" s="12" t="s">
        <v>82</v>
      </c>
      <c r="AW729" s="12" t="s">
        <v>35</v>
      </c>
      <c r="AX729" s="12" t="s">
        <v>74</v>
      </c>
      <c r="AY729" s="152" t="s">
        <v>189</v>
      </c>
    </row>
    <row r="730" spans="2:65" s="13" customFormat="1" ht="11.25">
      <c r="B730" s="157"/>
      <c r="D730" s="151" t="s">
        <v>205</v>
      </c>
      <c r="E730" s="158" t="s">
        <v>19</v>
      </c>
      <c r="F730" s="159" t="s">
        <v>2719</v>
      </c>
      <c r="H730" s="160">
        <v>1</v>
      </c>
      <c r="I730" s="161"/>
      <c r="L730" s="157"/>
      <c r="M730" s="162"/>
      <c r="T730" s="163"/>
      <c r="AT730" s="158" t="s">
        <v>205</v>
      </c>
      <c r="AU730" s="158" t="s">
        <v>85</v>
      </c>
      <c r="AV730" s="13" t="s">
        <v>85</v>
      </c>
      <c r="AW730" s="13" t="s">
        <v>35</v>
      </c>
      <c r="AX730" s="13" t="s">
        <v>82</v>
      </c>
      <c r="AY730" s="158" t="s">
        <v>189</v>
      </c>
    </row>
    <row r="731" spans="2:65" s="1" customFormat="1" ht="16.5" customHeight="1">
      <c r="B731" s="33"/>
      <c r="C731" s="178" t="s">
        <v>1004</v>
      </c>
      <c r="D731" s="178" t="s">
        <v>666</v>
      </c>
      <c r="E731" s="179" t="s">
        <v>2720</v>
      </c>
      <c r="F731" s="180" t="s">
        <v>2721</v>
      </c>
      <c r="G731" s="181" t="s">
        <v>202</v>
      </c>
      <c r="H731" s="182">
        <v>1</v>
      </c>
      <c r="I731" s="183"/>
      <c r="J731" s="184">
        <f>ROUND(I731*H731,2)</f>
        <v>0</v>
      </c>
      <c r="K731" s="180" t="s">
        <v>19</v>
      </c>
      <c r="L731" s="185"/>
      <c r="M731" s="186" t="s">
        <v>19</v>
      </c>
      <c r="N731" s="187" t="s">
        <v>45</v>
      </c>
      <c r="P731" s="142">
        <f>O731*H731</f>
        <v>0</v>
      </c>
      <c r="Q731" s="142">
        <v>0</v>
      </c>
      <c r="R731" s="142">
        <f>Q731*H731</f>
        <v>0</v>
      </c>
      <c r="S731" s="142">
        <v>0</v>
      </c>
      <c r="T731" s="143">
        <f>S731*H731</f>
        <v>0</v>
      </c>
      <c r="AR731" s="144" t="s">
        <v>2722</v>
      </c>
      <c r="AT731" s="144" t="s">
        <v>666</v>
      </c>
      <c r="AU731" s="144" t="s">
        <v>85</v>
      </c>
      <c r="AY731" s="18" t="s">
        <v>189</v>
      </c>
      <c r="BE731" s="145">
        <f>IF(N731="základní",J731,0)</f>
        <v>0</v>
      </c>
      <c r="BF731" s="145">
        <f>IF(N731="snížená",J731,0)</f>
        <v>0</v>
      </c>
      <c r="BG731" s="145">
        <f>IF(N731="zákl. přenesená",J731,0)</f>
        <v>0</v>
      </c>
      <c r="BH731" s="145">
        <f>IF(N731="sníž. přenesená",J731,0)</f>
        <v>0</v>
      </c>
      <c r="BI731" s="145">
        <f>IF(N731="nulová",J731,0)</f>
        <v>0</v>
      </c>
      <c r="BJ731" s="18" t="s">
        <v>82</v>
      </c>
      <c r="BK731" s="145">
        <f>ROUND(I731*H731,2)</f>
        <v>0</v>
      </c>
      <c r="BL731" s="18" t="s">
        <v>685</v>
      </c>
      <c r="BM731" s="144" t="s">
        <v>2723</v>
      </c>
    </row>
    <row r="732" spans="2:65" s="13" customFormat="1" ht="11.25">
      <c r="B732" s="157"/>
      <c r="D732" s="151" t="s">
        <v>205</v>
      </c>
      <c r="E732" s="158" t="s">
        <v>19</v>
      </c>
      <c r="F732" s="159" t="s">
        <v>2719</v>
      </c>
      <c r="H732" s="160">
        <v>1</v>
      </c>
      <c r="I732" s="161"/>
      <c r="L732" s="157"/>
      <c r="M732" s="162"/>
      <c r="T732" s="163"/>
      <c r="AT732" s="158" t="s">
        <v>205</v>
      </c>
      <c r="AU732" s="158" t="s">
        <v>85</v>
      </c>
      <c r="AV732" s="13" t="s">
        <v>85</v>
      </c>
      <c r="AW732" s="13" t="s">
        <v>35</v>
      </c>
      <c r="AX732" s="13" t="s">
        <v>82</v>
      </c>
      <c r="AY732" s="158" t="s">
        <v>189</v>
      </c>
    </row>
    <row r="733" spans="2:65" s="1" customFormat="1" ht="44.25" customHeight="1">
      <c r="B733" s="33"/>
      <c r="C733" s="133" t="s">
        <v>1008</v>
      </c>
      <c r="D733" s="133" t="s">
        <v>191</v>
      </c>
      <c r="E733" s="134" t="s">
        <v>2724</v>
      </c>
      <c r="F733" s="135" t="s">
        <v>2725</v>
      </c>
      <c r="G733" s="136" t="s">
        <v>339</v>
      </c>
      <c r="H733" s="137">
        <v>0.2</v>
      </c>
      <c r="I733" s="138"/>
      <c r="J733" s="139">
        <f>ROUND(I733*H733,2)</f>
        <v>0</v>
      </c>
      <c r="K733" s="135" t="s">
        <v>195</v>
      </c>
      <c r="L733" s="33"/>
      <c r="M733" s="140" t="s">
        <v>19</v>
      </c>
      <c r="N733" s="141" t="s">
        <v>45</v>
      </c>
      <c r="P733" s="142">
        <f>O733*H733</f>
        <v>0</v>
      </c>
      <c r="Q733" s="142">
        <v>1.0499999999999999E-3</v>
      </c>
      <c r="R733" s="142">
        <f>Q733*H733</f>
        <v>2.1000000000000001E-4</v>
      </c>
      <c r="S733" s="142">
        <v>6.1999999999999998E-3</v>
      </c>
      <c r="T733" s="143">
        <f>S733*H733</f>
        <v>1.24E-3</v>
      </c>
      <c r="AR733" s="144" t="s">
        <v>196</v>
      </c>
      <c r="AT733" s="144" t="s">
        <v>191</v>
      </c>
      <c r="AU733" s="144" t="s">
        <v>85</v>
      </c>
      <c r="AY733" s="18" t="s">
        <v>189</v>
      </c>
      <c r="BE733" s="145">
        <f>IF(N733="základní",J733,0)</f>
        <v>0</v>
      </c>
      <c r="BF733" s="145">
        <f>IF(N733="snížená",J733,0)</f>
        <v>0</v>
      </c>
      <c r="BG733" s="145">
        <f>IF(N733="zákl. přenesená",J733,0)</f>
        <v>0</v>
      </c>
      <c r="BH733" s="145">
        <f>IF(N733="sníž. přenesená",J733,0)</f>
        <v>0</v>
      </c>
      <c r="BI733" s="145">
        <f>IF(N733="nulová",J733,0)</f>
        <v>0</v>
      </c>
      <c r="BJ733" s="18" t="s">
        <v>82</v>
      </c>
      <c r="BK733" s="145">
        <f>ROUND(I733*H733,2)</f>
        <v>0</v>
      </c>
      <c r="BL733" s="18" t="s">
        <v>196</v>
      </c>
      <c r="BM733" s="144" t="s">
        <v>2726</v>
      </c>
    </row>
    <row r="734" spans="2:65" s="1" customFormat="1" ht="11.25">
      <c r="B734" s="33"/>
      <c r="D734" s="146" t="s">
        <v>198</v>
      </c>
      <c r="F734" s="147" t="s">
        <v>2727</v>
      </c>
      <c r="I734" s="148"/>
      <c r="L734" s="33"/>
      <c r="M734" s="149"/>
      <c r="T734" s="54"/>
      <c r="AT734" s="18" t="s">
        <v>198</v>
      </c>
      <c r="AU734" s="18" t="s">
        <v>85</v>
      </c>
    </row>
    <row r="735" spans="2:65" s="12" customFormat="1" ht="11.25">
      <c r="B735" s="150"/>
      <c r="D735" s="151" t="s">
        <v>205</v>
      </c>
      <c r="E735" s="152" t="s">
        <v>19</v>
      </c>
      <c r="F735" s="153" t="s">
        <v>2728</v>
      </c>
      <c r="H735" s="152" t="s">
        <v>19</v>
      </c>
      <c r="I735" s="154"/>
      <c r="L735" s="150"/>
      <c r="M735" s="155"/>
      <c r="T735" s="156"/>
      <c r="AT735" s="152" t="s">
        <v>205</v>
      </c>
      <c r="AU735" s="152" t="s">
        <v>85</v>
      </c>
      <c r="AV735" s="12" t="s">
        <v>82</v>
      </c>
      <c r="AW735" s="12" t="s">
        <v>35</v>
      </c>
      <c r="AX735" s="12" t="s">
        <v>74</v>
      </c>
      <c r="AY735" s="152" t="s">
        <v>189</v>
      </c>
    </row>
    <row r="736" spans="2:65" s="13" customFormat="1" ht="11.25">
      <c r="B736" s="157"/>
      <c r="D736" s="151" t="s">
        <v>205</v>
      </c>
      <c r="E736" s="158" t="s">
        <v>19</v>
      </c>
      <c r="F736" s="159" t="s">
        <v>2729</v>
      </c>
      <c r="H736" s="160">
        <v>0.2</v>
      </c>
      <c r="I736" s="161"/>
      <c r="L736" s="157"/>
      <c r="M736" s="162"/>
      <c r="T736" s="163"/>
      <c r="AT736" s="158" t="s">
        <v>205</v>
      </c>
      <c r="AU736" s="158" t="s">
        <v>85</v>
      </c>
      <c r="AV736" s="13" t="s">
        <v>85</v>
      </c>
      <c r="AW736" s="13" t="s">
        <v>35</v>
      </c>
      <c r="AX736" s="13" t="s">
        <v>82</v>
      </c>
      <c r="AY736" s="158" t="s">
        <v>189</v>
      </c>
    </row>
    <row r="737" spans="2:65" s="1" customFormat="1" ht="44.25" customHeight="1">
      <c r="B737" s="33"/>
      <c r="C737" s="133" t="s">
        <v>1014</v>
      </c>
      <c r="D737" s="133" t="s">
        <v>191</v>
      </c>
      <c r="E737" s="134" t="s">
        <v>2730</v>
      </c>
      <c r="F737" s="135" t="s">
        <v>2731</v>
      </c>
      <c r="G737" s="136" t="s">
        <v>339</v>
      </c>
      <c r="H737" s="137">
        <v>0.8</v>
      </c>
      <c r="I737" s="138"/>
      <c r="J737" s="139">
        <f>ROUND(I737*H737,2)</f>
        <v>0</v>
      </c>
      <c r="K737" s="135" t="s">
        <v>195</v>
      </c>
      <c r="L737" s="33"/>
      <c r="M737" s="140" t="s">
        <v>19</v>
      </c>
      <c r="N737" s="141" t="s">
        <v>45</v>
      </c>
      <c r="P737" s="142">
        <f>O737*H737</f>
        <v>0</v>
      </c>
      <c r="Q737" s="142">
        <v>1.32E-3</v>
      </c>
      <c r="R737" s="142">
        <f>Q737*H737</f>
        <v>1.0560000000000001E-3</v>
      </c>
      <c r="S737" s="142">
        <v>2.5000000000000001E-2</v>
      </c>
      <c r="T737" s="143">
        <f>S737*H737</f>
        <v>2.0000000000000004E-2</v>
      </c>
      <c r="AR737" s="144" t="s">
        <v>196</v>
      </c>
      <c r="AT737" s="144" t="s">
        <v>191</v>
      </c>
      <c r="AU737" s="144" t="s">
        <v>85</v>
      </c>
      <c r="AY737" s="18" t="s">
        <v>189</v>
      </c>
      <c r="BE737" s="145">
        <f>IF(N737="základní",J737,0)</f>
        <v>0</v>
      </c>
      <c r="BF737" s="145">
        <f>IF(N737="snížená",J737,0)</f>
        <v>0</v>
      </c>
      <c r="BG737" s="145">
        <f>IF(N737="zákl. přenesená",J737,0)</f>
        <v>0</v>
      </c>
      <c r="BH737" s="145">
        <f>IF(N737="sníž. přenesená",J737,0)</f>
        <v>0</v>
      </c>
      <c r="BI737" s="145">
        <f>IF(N737="nulová",J737,0)</f>
        <v>0</v>
      </c>
      <c r="BJ737" s="18" t="s">
        <v>82</v>
      </c>
      <c r="BK737" s="145">
        <f>ROUND(I737*H737,2)</f>
        <v>0</v>
      </c>
      <c r="BL737" s="18" t="s">
        <v>196</v>
      </c>
      <c r="BM737" s="144" t="s">
        <v>2732</v>
      </c>
    </row>
    <row r="738" spans="2:65" s="1" customFormat="1" ht="11.25">
      <c r="B738" s="33"/>
      <c r="D738" s="146" t="s">
        <v>198</v>
      </c>
      <c r="F738" s="147" t="s">
        <v>2733</v>
      </c>
      <c r="I738" s="148"/>
      <c r="L738" s="33"/>
      <c r="M738" s="149"/>
      <c r="T738" s="54"/>
      <c r="AT738" s="18" t="s">
        <v>198</v>
      </c>
      <c r="AU738" s="18" t="s">
        <v>85</v>
      </c>
    </row>
    <row r="739" spans="2:65" s="12" customFormat="1" ht="11.25">
      <c r="B739" s="150"/>
      <c r="D739" s="151" t="s">
        <v>205</v>
      </c>
      <c r="E739" s="152" t="s">
        <v>19</v>
      </c>
      <c r="F739" s="153" t="s">
        <v>217</v>
      </c>
      <c r="H739" s="152" t="s">
        <v>19</v>
      </c>
      <c r="I739" s="154"/>
      <c r="L739" s="150"/>
      <c r="M739" s="155"/>
      <c r="T739" s="156"/>
      <c r="AT739" s="152" t="s">
        <v>205</v>
      </c>
      <c r="AU739" s="152" t="s">
        <v>85</v>
      </c>
      <c r="AV739" s="12" t="s">
        <v>82</v>
      </c>
      <c r="AW739" s="12" t="s">
        <v>35</v>
      </c>
      <c r="AX739" s="12" t="s">
        <v>74</v>
      </c>
      <c r="AY739" s="152" t="s">
        <v>189</v>
      </c>
    </row>
    <row r="740" spans="2:65" s="12" customFormat="1" ht="11.25">
      <c r="B740" s="150"/>
      <c r="D740" s="151" t="s">
        <v>205</v>
      </c>
      <c r="E740" s="152" t="s">
        <v>19</v>
      </c>
      <c r="F740" s="153" t="s">
        <v>2728</v>
      </c>
      <c r="H740" s="152" t="s">
        <v>19</v>
      </c>
      <c r="I740" s="154"/>
      <c r="L740" s="150"/>
      <c r="M740" s="155"/>
      <c r="T740" s="156"/>
      <c r="AT740" s="152" t="s">
        <v>205</v>
      </c>
      <c r="AU740" s="152" t="s">
        <v>85</v>
      </c>
      <c r="AV740" s="12" t="s">
        <v>82</v>
      </c>
      <c r="AW740" s="12" t="s">
        <v>35</v>
      </c>
      <c r="AX740" s="12" t="s">
        <v>74</v>
      </c>
      <c r="AY740" s="152" t="s">
        <v>189</v>
      </c>
    </row>
    <row r="741" spans="2:65" s="13" customFormat="1" ht="11.25">
      <c r="B741" s="157"/>
      <c r="D741" s="151" t="s">
        <v>205</v>
      </c>
      <c r="E741" s="158" t="s">
        <v>19</v>
      </c>
      <c r="F741" s="159" t="s">
        <v>2734</v>
      </c>
      <c r="H741" s="160">
        <v>0.8</v>
      </c>
      <c r="I741" s="161"/>
      <c r="L741" s="157"/>
      <c r="M741" s="162"/>
      <c r="T741" s="163"/>
      <c r="AT741" s="158" t="s">
        <v>205</v>
      </c>
      <c r="AU741" s="158" t="s">
        <v>85</v>
      </c>
      <c r="AV741" s="13" t="s">
        <v>85</v>
      </c>
      <c r="AW741" s="13" t="s">
        <v>35</v>
      </c>
      <c r="AX741" s="13" t="s">
        <v>82</v>
      </c>
      <c r="AY741" s="158" t="s">
        <v>189</v>
      </c>
    </row>
    <row r="742" spans="2:65" s="1" customFormat="1" ht="44.25" customHeight="1">
      <c r="B742" s="33"/>
      <c r="C742" s="133" t="s">
        <v>1018</v>
      </c>
      <c r="D742" s="133" t="s">
        <v>191</v>
      </c>
      <c r="E742" s="134" t="s">
        <v>2735</v>
      </c>
      <c r="F742" s="135" t="s">
        <v>2736</v>
      </c>
      <c r="G742" s="136" t="s">
        <v>339</v>
      </c>
      <c r="H742" s="137">
        <v>0.4</v>
      </c>
      <c r="I742" s="138"/>
      <c r="J742" s="139">
        <f>ROUND(I742*H742,2)</f>
        <v>0</v>
      </c>
      <c r="K742" s="135" t="s">
        <v>195</v>
      </c>
      <c r="L742" s="33"/>
      <c r="M742" s="140" t="s">
        <v>19</v>
      </c>
      <c r="N742" s="141" t="s">
        <v>45</v>
      </c>
      <c r="P742" s="142">
        <f>O742*H742</f>
        <v>0</v>
      </c>
      <c r="Q742" s="142">
        <v>2.4399999999999999E-3</v>
      </c>
      <c r="R742" s="142">
        <f>Q742*H742</f>
        <v>9.7599999999999998E-4</v>
      </c>
      <c r="S742" s="142">
        <v>5.6000000000000001E-2</v>
      </c>
      <c r="T742" s="143">
        <f>S742*H742</f>
        <v>2.2400000000000003E-2</v>
      </c>
      <c r="AR742" s="144" t="s">
        <v>196</v>
      </c>
      <c r="AT742" s="144" t="s">
        <v>191</v>
      </c>
      <c r="AU742" s="144" t="s">
        <v>85</v>
      </c>
      <c r="AY742" s="18" t="s">
        <v>189</v>
      </c>
      <c r="BE742" s="145">
        <f>IF(N742="základní",J742,0)</f>
        <v>0</v>
      </c>
      <c r="BF742" s="145">
        <f>IF(N742="snížená",J742,0)</f>
        <v>0</v>
      </c>
      <c r="BG742" s="145">
        <f>IF(N742="zákl. přenesená",J742,0)</f>
        <v>0</v>
      </c>
      <c r="BH742" s="145">
        <f>IF(N742="sníž. přenesená",J742,0)</f>
        <v>0</v>
      </c>
      <c r="BI742" s="145">
        <f>IF(N742="nulová",J742,0)</f>
        <v>0</v>
      </c>
      <c r="BJ742" s="18" t="s">
        <v>82</v>
      </c>
      <c r="BK742" s="145">
        <f>ROUND(I742*H742,2)</f>
        <v>0</v>
      </c>
      <c r="BL742" s="18" t="s">
        <v>196</v>
      </c>
      <c r="BM742" s="144" t="s">
        <v>2737</v>
      </c>
    </row>
    <row r="743" spans="2:65" s="1" customFormat="1" ht="11.25">
      <c r="B743" s="33"/>
      <c r="D743" s="146" t="s">
        <v>198</v>
      </c>
      <c r="F743" s="147" t="s">
        <v>2738</v>
      </c>
      <c r="I743" s="148"/>
      <c r="L743" s="33"/>
      <c r="M743" s="149"/>
      <c r="T743" s="54"/>
      <c r="AT743" s="18" t="s">
        <v>198</v>
      </c>
      <c r="AU743" s="18" t="s">
        <v>85</v>
      </c>
    </row>
    <row r="744" spans="2:65" s="12" customFormat="1" ht="11.25">
      <c r="B744" s="150"/>
      <c r="D744" s="151" t="s">
        <v>205</v>
      </c>
      <c r="E744" s="152" t="s">
        <v>19</v>
      </c>
      <c r="F744" s="153" t="s">
        <v>2728</v>
      </c>
      <c r="H744" s="152" t="s">
        <v>19</v>
      </c>
      <c r="I744" s="154"/>
      <c r="L744" s="150"/>
      <c r="M744" s="155"/>
      <c r="T744" s="156"/>
      <c r="AT744" s="152" t="s">
        <v>205</v>
      </c>
      <c r="AU744" s="152" t="s">
        <v>85</v>
      </c>
      <c r="AV744" s="12" t="s">
        <v>82</v>
      </c>
      <c r="AW744" s="12" t="s">
        <v>35</v>
      </c>
      <c r="AX744" s="12" t="s">
        <v>74</v>
      </c>
      <c r="AY744" s="152" t="s">
        <v>189</v>
      </c>
    </row>
    <row r="745" spans="2:65" s="13" customFormat="1" ht="11.25">
      <c r="B745" s="157"/>
      <c r="D745" s="151" t="s">
        <v>205</v>
      </c>
      <c r="E745" s="158" t="s">
        <v>19</v>
      </c>
      <c r="F745" s="159" t="s">
        <v>2739</v>
      </c>
      <c r="H745" s="160">
        <v>0.4</v>
      </c>
      <c r="I745" s="161"/>
      <c r="L745" s="157"/>
      <c r="M745" s="162"/>
      <c r="T745" s="163"/>
      <c r="AT745" s="158" t="s">
        <v>205</v>
      </c>
      <c r="AU745" s="158" t="s">
        <v>85</v>
      </c>
      <c r="AV745" s="13" t="s">
        <v>85</v>
      </c>
      <c r="AW745" s="13" t="s">
        <v>35</v>
      </c>
      <c r="AX745" s="13" t="s">
        <v>82</v>
      </c>
      <c r="AY745" s="158" t="s">
        <v>189</v>
      </c>
    </row>
    <row r="746" spans="2:65" s="1" customFormat="1" ht="44.25" customHeight="1">
      <c r="B746" s="33"/>
      <c r="C746" s="133" t="s">
        <v>1022</v>
      </c>
      <c r="D746" s="133" t="s">
        <v>191</v>
      </c>
      <c r="E746" s="134" t="s">
        <v>2740</v>
      </c>
      <c r="F746" s="135" t="s">
        <v>2741</v>
      </c>
      <c r="G746" s="136" t="s">
        <v>339</v>
      </c>
      <c r="H746" s="137">
        <v>0.4</v>
      </c>
      <c r="I746" s="138"/>
      <c r="J746" s="139">
        <f>ROUND(I746*H746,2)</f>
        <v>0</v>
      </c>
      <c r="K746" s="135" t="s">
        <v>195</v>
      </c>
      <c r="L746" s="33"/>
      <c r="M746" s="140" t="s">
        <v>19</v>
      </c>
      <c r="N746" s="141" t="s">
        <v>45</v>
      </c>
      <c r="P746" s="142">
        <f>O746*H746</f>
        <v>0</v>
      </c>
      <c r="Q746" s="142">
        <v>2.81E-3</v>
      </c>
      <c r="R746" s="142">
        <f>Q746*H746</f>
        <v>1.124E-3</v>
      </c>
      <c r="S746" s="142">
        <v>6.9000000000000006E-2</v>
      </c>
      <c r="T746" s="143">
        <f>S746*H746</f>
        <v>2.7600000000000003E-2</v>
      </c>
      <c r="AR746" s="144" t="s">
        <v>196</v>
      </c>
      <c r="AT746" s="144" t="s">
        <v>191</v>
      </c>
      <c r="AU746" s="144" t="s">
        <v>85</v>
      </c>
      <c r="AY746" s="18" t="s">
        <v>189</v>
      </c>
      <c r="BE746" s="145">
        <f>IF(N746="základní",J746,0)</f>
        <v>0</v>
      </c>
      <c r="BF746" s="145">
        <f>IF(N746="snížená",J746,0)</f>
        <v>0</v>
      </c>
      <c r="BG746" s="145">
        <f>IF(N746="zákl. přenesená",J746,0)</f>
        <v>0</v>
      </c>
      <c r="BH746" s="145">
        <f>IF(N746="sníž. přenesená",J746,0)</f>
        <v>0</v>
      </c>
      <c r="BI746" s="145">
        <f>IF(N746="nulová",J746,0)</f>
        <v>0</v>
      </c>
      <c r="BJ746" s="18" t="s">
        <v>82</v>
      </c>
      <c r="BK746" s="145">
        <f>ROUND(I746*H746,2)</f>
        <v>0</v>
      </c>
      <c r="BL746" s="18" t="s">
        <v>196</v>
      </c>
      <c r="BM746" s="144" t="s">
        <v>2742</v>
      </c>
    </row>
    <row r="747" spans="2:65" s="1" customFormat="1" ht="11.25">
      <c r="B747" s="33"/>
      <c r="D747" s="146" t="s">
        <v>198</v>
      </c>
      <c r="F747" s="147" t="s">
        <v>2743</v>
      </c>
      <c r="I747" s="148"/>
      <c r="L747" s="33"/>
      <c r="M747" s="149"/>
      <c r="T747" s="54"/>
      <c r="AT747" s="18" t="s">
        <v>198</v>
      </c>
      <c r="AU747" s="18" t="s">
        <v>85</v>
      </c>
    </row>
    <row r="748" spans="2:65" s="12" customFormat="1" ht="11.25">
      <c r="B748" s="150"/>
      <c r="D748" s="151" t="s">
        <v>205</v>
      </c>
      <c r="E748" s="152" t="s">
        <v>19</v>
      </c>
      <c r="F748" s="153" t="s">
        <v>217</v>
      </c>
      <c r="H748" s="152" t="s">
        <v>19</v>
      </c>
      <c r="I748" s="154"/>
      <c r="L748" s="150"/>
      <c r="M748" s="155"/>
      <c r="T748" s="156"/>
      <c r="AT748" s="152" t="s">
        <v>205</v>
      </c>
      <c r="AU748" s="152" t="s">
        <v>85</v>
      </c>
      <c r="AV748" s="12" t="s">
        <v>82</v>
      </c>
      <c r="AW748" s="12" t="s">
        <v>35</v>
      </c>
      <c r="AX748" s="12" t="s">
        <v>74</v>
      </c>
      <c r="AY748" s="152" t="s">
        <v>189</v>
      </c>
    </row>
    <row r="749" spans="2:65" s="12" customFormat="1" ht="11.25">
      <c r="B749" s="150"/>
      <c r="D749" s="151" t="s">
        <v>205</v>
      </c>
      <c r="E749" s="152" t="s">
        <v>19</v>
      </c>
      <c r="F749" s="153" t="s">
        <v>2728</v>
      </c>
      <c r="H749" s="152" t="s">
        <v>19</v>
      </c>
      <c r="I749" s="154"/>
      <c r="L749" s="150"/>
      <c r="M749" s="155"/>
      <c r="T749" s="156"/>
      <c r="AT749" s="152" t="s">
        <v>205</v>
      </c>
      <c r="AU749" s="152" t="s">
        <v>85</v>
      </c>
      <c r="AV749" s="12" t="s">
        <v>82</v>
      </c>
      <c r="AW749" s="12" t="s">
        <v>35</v>
      </c>
      <c r="AX749" s="12" t="s">
        <v>74</v>
      </c>
      <c r="AY749" s="152" t="s">
        <v>189</v>
      </c>
    </row>
    <row r="750" spans="2:65" s="13" customFormat="1" ht="11.25">
      <c r="B750" s="157"/>
      <c r="D750" s="151" t="s">
        <v>205</v>
      </c>
      <c r="E750" s="158" t="s">
        <v>19</v>
      </c>
      <c r="F750" s="159" t="s">
        <v>2744</v>
      </c>
      <c r="H750" s="160">
        <v>0.4</v>
      </c>
      <c r="I750" s="161"/>
      <c r="L750" s="157"/>
      <c r="M750" s="162"/>
      <c r="T750" s="163"/>
      <c r="AT750" s="158" t="s">
        <v>205</v>
      </c>
      <c r="AU750" s="158" t="s">
        <v>85</v>
      </c>
      <c r="AV750" s="13" t="s">
        <v>85</v>
      </c>
      <c r="AW750" s="13" t="s">
        <v>35</v>
      </c>
      <c r="AX750" s="13" t="s">
        <v>82</v>
      </c>
      <c r="AY750" s="158" t="s">
        <v>189</v>
      </c>
    </row>
    <row r="751" spans="2:65" s="1" customFormat="1" ht="44.25" customHeight="1">
      <c r="B751" s="33"/>
      <c r="C751" s="133" t="s">
        <v>1027</v>
      </c>
      <c r="D751" s="133" t="s">
        <v>191</v>
      </c>
      <c r="E751" s="134" t="s">
        <v>2745</v>
      </c>
      <c r="F751" s="135" t="s">
        <v>2746</v>
      </c>
      <c r="G751" s="136" t="s">
        <v>339</v>
      </c>
      <c r="H751" s="137">
        <v>2.58</v>
      </c>
      <c r="I751" s="138"/>
      <c r="J751" s="139">
        <f>ROUND(I751*H751,2)</f>
        <v>0</v>
      </c>
      <c r="K751" s="135" t="s">
        <v>195</v>
      </c>
      <c r="L751" s="33"/>
      <c r="M751" s="140" t="s">
        <v>19</v>
      </c>
      <c r="N751" s="141" t="s">
        <v>45</v>
      </c>
      <c r="P751" s="142">
        <f>O751*H751</f>
        <v>0</v>
      </c>
      <c r="Q751" s="142">
        <v>3.0999999999999999E-3</v>
      </c>
      <c r="R751" s="142">
        <f>Q751*H751</f>
        <v>7.9979999999999999E-3</v>
      </c>
      <c r="S751" s="142">
        <v>8.6999999999999994E-2</v>
      </c>
      <c r="T751" s="143">
        <f>S751*H751</f>
        <v>0.22445999999999999</v>
      </c>
      <c r="AR751" s="144" t="s">
        <v>196</v>
      </c>
      <c r="AT751" s="144" t="s">
        <v>191</v>
      </c>
      <c r="AU751" s="144" t="s">
        <v>85</v>
      </c>
      <c r="AY751" s="18" t="s">
        <v>189</v>
      </c>
      <c r="BE751" s="145">
        <f>IF(N751="základní",J751,0)</f>
        <v>0</v>
      </c>
      <c r="BF751" s="145">
        <f>IF(N751="snížená",J751,0)</f>
        <v>0</v>
      </c>
      <c r="BG751" s="145">
        <f>IF(N751="zákl. přenesená",J751,0)</f>
        <v>0</v>
      </c>
      <c r="BH751" s="145">
        <f>IF(N751="sníž. přenesená",J751,0)</f>
        <v>0</v>
      </c>
      <c r="BI751" s="145">
        <f>IF(N751="nulová",J751,0)</f>
        <v>0</v>
      </c>
      <c r="BJ751" s="18" t="s">
        <v>82</v>
      </c>
      <c r="BK751" s="145">
        <f>ROUND(I751*H751,2)</f>
        <v>0</v>
      </c>
      <c r="BL751" s="18" t="s">
        <v>196</v>
      </c>
      <c r="BM751" s="144" t="s">
        <v>2747</v>
      </c>
    </row>
    <row r="752" spans="2:65" s="1" customFormat="1" ht="11.25">
      <c r="B752" s="33"/>
      <c r="D752" s="146" t="s">
        <v>198</v>
      </c>
      <c r="F752" s="147" t="s">
        <v>2748</v>
      </c>
      <c r="I752" s="148"/>
      <c r="L752" s="33"/>
      <c r="M752" s="149"/>
      <c r="T752" s="54"/>
      <c r="AT752" s="18" t="s">
        <v>198</v>
      </c>
      <c r="AU752" s="18" t="s">
        <v>85</v>
      </c>
    </row>
    <row r="753" spans="2:65" s="12" customFormat="1" ht="11.25">
      <c r="B753" s="150"/>
      <c r="D753" s="151" t="s">
        <v>205</v>
      </c>
      <c r="E753" s="152" t="s">
        <v>19</v>
      </c>
      <c r="F753" s="153" t="s">
        <v>2728</v>
      </c>
      <c r="H753" s="152" t="s">
        <v>19</v>
      </c>
      <c r="I753" s="154"/>
      <c r="L753" s="150"/>
      <c r="M753" s="155"/>
      <c r="T753" s="156"/>
      <c r="AT753" s="152" t="s">
        <v>205</v>
      </c>
      <c r="AU753" s="152" t="s">
        <v>85</v>
      </c>
      <c r="AV753" s="12" t="s">
        <v>82</v>
      </c>
      <c r="AW753" s="12" t="s">
        <v>35</v>
      </c>
      <c r="AX753" s="12" t="s">
        <v>74</v>
      </c>
      <c r="AY753" s="152" t="s">
        <v>189</v>
      </c>
    </row>
    <row r="754" spans="2:65" s="13" customFormat="1" ht="11.25">
      <c r="B754" s="157"/>
      <c r="D754" s="151" t="s">
        <v>205</v>
      </c>
      <c r="E754" s="158" t="s">
        <v>19</v>
      </c>
      <c r="F754" s="159" t="s">
        <v>2749</v>
      </c>
      <c r="H754" s="160">
        <v>0.2</v>
      </c>
      <c r="I754" s="161"/>
      <c r="L754" s="157"/>
      <c r="M754" s="162"/>
      <c r="T754" s="163"/>
      <c r="AT754" s="158" t="s">
        <v>205</v>
      </c>
      <c r="AU754" s="158" t="s">
        <v>85</v>
      </c>
      <c r="AV754" s="13" t="s">
        <v>85</v>
      </c>
      <c r="AW754" s="13" t="s">
        <v>35</v>
      </c>
      <c r="AX754" s="13" t="s">
        <v>74</v>
      </c>
      <c r="AY754" s="158" t="s">
        <v>189</v>
      </c>
    </row>
    <row r="755" spans="2:65" s="13" customFormat="1" ht="11.25">
      <c r="B755" s="157"/>
      <c r="D755" s="151" t="s">
        <v>205</v>
      </c>
      <c r="E755" s="158" t="s">
        <v>19</v>
      </c>
      <c r="F755" s="159" t="s">
        <v>2750</v>
      </c>
      <c r="H755" s="160">
        <v>0.8</v>
      </c>
      <c r="I755" s="161"/>
      <c r="L755" s="157"/>
      <c r="M755" s="162"/>
      <c r="T755" s="163"/>
      <c r="AT755" s="158" t="s">
        <v>205</v>
      </c>
      <c r="AU755" s="158" t="s">
        <v>85</v>
      </c>
      <c r="AV755" s="13" t="s">
        <v>85</v>
      </c>
      <c r="AW755" s="13" t="s">
        <v>35</v>
      </c>
      <c r="AX755" s="13" t="s">
        <v>74</v>
      </c>
      <c r="AY755" s="158" t="s">
        <v>189</v>
      </c>
    </row>
    <row r="756" spans="2:65" s="13" customFormat="1" ht="11.25">
      <c r="B756" s="157"/>
      <c r="D756" s="151" t="s">
        <v>205</v>
      </c>
      <c r="E756" s="158" t="s">
        <v>19</v>
      </c>
      <c r="F756" s="159" t="s">
        <v>2751</v>
      </c>
      <c r="H756" s="160">
        <v>0.56000000000000005</v>
      </c>
      <c r="I756" s="161"/>
      <c r="L756" s="157"/>
      <c r="M756" s="162"/>
      <c r="T756" s="163"/>
      <c r="AT756" s="158" t="s">
        <v>205</v>
      </c>
      <c r="AU756" s="158" t="s">
        <v>85</v>
      </c>
      <c r="AV756" s="13" t="s">
        <v>85</v>
      </c>
      <c r="AW756" s="13" t="s">
        <v>35</v>
      </c>
      <c r="AX756" s="13" t="s">
        <v>74</v>
      </c>
      <c r="AY756" s="158" t="s">
        <v>189</v>
      </c>
    </row>
    <row r="757" spans="2:65" s="13" customFormat="1" ht="11.25">
      <c r="B757" s="157"/>
      <c r="D757" s="151" t="s">
        <v>205</v>
      </c>
      <c r="E757" s="158" t="s">
        <v>19</v>
      </c>
      <c r="F757" s="159" t="s">
        <v>2752</v>
      </c>
      <c r="H757" s="160">
        <v>1.02</v>
      </c>
      <c r="I757" s="161"/>
      <c r="L757" s="157"/>
      <c r="M757" s="162"/>
      <c r="T757" s="163"/>
      <c r="AT757" s="158" t="s">
        <v>205</v>
      </c>
      <c r="AU757" s="158" t="s">
        <v>85</v>
      </c>
      <c r="AV757" s="13" t="s">
        <v>85</v>
      </c>
      <c r="AW757" s="13" t="s">
        <v>35</v>
      </c>
      <c r="AX757" s="13" t="s">
        <v>74</v>
      </c>
      <c r="AY757" s="158" t="s">
        <v>189</v>
      </c>
    </row>
    <row r="758" spans="2:65" s="14" customFormat="1" ht="11.25">
      <c r="B758" s="164"/>
      <c r="D758" s="151" t="s">
        <v>205</v>
      </c>
      <c r="E758" s="165" t="s">
        <v>19</v>
      </c>
      <c r="F758" s="166" t="s">
        <v>303</v>
      </c>
      <c r="H758" s="167">
        <v>2.58</v>
      </c>
      <c r="I758" s="168"/>
      <c r="L758" s="164"/>
      <c r="M758" s="169"/>
      <c r="T758" s="170"/>
      <c r="AT758" s="165" t="s">
        <v>205</v>
      </c>
      <c r="AU758" s="165" t="s">
        <v>85</v>
      </c>
      <c r="AV758" s="14" t="s">
        <v>196</v>
      </c>
      <c r="AW758" s="14" t="s">
        <v>35</v>
      </c>
      <c r="AX758" s="14" t="s">
        <v>82</v>
      </c>
      <c r="AY758" s="165" t="s">
        <v>189</v>
      </c>
    </row>
    <row r="759" spans="2:65" s="1" customFormat="1" ht="44.25" customHeight="1">
      <c r="B759" s="33"/>
      <c r="C759" s="133" t="s">
        <v>1031</v>
      </c>
      <c r="D759" s="133" t="s">
        <v>191</v>
      </c>
      <c r="E759" s="134" t="s">
        <v>2753</v>
      </c>
      <c r="F759" s="135" t="s">
        <v>2754</v>
      </c>
      <c r="G759" s="136" t="s">
        <v>339</v>
      </c>
      <c r="H759" s="137">
        <v>2</v>
      </c>
      <c r="I759" s="138"/>
      <c r="J759" s="139">
        <f>ROUND(I759*H759,2)</f>
        <v>0</v>
      </c>
      <c r="K759" s="135" t="s">
        <v>195</v>
      </c>
      <c r="L759" s="33"/>
      <c r="M759" s="140" t="s">
        <v>19</v>
      </c>
      <c r="N759" s="141" t="s">
        <v>45</v>
      </c>
      <c r="P759" s="142">
        <f>O759*H759</f>
        <v>0</v>
      </c>
      <c r="Q759" s="142">
        <v>3.5999999999999999E-3</v>
      </c>
      <c r="R759" s="142">
        <f>Q759*H759</f>
        <v>7.1999999999999998E-3</v>
      </c>
      <c r="S759" s="142">
        <v>0.16</v>
      </c>
      <c r="T759" s="143">
        <f>S759*H759</f>
        <v>0.32</v>
      </c>
      <c r="AR759" s="144" t="s">
        <v>196</v>
      </c>
      <c r="AT759" s="144" t="s">
        <v>191</v>
      </c>
      <c r="AU759" s="144" t="s">
        <v>85</v>
      </c>
      <c r="AY759" s="18" t="s">
        <v>189</v>
      </c>
      <c r="BE759" s="145">
        <f>IF(N759="základní",J759,0)</f>
        <v>0</v>
      </c>
      <c r="BF759" s="145">
        <f>IF(N759="snížená",J759,0)</f>
        <v>0</v>
      </c>
      <c r="BG759" s="145">
        <f>IF(N759="zákl. přenesená",J759,0)</f>
        <v>0</v>
      </c>
      <c r="BH759" s="145">
        <f>IF(N759="sníž. přenesená",J759,0)</f>
        <v>0</v>
      </c>
      <c r="BI759" s="145">
        <f>IF(N759="nulová",J759,0)</f>
        <v>0</v>
      </c>
      <c r="BJ759" s="18" t="s">
        <v>82</v>
      </c>
      <c r="BK759" s="145">
        <f>ROUND(I759*H759,2)</f>
        <v>0</v>
      </c>
      <c r="BL759" s="18" t="s">
        <v>196</v>
      </c>
      <c r="BM759" s="144" t="s">
        <v>2755</v>
      </c>
    </row>
    <row r="760" spans="2:65" s="1" customFormat="1" ht="11.25">
      <c r="B760" s="33"/>
      <c r="D760" s="146" t="s">
        <v>198</v>
      </c>
      <c r="F760" s="147" t="s">
        <v>2756</v>
      </c>
      <c r="I760" s="148"/>
      <c r="L760" s="33"/>
      <c r="M760" s="149"/>
      <c r="T760" s="54"/>
      <c r="AT760" s="18" t="s">
        <v>198</v>
      </c>
      <c r="AU760" s="18" t="s">
        <v>85</v>
      </c>
    </row>
    <row r="761" spans="2:65" s="12" customFormat="1" ht="11.25">
      <c r="B761" s="150"/>
      <c r="D761" s="151" t="s">
        <v>205</v>
      </c>
      <c r="E761" s="152" t="s">
        <v>19</v>
      </c>
      <c r="F761" s="153" t="s">
        <v>2728</v>
      </c>
      <c r="H761" s="152" t="s">
        <v>19</v>
      </c>
      <c r="I761" s="154"/>
      <c r="L761" s="150"/>
      <c r="M761" s="155"/>
      <c r="T761" s="156"/>
      <c r="AT761" s="152" t="s">
        <v>205</v>
      </c>
      <c r="AU761" s="152" t="s">
        <v>85</v>
      </c>
      <c r="AV761" s="12" t="s">
        <v>82</v>
      </c>
      <c r="AW761" s="12" t="s">
        <v>35</v>
      </c>
      <c r="AX761" s="12" t="s">
        <v>74</v>
      </c>
      <c r="AY761" s="152" t="s">
        <v>189</v>
      </c>
    </row>
    <row r="762" spans="2:65" s="13" customFormat="1" ht="11.25">
      <c r="B762" s="157"/>
      <c r="D762" s="151" t="s">
        <v>205</v>
      </c>
      <c r="E762" s="158" t="s">
        <v>19</v>
      </c>
      <c r="F762" s="159" t="s">
        <v>2757</v>
      </c>
      <c r="H762" s="160">
        <v>0.4</v>
      </c>
      <c r="I762" s="161"/>
      <c r="L762" s="157"/>
      <c r="M762" s="162"/>
      <c r="T762" s="163"/>
      <c r="AT762" s="158" t="s">
        <v>205</v>
      </c>
      <c r="AU762" s="158" t="s">
        <v>85</v>
      </c>
      <c r="AV762" s="13" t="s">
        <v>85</v>
      </c>
      <c r="AW762" s="13" t="s">
        <v>35</v>
      </c>
      <c r="AX762" s="13" t="s">
        <v>74</v>
      </c>
      <c r="AY762" s="158" t="s">
        <v>189</v>
      </c>
    </row>
    <row r="763" spans="2:65" s="13" customFormat="1" ht="11.25">
      <c r="B763" s="157"/>
      <c r="D763" s="151" t="s">
        <v>205</v>
      </c>
      <c r="E763" s="158" t="s">
        <v>19</v>
      </c>
      <c r="F763" s="159" t="s">
        <v>2758</v>
      </c>
      <c r="H763" s="160">
        <v>1.6</v>
      </c>
      <c r="I763" s="161"/>
      <c r="L763" s="157"/>
      <c r="M763" s="162"/>
      <c r="T763" s="163"/>
      <c r="AT763" s="158" t="s">
        <v>205</v>
      </c>
      <c r="AU763" s="158" t="s">
        <v>85</v>
      </c>
      <c r="AV763" s="13" t="s">
        <v>85</v>
      </c>
      <c r="AW763" s="13" t="s">
        <v>35</v>
      </c>
      <c r="AX763" s="13" t="s">
        <v>74</v>
      </c>
      <c r="AY763" s="158" t="s">
        <v>189</v>
      </c>
    </row>
    <row r="764" spans="2:65" s="14" customFormat="1" ht="11.25">
      <c r="B764" s="164"/>
      <c r="D764" s="151" t="s">
        <v>205</v>
      </c>
      <c r="E764" s="165" t="s">
        <v>19</v>
      </c>
      <c r="F764" s="166" t="s">
        <v>303</v>
      </c>
      <c r="H764" s="167">
        <v>2</v>
      </c>
      <c r="I764" s="168"/>
      <c r="L764" s="164"/>
      <c r="M764" s="169"/>
      <c r="T764" s="170"/>
      <c r="AT764" s="165" t="s">
        <v>205</v>
      </c>
      <c r="AU764" s="165" t="s">
        <v>85</v>
      </c>
      <c r="AV764" s="14" t="s">
        <v>196</v>
      </c>
      <c r="AW764" s="14" t="s">
        <v>35</v>
      </c>
      <c r="AX764" s="14" t="s">
        <v>82</v>
      </c>
      <c r="AY764" s="165" t="s">
        <v>189</v>
      </c>
    </row>
    <row r="765" spans="2:65" s="1" customFormat="1" ht="33" customHeight="1">
      <c r="B765" s="33"/>
      <c r="C765" s="133" t="s">
        <v>1035</v>
      </c>
      <c r="D765" s="133" t="s">
        <v>191</v>
      </c>
      <c r="E765" s="134" t="s">
        <v>2759</v>
      </c>
      <c r="F765" s="135" t="s">
        <v>2760</v>
      </c>
      <c r="G765" s="136" t="s">
        <v>194</v>
      </c>
      <c r="H765" s="137">
        <v>177.98</v>
      </c>
      <c r="I765" s="138"/>
      <c r="J765" s="139">
        <f>ROUND(I765*H765,2)</f>
        <v>0</v>
      </c>
      <c r="K765" s="135" t="s">
        <v>195</v>
      </c>
      <c r="L765" s="33"/>
      <c r="M765" s="140" t="s">
        <v>19</v>
      </c>
      <c r="N765" s="141" t="s">
        <v>45</v>
      </c>
      <c r="P765" s="142">
        <f>O765*H765</f>
        <v>0</v>
      </c>
      <c r="Q765" s="142">
        <v>0</v>
      </c>
      <c r="R765" s="142">
        <f>Q765*H765</f>
        <v>0</v>
      </c>
      <c r="S765" s="142">
        <v>7.4999999999999997E-2</v>
      </c>
      <c r="T765" s="143">
        <f>S765*H765</f>
        <v>13.3485</v>
      </c>
      <c r="AR765" s="144" t="s">
        <v>196</v>
      </c>
      <c r="AT765" s="144" t="s">
        <v>191</v>
      </c>
      <c r="AU765" s="144" t="s">
        <v>85</v>
      </c>
      <c r="AY765" s="18" t="s">
        <v>189</v>
      </c>
      <c r="BE765" s="145">
        <f>IF(N765="základní",J765,0)</f>
        <v>0</v>
      </c>
      <c r="BF765" s="145">
        <f>IF(N765="snížená",J765,0)</f>
        <v>0</v>
      </c>
      <c r="BG765" s="145">
        <f>IF(N765="zákl. přenesená",J765,0)</f>
        <v>0</v>
      </c>
      <c r="BH765" s="145">
        <f>IF(N765="sníž. přenesená",J765,0)</f>
        <v>0</v>
      </c>
      <c r="BI765" s="145">
        <f>IF(N765="nulová",J765,0)</f>
        <v>0</v>
      </c>
      <c r="BJ765" s="18" t="s">
        <v>82</v>
      </c>
      <c r="BK765" s="145">
        <f>ROUND(I765*H765,2)</f>
        <v>0</v>
      </c>
      <c r="BL765" s="18" t="s">
        <v>196</v>
      </c>
      <c r="BM765" s="144" t="s">
        <v>2761</v>
      </c>
    </row>
    <row r="766" spans="2:65" s="1" customFormat="1" ht="11.25">
      <c r="B766" s="33"/>
      <c r="D766" s="146" t="s">
        <v>198</v>
      </c>
      <c r="F766" s="147" t="s">
        <v>2762</v>
      </c>
      <c r="I766" s="148"/>
      <c r="L766" s="33"/>
      <c r="M766" s="149"/>
      <c r="T766" s="54"/>
      <c r="AT766" s="18" t="s">
        <v>198</v>
      </c>
      <c r="AU766" s="18" t="s">
        <v>85</v>
      </c>
    </row>
    <row r="767" spans="2:65" s="12" customFormat="1" ht="11.25">
      <c r="B767" s="150"/>
      <c r="D767" s="151" t="s">
        <v>205</v>
      </c>
      <c r="E767" s="152" t="s">
        <v>19</v>
      </c>
      <c r="F767" s="153" t="s">
        <v>217</v>
      </c>
      <c r="H767" s="152" t="s">
        <v>19</v>
      </c>
      <c r="I767" s="154"/>
      <c r="L767" s="150"/>
      <c r="M767" s="155"/>
      <c r="T767" s="156"/>
      <c r="AT767" s="152" t="s">
        <v>205</v>
      </c>
      <c r="AU767" s="152" t="s">
        <v>85</v>
      </c>
      <c r="AV767" s="12" t="s">
        <v>82</v>
      </c>
      <c r="AW767" s="12" t="s">
        <v>35</v>
      </c>
      <c r="AX767" s="12" t="s">
        <v>74</v>
      </c>
      <c r="AY767" s="152" t="s">
        <v>189</v>
      </c>
    </row>
    <row r="768" spans="2:65" s="12" customFormat="1" ht="11.25">
      <c r="B768" s="150"/>
      <c r="D768" s="151" t="s">
        <v>205</v>
      </c>
      <c r="E768" s="152" t="s">
        <v>19</v>
      </c>
      <c r="F768" s="153" t="s">
        <v>2208</v>
      </c>
      <c r="H768" s="152" t="s">
        <v>19</v>
      </c>
      <c r="I768" s="154"/>
      <c r="L768" s="150"/>
      <c r="M768" s="155"/>
      <c r="T768" s="156"/>
      <c r="AT768" s="152" t="s">
        <v>205</v>
      </c>
      <c r="AU768" s="152" t="s">
        <v>85</v>
      </c>
      <c r="AV768" s="12" t="s">
        <v>82</v>
      </c>
      <c r="AW768" s="12" t="s">
        <v>35</v>
      </c>
      <c r="AX768" s="12" t="s">
        <v>74</v>
      </c>
      <c r="AY768" s="152" t="s">
        <v>189</v>
      </c>
    </row>
    <row r="769" spans="2:65" s="12" customFormat="1" ht="11.25">
      <c r="B769" s="150"/>
      <c r="D769" s="151" t="s">
        <v>205</v>
      </c>
      <c r="E769" s="152" t="s">
        <v>19</v>
      </c>
      <c r="F769" s="153" t="s">
        <v>2763</v>
      </c>
      <c r="H769" s="152" t="s">
        <v>19</v>
      </c>
      <c r="I769" s="154"/>
      <c r="L769" s="150"/>
      <c r="M769" s="155"/>
      <c r="T769" s="156"/>
      <c r="AT769" s="152" t="s">
        <v>205</v>
      </c>
      <c r="AU769" s="152" t="s">
        <v>85</v>
      </c>
      <c r="AV769" s="12" t="s">
        <v>82</v>
      </c>
      <c r="AW769" s="12" t="s">
        <v>35</v>
      </c>
      <c r="AX769" s="12" t="s">
        <v>74</v>
      </c>
      <c r="AY769" s="152" t="s">
        <v>189</v>
      </c>
    </row>
    <row r="770" spans="2:65" s="13" customFormat="1" ht="11.25">
      <c r="B770" s="157"/>
      <c r="D770" s="151" t="s">
        <v>205</v>
      </c>
      <c r="E770" s="158" t="s">
        <v>19</v>
      </c>
      <c r="F770" s="159" t="s">
        <v>2764</v>
      </c>
      <c r="H770" s="160">
        <v>99.3</v>
      </c>
      <c r="I770" s="161"/>
      <c r="L770" s="157"/>
      <c r="M770" s="162"/>
      <c r="T770" s="163"/>
      <c r="AT770" s="158" t="s">
        <v>205</v>
      </c>
      <c r="AU770" s="158" t="s">
        <v>85</v>
      </c>
      <c r="AV770" s="13" t="s">
        <v>85</v>
      </c>
      <c r="AW770" s="13" t="s">
        <v>35</v>
      </c>
      <c r="AX770" s="13" t="s">
        <v>74</v>
      </c>
      <c r="AY770" s="158" t="s">
        <v>189</v>
      </c>
    </row>
    <row r="771" spans="2:65" s="12" customFormat="1" ht="11.25">
      <c r="B771" s="150"/>
      <c r="D771" s="151" t="s">
        <v>205</v>
      </c>
      <c r="E771" s="152" t="s">
        <v>19</v>
      </c>
      <c r="F771" s="153" t="s">
        <v>2544</v>
      </c>
      <c r="H771" s="152" t="s">
        <v>19</v>
      </c>
      <c r="I771" s="154"/>
      <c r="L771" s="150"/>
      <c r="M771" s="155"/>
      <c r="T771" s="156"/>
      <c r="AT771" s="152" t="s">
        <v>205</v>
      </c>
      <c r="AU771" s="152" t="s">
        <v>85</v>
      </c>
      <c r="AV771" s="12" t="s">
        <v>82</v>
      </c>
      <c r="AW771" s="12" t="s">
        <v>35</v>
      </c>
      <c r="AX771" s="12" t="s">
        <v>74</v>
      </c>
      <c r="AY771" s="152" t="s">
        <v>189</v>
      </c>
    </row>
    <row r="772" spans="2:65" s="13" customFormat="1" ht="11.25">
      <c r="B772" s="157"/>
      <c r="D772" s="151" t="s">
        <v>205</v>
      </c>
      <c r="E772" s="158" t="s">
        <v>19</v>
      </c>
      <c r="F772" s="159" t="s">
        <v>2545</v>
      </c>
      <c r="H772" s="160">
        <v>14.4</v>
      </c>
      <c r="I772" s="161"/>
      <c r="L772" s="157"/>
      <c r="M772" s="162"/>
      <c r="T772" s="163"/>
      <c r="AT772" s="158" t="s">
        <v>205</v>
      </c>
      <c r="AU772" s="158" t="s">
        <v>85</v>
      </c>
      <c r="AV772" s="13" t="s">
        <v>85</v>
      </c>
      <c r="AW772" s="13" t="s">
        <v>35</v>
      </c>
      <c r="AX772" s="13" t="s">
        <v>74</v>
      </c>
      <c r="AY772" s="158" t="s">
        <v>189</v>
      </c>
    </row>
    <row r="773" spans="2:65" s="12" customFormat="1" ht="11.25">
      <c r="B773" s="150"/>
      <c r="D773" s="151" t="s">
        <v>205</v>
      </c>
      <c r="E773" s="152" t="s">
        <v>19</v>
      </c>
      <c r="F773" s="153" t="s">
        <v>2527</v>
      </c>
      <c r="H773" s="152" t="s">
        <v>19</v>
      </c>
      <c r="I773" s="154"/>
      <c r="L773" s="150"/>
      <c r="M773" s="155"/>
      <c r="T773" s="156"/>
      <c r="AT773" s="152" t="s">
        <v>205</v>
      </c>
      <c r="AU773" s="152" t="s">
        <v>85</v>
      </c>
      <c r="AV773" s="12" t="s">
        <v>82</v>
      </c>
      <c r="AW773" s="12" t="s">
        <v>35</v>
      </c>
      <c r="AX773" s="12" t="s">
        <v>74</v>
      </c>
      <c r="AY773" s="152" t="s">
        <v>189</v>
      </c>
    </row>
    <row r="774" spans="2:65" s="13" customFormat="1" ht="11.25">
      <c r="B774" s="157"/>
      <c r="D774" s="151" t="s">
        <v>205</v>
      </c>
      <c r="E774" s="158" t="s">
        <v>19</v>
      </c>
      <c r="F774" s="159" t="s">
        <v>2765</v>
      </c>
      <c r="H774" s="160">
        <v>64.28</v>
      </c>
      <c r="I774" s="161"/>
      <c r="L774" s="157"/>
      <c r="M774" s="162"/>
      <c r="T774" s="163"/>
      <c r="AT774" s="158" t="s">
        <v>205</v>
      </c>
      <c r="AU774" s="158" t="s">
        <v>85</v>
      </c>
      <c r="AV774" s="13" t="s">
        <v>85</v>
      </c>
      <c r="AW774" s="13" t="s">
        <v>35</v>
      </c>
      <c r="AX774" s="13" t="s">
        <v>74</v>
      </c>
      <c r="AY774" s="158" t="s">
        <v>189</v>
      </c>
    </row>
    <row r="775" spans="2:65" s="14" customFormat="1" ht="11.25">
      <c r="B775" s="164"/>
      <c r="D775" s="151" t="s">
        <v>205</v>
      </c>
      <c r="E775" s="165" t="s">
        <v>19</v>
      </c>
      <c r="F775" s="166" t="s">
        <v>303</v>
      </c>
      <c r="H775" s="167">
        <v>177.98</v>
      </c>
      <c r="I775" s="168"/>
      <c r="L775" s="164"/>
      <c r="M775" s="169"/>
      <c r="T775" s="170"/>
      <c r="AT775" s="165" t="s">
        <v>205</v>
      </c>
      <c r="AU775" s="165" t="s">
        <v>85</v>
      </c>
      <c r="AV775" s="14" t="s">
        <v>196</v>
      </c>
      <c r="AW775" s="14" t="s">
        <v>35</v>
      </c>
      <c r="AX775" s="14" t="s">
        <v>82</v>
      </c>
      <c r="AY775" s="165" t="s">
        <v>189</v>
      </c>
    </row>
    <row r="776" spans="2:65" s="1" customFormat="1" ht="24.2" customHeight="1">
      <c r="B776" s="33"/>
      <c r="C776" s="133" t="s">
        <v>1040</v>
      </c>
      <c r="D776" s="133" t="s">
        <v>191</v>
      </c>
      <c r="E776" s="134" t="s">
        <v>2766</v>
      </c>
      <c r="F776" s="135" t="s">
        <v>2767</v>
      </c>
      <c r="G776" s="136" t="s">
        <v>194</v>
      </c>
      <c r="H776" s="137">
        <v>523.37</v>
      </c>
      <c r="I776" s="138"/>
      <c r="J776" s="139">
        <f>ROUND(I776*H776,2)</f>
        <v>0</v>
      </c>
      <c r="K776" s="135" t="s">
        <v>195</v>
      </c>
      <c r="L776" s="33"/>
      <c r="M776" s="140" t="s">
        <v>19</v>
      </c>
      <c r="N776" s="141" t="s">
        <v>45</v>
      </c>
      <c r="P776" s="142">
        <f>O776*H776</f>
        <v>0</v>
      </c>
      <c r="Q776" s="142">
        <v>0</v>
      </c>
      <c r="R776" s="142">
        <f>Q776*H776</f>
        <v>0</v>
      </c>
      <c r="S776" s="142">
        <v>0</v>
      </c>
      <c r="T776" s="143">
        <f>S776*H776</f>
        <v>0</v>
      </c>
      <c r="AR776" s="144" t="s">
        <v>196</v>
      </c>
      <c r="AT776" s="144" t="s">
        <v>191</v>
      </c>
      <c r="AU776" s="144" t="s">
        <v>85</v>
      </c>
      <c r="AY776" s="18" t="s">
        <v>189</v>
      </c>
      <c r="BE776" s="145">
        <f>IF(N776="základní",J776,0)</f>
        <v>0</v>
      </c>
      <c r="BF776" s="145">
        <f>IF(N776="snížená",J776,0)</f>
        <v>0</v>
      </c>
      <c r="BG776" s="145">
        <f>IF(N776="zákl. přenesená",J776,0)</f>
        <v>0</v>
      </c>
      <c r="BH776" s="145">
        <f>IF(N776="sníž. přenesená",J776,0)</f>
        <v>0</v>
      </c>
      <c r="BI776" s="145">
        <f>IF(N776="nulová",J776,0)</f>
        <v>0</v>
      </c>
      <c r="BJ776" s="18" t="s">
        <v>82</v>
      </c>
      <c r="BK776" s="145">
        <f>ROUND(I776*H776,2)</f>
        <v>0</v>
      </c>
      <c r="BL776" s="18" t="s">
        <v>196</v>
      </c>
      <c r="BM776" s="144" t="s">
        <v>2768</v>
      </c>
    </row>
    <row r="777" spans="2:65" s="1" customFormat="1" ht="11.25">
      <c r="B777" s="33"/>
      <c r="D777" s="146" t="s">
        <v>198</v>
      </c>
      <c r="F777" s="147" t="s">
        <v>2769</v>
      </c>
      <c r="I777" s="148"/>
      <c r="L777" s="33"/>
      <c r="M777" s="149"/>
      <c r="T777" s="54"/>
      <c r="AT777" s="18" t="s">
        <v>198</v>
      </c>
      <c r="AU777" s="18" t="s">
        <v>85</v>
      </c>
    </row>
    <row r="778" spans="2:65" s="12" customFormat="1" ht="11.25">
      <c r="B778" s="150"/>
      <c r="D778" s="151" t="s">
        <v>205</v>
      </c>
      <c r="E778" s="152" t="s">
        <v>19</v>
      </c>
      <c r="F778" s="153" t="s">
        <v>2208</v>
      </c>
      <c r="H778" s="152" t="s">
        <v>19</v>
      </c>
      <c r="I778" s="154"/>
      <c r="L778" s="150"/>
      <c r="M778" s="155"/>
      <c r="T778" s="156"/>
      <c r="AT778" s="152" t="s">
        <v>205</v>
      </c>
      <c r="AU778" s="152" t="s">
        <v>85</v>
      </c>
      <c r="AV778" s="12" t="s">
        <v>82</v>
      </c>
      <c r="AW778" s="12" t="s">
        <v>35</v>
      </c>
      <c r="AX778" s="12" t="s">
        <v>74</v>
      </c>
      <c r="AY778" s="152" t="s">
        <v>189</v>
      </c>
    </row>
    <row r="779" spans="2:65" s="12" customFormat="1" ht="11.25">
      <c r="B779" s="150"/>
      <c r="D779" s="151" t="s">
        <v>205</v>
      </c>
      <c r="E779" s="152" t="s">
        <v>19</v>
      </c>
      <c r="F779" s="153" t="s">
        <v>2449</v>
      </c>
      <c r="H779" s="152" t="s">
        <v>19</v>
      </c>
      <c r="I779" s="154"/>
      <c r="L779" s="150"/>
      <c r="M779" s="155"/>
      <c r="T779" s="156"/>
      <c r="AT779" s="152" t="s">
        <v>205</v>
      </c>
      <c r="AU779" s="152" t="s">
        <v>85</v>
      </c>
      <c r="AV779" s="12" t="s">
        <v>82</v>
      </c>
      <c r="AW779" s="12" t="s">
        <v>35</v>
      </c>
      <c r="AX779" s="12" t="s">
        <v>74</v>
      </c>
      <c r="AY779" s="152" t="s">
        <v>189</v>
      </c>
    </row>
    <row r="780" spans="2:65" s="13" customFormat="1" ht="11.25">
      <c r="B780" s="157"/>
      <c r="D780" s="151" t="s">
        <v>205</v>
      </c>
      <c r="E780" s="158" t="s">
        <v>19</v>
      </c>
      <c r="F780" s="159" t="s">
        <v>2450</v>
      </c>
      <c r="H780" s="160">
        <v>40.81</v>
      </c>
      <c r="I780" s="161"/>
      <c r="L780" s="157"/>
      <c r="M780" s="162"/>
      <c r="T780" s="163"/>
      <c r="AT780" s="158" t="s">
        <v>205</v>
      </c>
      <c r="AU780" s="158" t="s">
        <v>85</v>
      </c>
      <c r="AV780" s="13" t="s">
        <v>85</v>
      </c>
      <c r="AW780" s="13" t="s">
        <v>35</v>
      </c>
      <c r="AX780" s="13" t="s">
        <v>74</v>
      </c>
      <c r="AY780" s="158" t="s">
        <v>189</v>
      </c>
    </row>
    <row r="781" spans="2:65" s="12" customFormat="1" ht="11.25">
      <c r="B781" s="150"/>
      <c r="D781" s="151" t="s">
        <v>205</v>
      </c>
      <c r="E781" s="152" t="s">
        <v>19</v>
      </c>
      <c r="F781" s="153" t="s">
        <v>2452</v>
      </c>
      <c r="H781" s="152" t="s">
        <v>19</v>
      </c>
      <c r="I781" s="154"/>
      <c r="L781" s="150"/>
      <c r="M781" s="155"/>
      <c r="T781" s="156"/>
      <c r="AT781" s="152" t="s">
        <v>205</v>
      </c>
      <c r="AU781" s="152" t="s">
        <v>85</v>
      </c>
      <c r="AV781" s="12" t="s">
        <v>82</v>
      </c>
      <c r="AW781" s="12" t="s">
        <v>35</v>
      </c>
      <c r="AX781" s="12" t="s">
        <v>74</v>
      </c>
      <c r="AY781" s="152" t="s">
        <v>189</v>
      </c>
    </row>
    <row r="782" spans="2:65" s="13" customFormat="1" ht="11.25">
      <c r="B782" s="157"/>
      <c r="D782" s="151" t="s">
        <v>205</v>
      </c>
      <c r="E782" s="158" t="s">
        <v>19</v>
      </c>
      <c r="F782" s="159" t="s">
        <v>2453</v>
      </c>
      <c r="H782" s="160">
        <v>5.4</v>
      </c>
      <c r="I782" s="161"/>
      <c r="L782" s="157"/>
      <c r="M782" s="162"/>
      <c r="T782" s="163"/>
      <c r="AT782" s="158" t="s">
        <v>205</v>
      </c>
      <c r="AU782" s="158" t="s">
        <v>85</v>
      </c>
      <c r="AV782" s="13" t="s">
        <v>85</v>
      </c>
      <c r="AW782" s="13" t="s">
        <v>35</v>
      </c>
      <c r="AX782" s="13" t="s">
        <v>74</v>
      </c>
      <c r="AY782" s="158" t="s">
        <v>189</v>
      </c>
    </row>
    <row r="783" spans="2:65" s="12" customFormat="1" ht="11.25">
      <c r="B783" s="150"/>
      <c r="D783" s="151" t="s">
        <v>205</v>
      </c>
      <c r="E783" s="152" t="s">
        <v>19</v>
      </c>
      <c r="F783" s="153" t="s">
        <v>2454</v>
      </c>
      <c r="H783" s="152" t="s">
        <v>19</v>
      </c>
      <c r="I783" s="154"/>
      <c r="L783" s="150"/>
      <c r="M783" s="155"/>
      <c r="T783" s="156"/>
      <c r="AT783" s="152" t="s">
        <v>205</v>
      </c>
      <c r="AU783" s="152" t="s">
        <v>85</v>
      </c>
      <c r="AV783" s="12" t="s">
        <v>82</v>
      </c>
      <c r="AW783" s="12" t="s">
        <v>35</v>
      </c>
      <c r="AX783" s="12" t="s">
        <v>74</v>
      </c>
      <c r="AY783" s="152" t="s">
        <v>189</v>
      </c>
    </row>
    <row r="784" spans="2:65" s="13" customFormat="1" ht="11.25">
      <c r="B784" s="157"/>
      <c r="D784" s="151" t="s">
        <v>205</v>
      </c>
      <c r="E784" s="158" t="s">
        <v>19</v>
      </c>
      <c r="F784" s="159" t="s">
        <v>2770</v>
      </c>
      <c r="H784" s="160">
        <v>13.3</v>
      </c>
      <c r="I784" s="161"/>
      <c r="L784" s="157"/>
      <c r="M784" s="162"/>
      <c r="T784" s="163"/>
      <c r="AT784" s="158" t="s">
        <v>205</v>
      </c>
      <c r="AU784" s="158" t="s">
        <v>85</v>
      </c>
      <c r="AV784" s="13" t="s">
        <v>85</v>
      </c>
      <c r="AW784" s="13" t="s">
        <v>35</v>
      </c>
      <c r="AX784" s="13" t="s">
        <v>74</v>
      </c>
      <c r="AY784" s="158" t="s">
        <v>189</v>
      </c>
    </row>
    <row r="785" spans="2:51" s="12" customFormat="1" ht="11.25">
      <c r="B785" s="150"/>
      <c r="D785" s="151" t="s">
        <v>205</v>
      </c>
      <c r="E785" s="152" t="s">
        <v>19</v>
      </c>
      <c r="F785" s="153" t="s">
        <v>2771</v>
      </c>
      <c r="H785" s="152" t="s">
        <v>19</v>
      </c>
      <c r="I785" s="154"/>
      <c r="L785" s="150"/>
      <c r="M785" s="155"/>
      <c r="T785" s="156"/>
      <c r="AT785" s="152" t="s">
        <v>205</v>
      </c>
      <c r="AU785" s="152" t="s">
        <v>85</v>
      </c>
      <c r="AV785" s="12" t="s">
        <v>82</v>
      </c>
      <c r="AW785" s="12" t="s">
        <v>35</v>
      </c>
      <c r="AX785" s="12" t="s">
        <v>74</v>
      </c>
      <c r="AY785" s="152" t="s">
        <v>189</v>
      </c>
    </row>
    <row r="786" spans="2:51" s="13" customFormat="1" ht="11.25">
      <c r="B786" s="157"/>
      <c r="D786" s="151" t="s">
        <v>205</v>
      </c>
      <c r="E786" s="158" t="s">
        <v>19</v>
      </c>
      <c r="F786" s="159" t="s">
        <v>2772</v>
      </c>
      <c r="H786" s="160">
        <v>89.82</v>
      </c>
      <c r="I786" s="161"/>
      <c r="L786" s="157"/>
      <c r="M786" s="162"/>
      <c r="T786" s="163"/>
      <c r="AT786" s="158" t="s">
        <v>205</v>
      </c>
      <c r="AU786" s="158" t="s">
        <v>85</v>
      </c>
      <c r="AV786" s="13" t="s">
        <v>85</v>
      </c>
      <c r="AW786" s="13" t="s">
        <v>35</v>
      </c>
      <c r="AX786" s="13" t="s">
        <v>74</v>
      </c>
      <c r="AY786" s="158" t="s">
        <v>189</v>
      </c>
    </row>
    <row r="787" spans="2:51" s="13" customFormat="1" ht="11.25">
      <c r="B787" s="157"/>
      <c r="D787" s="151" t="s">
        <v>205</v>
      </c>
      <c r="E787" s="158" t="s">
        <v>19</v>
      </c>
      <c r="F787" s="159" t="s">
        <v>2773</v>
      </c>
      <c r="H787" s="160">
        <v>27.17</v>
      </c>
      <c r="I787" s="161"/>
      <c r="L787" s="157"/>
      <c r="M787" s="162"/>
      <c r="T787" s="163"/>
      <c r="AT787" s="158" t="s">
        <v>205</v>
      </c>
      <c r="AU787" s="158" t="s">
        <v>85</v>
      </c>
      <c r="AV787" s="13" t="s">
        <v>85</v>
      </c>
      <c r="AW787" s="13" t="s">
        <v>35</v>
      </c>
      <c r="AX787" s="13" t="s">
        <v>74</v>
      </c>
      <c r="AY787" s="158" t="s">
        <v>189</v>
      </c>
    </row>
    <row r="788" spans="2:51" s="12" customFormat="1" ht="11.25">
      <c r="B788" s="150"/>
      <c r="D788" s="151" t="s">
        <v>205</v>
      </c>
      <c r="E788" s="152" t="s">
        <v>19</v>
      </c>
      <c r="F788" s="153" t="s">
        <v>2774</v>
      </c>
      <c r="H788" s="152" t="s">
        <v>19</v>
      </c>
      <c r="I788" s="154"/>
      <c r="L788" s="150"/>
      <c r="M788" s="155"/>
      <c r="T788" s="156"/>
      <c r="AT788" s="152" t="s">
        <v>205</v>
      </c>
      <c r="AU788" s="152" t="s">
        <v>85</v>
      </c>
      <c r="AV788" s="12" t="s">
        <v>82</v>
      </c>
      <c r="AW788" s="12" t="s">
        <v>35</v>
      </c>
      <c r="AX788" s="12" t="s">
        <v>74</v>
      </c>
      <c r="AY788" s="152" t="s">
        <v>189</v>
      </c>
    </row>
    <row r="789" spans="2:51" s="13" customFormat="1" ht="11.25">
      <c r="B789" s="157"/>
      <c r="D789" s="151" t="s">
        <v>205</v>
      </c>
      <c r="E789" s="158" t="s">
        <v>19</v>
      </c>
      <c r="F789" s="159" t="s">
        <v>2775</v>
      </c>
      <c r="H789" s="160">
        <v>89.78</v>
      </c>
      <c r="I789" s="161"/>
      <c r="L789" s="157"/>
      <c r="M789" s="162"/>
      <c r="T789" s="163"/>
      <c r="AT789" s="158" t="s">
        <v>205</v>
      </c>
      <c r="AU789" s="158" t="s">
        <v>85</v>
      </c>
      <c r="AV789" s="13" t="s">
        <v>85</v>
      </c>
      <c r="AW789" s="13" t="s">
        <v>35</v>
      </c>
      <c r="AX789" s="13" t="s">
        <v>74</v>
      </c>
      <c r="AY789" s="158" t="s">
        <v>189</v>
      </c>
    </row>
    <row r="790" spans="2:51" s="12" customFormat="1" ht="11.25">
      <c r="B790" s="150"/>
      <c r="D790" s="151" t="s">
        <v>205</v>
      </c>
      <c r="E790" s="152" t="s">
        <v>19</v>
      </c>
      <c r="F790" s="153" t="s">
        <v>2763</v>
      </c>
      <c r="H790" s="152" t="s">
        <v>19</v>
      </c>
      <c r="I790" s="154"/>
      <c r="L790" s="150"/>
      <c r="M790" s="155"/>
      <c r="T790" s="156"/>
      <c r="AT790" s="152" t="s">
        <v>205</v>
      </c>
      <c r="AU790" s="152" t="s">
        <v>85</v>
      </c>
      <c r="AV790" s="12" t="s">
        <v>82</v>
      </c>
      <c r="AW790" s="12" t="s">
        <v>35</v>
      </c>
      <c r="AX790" s="12" t="s">
        <v>74</v>
      </c>
      <c r="AY790" s="152" t="s">
        <v>189</v>
      </c>
    </row>
    <row r="791" spans="2:51" s="13" customFormat="1" ht="11.25">
      <c r="B791" s="157"/>
      <c r="D791" s="151" t="s">
        <v>205</v>
      </c>
      <c r="E791" s="158" t="s">
        <v>19</v>
      </c>
      <c r="F791" s="159" t="s">
        <v>2764</v>
      </c>
      <c r="H791" s="160">
        <v>99.3</v>
      </c>
      <c r="I791" s="161"/>
      <c r="L791" s="157"/>
      <c r="M791" s="162"/>
      <c r="T791" s="163"/>
      <c r="AT791" s="158" t="s">
        <v>205</v>
      </c>
      <c r="AU791" s="158" t="s">
        <v>85</v>
      </c>
      <c r="AV791" s="13" t="s">
        <v>85</v>
      </c>
      <c r="AW791" s="13" t="s">
        <v>35</v>
      </c>
      <c r="AX791" s="13" t="s">
        <v>74</v>
      </c>
      <c r="AY791" s="158" t="s">
        <v>189</v>
      </c>
    </row>
    <row r="792" spans="2:51" s="12" customFormat="1" ht="11.25">
      <c r="B792" s="150"/>
      <c r="D792" s="151" t="s">
        <v>205</v>
      </c>
      <c r="E792" s="152" t="s">
        <v>19</v>
      </c>
      <c r="F792" s="153" t="s">
        <v>2776</v>
      </c>
      <c r="H792" s="152" t="s">
        <v>19</v>
      </c>
      <c r="I792" s="154"/>
      <c r="L792" s="150"/>
      <c r="M792" s="155"/>
      <c r="T792" s="156"/>
      <c r="AT792" s="152" t="s">
        <v>205</v>
      </c>
      <c r="AU792" s="152" t="s">
        <v>85</v>
      </c>
      <c r="AV792" s="12" t="s">
        <v>82</v>
      </c>
      <c r="AW792" s="12" t="s">
        <v>35</v>
      </c>
      <c r="AX792" s="12" t="s">
        <v>74</v>
      </c>
      <c r="AY792" s="152" t="s">
        <v>189</v>
      </c>
    </row>
    <row r="793" spans="2:51" s="13" customFormat="1" ht="11.25">
      <c r="B793" s="157"/>
      <c r="D793" s="151" t="s">
        <v>205</v>
      </c>
      <c r="E793" s="158" t="s">
        <v>19</v>
      </c>
      <c r="F793" s="159" t="s">
        <v>2777</v>
      </c>
      <c r="H793" s="160">
        <v>33.06</v>
      </c>
      <c r="I793" s="161"/>
      <c r="L793" s="157"/>
      <c r="M793" s="162"/>
      <c r="T793" s="163"/>
      <c r="AT793" s="158" t="s">
        <v>205</v>
      </c>
      <c r="AU793" s="158" t="s">
        <v>85</v>
      </c>
      <c r="AV793" s="13" t="s">
        <v>85</v>
      </c>
      <c r="AW793" s="13" t="s">
        <v>35</v>
      </c>
      <c r="AX793" s="13" t="s">
        <v>74</v>
      </c>
      <c r="AY793" s="158" t="s">
        <v>189</v>
      </c>
    </row>
    <row r="794" spans="2:51" s="13" customFormat="1" ht="11.25">
      <c r="B794" s="157"/>
      <c r="D794" s="151" t="s">
        <v>205</v>
      </c>
      <c r="E794" s="158" t="s">
        <v>19</v>
      </c>
      <c r="F794" s="159" t="s">
        <v>2778</v>
      </c>
      <c r="H794" s="160">
        <v>11.65</v>
      </c>
      <c r="I794" s="161"/>
      <c r="L794" s="157"/>
      <c r="M794" s="162"/>
      <c r="T794" s="163"/>
      <c r="AT794" s="158" t="s">
        <v>205</v>
      </c>
      <c r="AU794" s="158" t="s">
        <v>85</v>
      </c>
      <c r="AV794" s="13" t="s">
        <v>85</v>
      </c>
      <c r="AW794" s="13" t="s">
        <v>35</v>
      </c>
      <c r="AX794" s="13" t="s">
        <v>74</v>
      </c>
      <c r="AY794" s="158" t="s">
        <v>189</v>
      </c>
    </row>
    <row r="795" spans="2:51" s="12" customFormat="1" ht="11.25">
      <c r="B795" s="150"/>
      <c r="D795" s="151" t="s">
        <v>205</v>
      </c>
      <c r="E795" s="152" t="s">
        <v>19</v>
      </c>
      <c r="F795" s="153" t="s">
        <v>2544</v>
      </c>
      <c r="H795" s="152" t="s">
        <v>19</v>
      </c>
      <c r="I795" s="154"/>
      <c r="L795" s="150"/>
      <c r="M795" s="155"/>
      <c r="T795" s="156"/>
      <c r="AT795" s="152" t="s">
        <v>205</v>
      </c>
      <c r="AU795" s="152" t="s">
        <v>85</v>
      </c>
      <c r="AV795" s="12" t="s">
        <v>82</v>
      </c>
      <c r="AW795" s="12" t="s">
        <v>35</v>
      </c>
      <c r="AX795" s="12" t="s">
        <v>74</v>
      </c>
      <c r="AY795" s="152" t="s">
        <v>189</v>
      </c>
    </row>
    <row r="796" spans="2:51" s="13" customFormat="1" ht="11.25">
      <c r="B796" s="157"/>
      <c r="D796" s="151" t="s">
        <v>205</v>
      </c>
      <c r="E796" s="158" t="s">
        <v>19</v>
      </c>
      <c r="F796" s="159" t="s">
        <v>2779</v>
      </c>
      <c r="H796" s="160">
        <v>28.8</v>
      </c>
      <c r="I796" s="161"/>
      <c r="L796" s="157"/>
      <c r="M796" s="162"/>
      <c r="T796" s="163"/>
      <c r="AT796" s="158" t="s">
        <v>205</v>
      </c>
      <c r="AU796" s="158" t="s">
        <v>85</v>
      </c>
      <c r="AV796" s="13" t="s">
        <v>85</v>
      </c>
      <c r="AW796" s="13" t="s">
        <v>35</v>
      </c>
      <c r="AX796" s="13" t="s">
        <v>74</v>
      </c>
      <c r="AY796" s="158" t="s">
        <v>189</v>
      </c>
    </row>
    <row r="797" spans="2:51" s="12" customFormat="1" ht="11.25">
      <c r="B797" s="150"/>
      <c r="D797" s="151" t="s">
        <v>205</v>
      </c>
      <c r="E797" s="152" t="s">
        <v>19</v>
      </c>
      <c r="F797" s="153" t="s">
        <v>2527</v>
      </c>
      <c r="H797" s="152" t="s">
        <v>19</v>
      </c>
      <c r="I797" s="154"/>
      <c r="L797" s="150"/>
      <c r="M797" s="155"/>
      <c r="T797" s="156"/>
      <c r="AT797" s="152" t="s">
        <v>205</v>
      </c>
      <c r="AU797" s="152" t="s">
        <v>85</v>
      </c>
      <c r="AV797" s="12" t="s">
        <v>82</v>
      </c>
      <c r="AW797" s="12" t="s">
        <v>35</v>
      </c>
      <c r="AX797" s="12" t="s">
        <v>74</v>
      </c>
      <c r="AY797" s="152" t="s">
        <v>189</v>
      </c>
    </row>
    <row r="798" spans="2:51" s="13" customFormat="1" ht="11.25">
      <c r="B798" s="157"/>
      <c r="D798" s="151" t="s">
        <v>205</v>
      </c>
      <c r="E798" s="158" t="s">
        <v>19</v>
      </c>
      <c r="F798" s="159" t="s">
        <v>2765</v>
      </c>
      <c r="H798" s="160">
        <v>64.28</v>
      </c>
      <c r="I798" s="161"/>
      <c r="L798" s="157"/>
      <c r="M798" s="162"/>
      <c r="T798" s="163"/>
      <c r="AT798" s="158" t="s">
        <v>205</v>
      </c>
      <c r="AU798" s="158" t="s">
        <v>85</v>
      </c>
      <c r="AV798" s="13" t="s">
        <v>85</v>
      </c>
      <c r="AW798" s="13" t="s">
        <v>35</v>
      </c>
      <c r="AX798" s="13" t="s">
        <v>74</v>
      </c>
      <c r="AY798" s="158" t="s">
        <v>189</v>
      </c>
    </row>
    <row r="799" spans="2:51" s="12" customFormat="1" ht="11.25">
      <c r="B799" s="150"/>
      <c r="D799" s="151" t="s">
        <v>205</v>
      </c>
      <c r="E799" s="152" t="s">
        <v>19</v>
      </c>
      <c r="F799" s="153" t="s">
        <v>2780</v>
      </c>
      <c r="H799" s="152" t="s">
        <v>19</v>
      </c>
      <c r="I799" s="154"/>
      <c r="L799" s="150"/>
      <c r="M799" s="155"/>
      <c r="T799" s="156"/>
      <c r="AT799" s="152" t="s">
        <v>205</v>
      </c>
      <c r="AU799" s="152" t="s">
        <v>85</v>
      </c>
      <c r="AV799" s="12" t="s">
        <v>82</v>
      </c>
      <c r="AW799" s="12" t="s">
        <v>35</v>
      </c>
      <c r="AX799" s="12" t="s">
        <v>74</v>
      </c>
      <c r="AY799" s="152" t="s">
        <v>189</v>
      </c>
    </row>
    <row r="800" spans="2:51" s="13" customFormat="1" ht="11.25">
      <c r="B800" s="157"/>
      <c r="D800" s="151" t="s">
        <v>205</v>
      </c>
      <c r="E800" s="158" t="s">
        <v>19</v>
      </c>
      <c r="F800" s="159" t="s">
        <v>2781</v>
      </c>
      <c r="H800" s="160">
        <v>20</v>
      </c>
      <c r="I800" s="161"/>
      <c r="L800" s="157"/>
      <c r="M800" s="162"/>
      <c r="T800" s="163"/>
      <c r="AT800" s="158" t="s">
        <v>205</v>
      </c>
      <c r="AU800" s="158" t="s">
        <v>85</v>
      </c>
      <c r="AV800" s="13" t="s">
        <v>85</v>
      </c>
      <c r="AW800" s="13" t="s">
        <v>35</v>
      </c>
      <c r="AX800" s="13" t="s">
        <v>74</v>
      </c>
      <c r="AY800" s="158" t="s">
        <v>189</v>
      </c>
    </row>
    <row r="801" spans="2:65" s="14" customFormat="1" ht="11.25">
      <c r="B801" s="164"/>
      <c r="D801" s="151" t="s">
        <v>205</v>
      </c>
      <c r="E801" s="165" t="s">
        <v>19</v>
      </c>
      <c r="F801" s="166" t="s">
        <v>303</v>
      </c>
      <c r="H801" s="167">
        <v>523.37</v>
      </c>
      <c r="I801" s="168"/>
      <c r="L801" s="164"/>
      <c r="M801" s="169"/>
      <c r="T801" s="170"/>
      <c r="AT801" s="165" t="s">
        <v>205</v>
      </c>
      <c r="AU801" s="165" t="s">
        <v>85</v>
      </c>
      <c r="AV801" s="14" t="s">
        <v>196</v>
      </c>
      <c r="AW801" s="14" t="s">
        <v>35</v>
      </c>
      <c r="AX801" s="14" t="s">
        <v>82</v>
      </c>
      <c r="AY801" s="165" t="s">
        <v>189</v>
      </c>
    </row>
    <row r="802" spans="2:65" s="1" customFormat="1" ht="24.2" customHeight="1">
      <c r="B802" s="33"/>
      <c r="C802" s="133" t="s">
        <v>1044</v>
      </c>
      <c r="D802" s="133" t="s">
        <v>191</v>
      </c>
      <c r="E802" s="134" t="s">
        <v>2782</v>
      </c>
      <c r="F802" s="135" t="s">
        <v>2783</v>
      </c>
      <c r="G802" s="136" t="s">
        <v>194</v>
      </c>
      <c r="H802" s="137">
        <v>226.77</v>
      </c>
      <c r="I802" s="138"/>
      <c r="J802" s="139">
        <f>ROUND(I802*H802,2)</f>
        <v>0</v>
      </c>
      <c r="K802" s="135" t="s">
        <v>195</v>
      </c>
      <c r="L802" s="33"/>
      <c r="M802" s="140" t="s">
        <v>19</v>
      </c>
      <c r="N802" s="141" t="s">
        <v>45</v>
      </c>
      <c r="P802" s="142">
        <f>O802*H802</f>
        <v>0</v>
      </c>
      <c r="Q802" s="142">
        <v>0</v>
      </c>
      <c r="R802" s="142">
        <f>Q802*H802</f>
        <v>0</v>
      </c>
      <c r="S802" s="142">
        <v>0</v>
      </c>
      <c r="T802" s="143">
        <f>S802*H802</f>
        <v>0</v>
      </c>
      <c r="AR802" s="144" t="s">
        <v>196</v>
      </c>
      <c r="AT802" s="144" t="s">
        <v>191</v>
      </c>
      <c r="AU802" s="144" t="s">
        <v>85</v>
      </c>
      <c r="AY802" s="18" t="s">
        <v>189</v>
      </c>
      <c r="BE802" s="145">
        <f>IF(N802="základní",J802,0)</f>
        <v>0</v>
      </c>
      <c r="BF802" s="145">
        <f>IF(N802="snížená",J802,0)</f>
        <v>0</v>
      </c>
      <c r="BG802" s="145">
        <f>IF(N802="zákl. přenesená",J802,0)</f>
        <v>0</v>
      </c>
      <c r="BH802" s="145">
        <f>IF(N802="sníž. přenesená",J802,0)</f>
        <v>0</v>
      </c>
      <c r="BI802" s="145">
        <f>IF(N802="nulová",J802,0)</f>
        <v>0</v>
      </c>
      <c r="BJ802" s="18" t="s">
        <v>82</v>
      </c>
      <c r="BK802" s="145">
        <f>ROUND(I802*H802,2)</f>
        <v>0</v>
      </c>
      <c r="BL802" s="18" t="s">
        <v>196</v>
      </c>
      <c r="BM802" s="144" t="s">
        <v>2784</v>
      </c>
    </row>
    <row r="803" spans="2:65" s="1" customFormat="1" ht="11.25">
      <c r="B803" s="33"/>
      <c r="D803" s="146" t="s">
        <v>198</v>
      </c>
      <c r="F803" s="147" t="s">
        <v>2785</v>
      </c>
      <c r="I803" s="148"/>
      <c r="L803" s="33"/>
      <c r="M803" s="149"/>
      <c r="T803" s="54"/>
      <c r="AT803" s="18" t="s">
        <v>198</v>
      </c>
      <c r="AU803" s="18" t="s">
        <v>85</v>
      </c>
    </row>
    <row r="804" spans="2:65" s="12" customFormat="1" ht="11.25">
      <c r="B804" s="150"/>
      <c r="D804" s="151" t="s">
        <v>205</v>
      </c>
      <c r="E804" s="152" t="s">
        <v>19</v>
      </c>
      <c r="F804" s="153" t="s">
        <v>2208</v>
      </c>
      <c r="H804" s="152" t="s">
        <v>19</v>
      </c>
      <c r="I804" s="154"/>
      <c r="L804" s="150"/>
      <c r="M804" s="155"/>
      <c r="T804" s="156"/>
      <c r="AT804" s="152" t="s">
        <v>205</v>
      </c>
      <c r="AU804" s="152" t="s">
        <v>85</v>
      </c>
      <c r="AV804" s="12" t="s">
        <v>82</v>
      </c>
      <c r="AW804" s="12" t="s">
        <v>35</v>
      </c>
      <c r="AX804" s="12" t="s">
        <v>74</v>
      </c>
      <c r="AY804" s="152" t="s">
        <v>189</v>
      </c>
    </row>
    <row r="805" spans="2:65" s="12" customFormat="1" ht="11.25">
      <c r="B805" s="150"/>
      <c r="D805" s="151" t="s">
        <v>205</v>
      </c>
      <c r="E805" s="152" t="s">
        <v>19</v>
      </c>
      <c r="F805" s="153" t="s">
        <v>2771</v>
      </c>
      <c r="H805" s="152" t="s">
        <v>19</v>
      </c>
      <c r="I805" s="154"/>
      <c r="L805" s="150"/>
      <c r="M805" s="155"/>
      <c r="T805" s="156"/>
      <c r="AT805" s="152" t="s">
        <v>205</v>
      </c>
      <c r="AU805" s="152" t="s">
        <v>85</v>
      </c>
      <c r="AV805" s="12" t="s">
        <v>82</v>
      </c>
      <c r="AW805" s="12" t="s">
        <v>35</v>
      </c>
      <c r="AX805" s="12" t="s">
        <v>74</v>
      </c>
      <c r="AY805" s="152" t="s">
        <v>189</v>
      </c>
    </row>
    <row r="806" spans="2:65" s="13" customFormat="1" ht="11.25">
      <c r="B806" s="157"/>
      <c r="D806" s="151" t="s">
        <v>205</v>
      </c>
      <c r="E806" s="158" t="s">
        <v>19</v>
      </c>
      <c r="F806" s="159" t="s">
        <v>2772</v>
      </c>
      <c r="H806" s="160">
        <v>89.82</v>
      </c>
      <c r="I806" s="161"/>
      <c r="L806" s="157"/>
      <c r="M806" s="162"/>
      <c r="T806" s="163"/>
      <c r="AT806" s="158" t="s">
        <v>205</v>
      </c>
      <c r="AU806" s="158" t="s">
        <v>85</v>
      </c>
      <c r="AV806" s="13" t="s">
        <v>85</v>
      </c>
      <c r="AW806" s="13" t="s">
        <v>35</v>
      </c>
      <c r="AX806" s="13" t="s">
        <v>74</v>
      </c>
      <c r="AY806" s="158" t="s">
        <v>189</v>
      </c>
    </row>
    <row r="807" spans="2:65" s="13" customFormat="1" ht="11.25">
      <c r="B807" s="157"/>
      <c r="D807" s="151" t="s">
        <v>205</v>
      </c>
      <c r="E807" s="158" t="s">
        <v>19</v>
      </c>
      <c r="F807" s="159" t="s">
        <v>2773</v>
      </c>
      <c r="H807" s="160">
        <v>27.17</v>
      </c>
      <c r="I807" s="161"/>
      <c r="L807" s="157"/>
      <c r="M807" s="162"/>
      <c r="T807" s="163"/>
      <c r="AT807" s="158" t="s">
        <v>205</v>
      </c>
      <c r="AU807" s="158" t="s">
        <v>85</v>
      </c>
      <c r="AV807" s="13" t="s">
        <v>85</v>
      </c>
      <c r="AW807" s="13" t="s">
        <v>35</v>
      </c>
      <c r="AX807" s="13" t="s">
        <v>74</v>
      </c>
      <c r="AY807" s="158" t="s">
        <v>189</v>
      </c>
    </row>
    <row r="808" spans="2:65" s="12" customFormat="1" ht="11.25">
      <c r="B808" s="150"/>
      <c r="D808" s="151" t="s">
        <v>205</v>
      </c>
      <c r="E808" s="152" t="s">
        <v>19</v>
      </c>
      <c r="F808" s="153" t="s">
        <v>2774</v>
      </c>
      <c r="H808" s="152" t="s">
        <v>19</v>
      </c>
      <c r="I808" s="154"/>
      <c r="L808" s="150"/>
      <c r="M808" s="155"/>
      <c r="T808" s="156"/>
      <c r="AT808" s="152" t="s">
        <v>205</v>
      </c>
      <c r="AU808" s="152" t="s">
        <v>85</v>
      </c>
      <c r="AV808" s="12" t="s">
        <v>82</v>
      </c>
      <c r="AW808" s="12" t="s">
        <v>35</v>
      </c>
      <c r="AX808" s="12" t="s">
        <v>74</v>
      </c>
      <c r="AY808" s="152" t="s">
        <v>189</v>
      </c>
    </row>
    <row r="809" spans="2:65" s="13" customFormat="1" ht="11.25">
      <c r="B809" s="157"/>
      <c r="D809" s="151" t="s">
        <v>205</v>
      </c>
      <c r="E809" s="158" t="s">
        <v>19</v>
      </c>
      <c r="F809" s="159" t="s">
        <v>2775</v>
      </c>
      <c r="H809" s="160">
        <v>89.78</v>
      </c>
      <c r="I809" s="161"/>
      <c r="L809" s="157"/>
      <c r="M809" s="162"/>
      <c r="T809" s="163"/>
      <c r="AT809" s="158" t="s">
        <v>205</v>
      </c>
      <c r="AU809" s="158" t="s">
        <v>85</v>
      </c>
      <c r="AV809" s="13" t="s">
        <v>85</v>
      </c>
      <c r="AW809" s="13" t="s">
        <v>35</v>
      </c>
      <c r="AX809" s="13" t="s">
        <v>74</v>
      </c>
      <c r="AY809" s="158" t="s">
        <v>189</v>
      </c>
    </row>
    <row r="810" spans="2:65" s="12" customFormat="1" ht="11.25">
      <c r="B810" s="150"/>
      <c r="D810" s="151" t="s">
        <v>205</v>
      </c>
      <c r="E810" s="152" t="s">
        <v>19</v>
      </c>
      <c r="F810" s="153" t="s">
        <v>2780</v>
      </c>
      <c r="H810" s="152" t="s">
        <v>19</v>
      </c>
      <c r="I810" s="154"/>
      <c r="L810" s="150"/>
      <c r="M810" s="155"/>
      <c r="T810" s="156"/>
      <c r="AT810" s="152" t="s">
        <v>205</v>
      </c>
      <c r="AU810" s="152" t="s">
        <v>85</v>
      </c>
      <c r="AV810" s="12" t="s">
        <v>82</v>
      </c>
      <c r="AW810" s="12" t="s">
        <v>35</v>
      </c>
      <c r="AX810" s="12" t="s">
        <v>74</v>
      </c>
      <c r="AY810" s="152" t="s">
        <v>189</v>
      </c>
    </row>
    <row r="811" spans="2:65" s="13" customFormat="1" ht="11.25">
      <c r="B811" s="157"/>
      <c r="D811" s="151" t="s">
        <v>205</v>
      </c>
      <c r="E811" s="158" t="s">
        <v>19</v>
      </c>
      <c r="F811" s="159" t="s">
        <v>2781</v>
      </c>
      <c r="H811" s="160">
        <v>20</v>
      </c>
      <c r="I811" s="161"/>
      <c r="L811" s="157"/>
      <c r="M811" s="162"/>
      <c r="T811" s="163"/>
      <c r="AT811" s="158" t="s">
        <v>205</v>
      </c>
      <c r="AU811" s="158" t="s">
        <v>85</v>
      </c>
      <c r="AV811" s="13" t="s">
        <v>85</v>
      </c>
      <c r="AW811" s="13" t="s">
        <v>35</v>
      </c>
      <c r="AX811" s="13" t="s">
        <v>74</v>
      </c>
      <c r="AY811" s="158" t="s">
        <v>189</v>
      </c>
    </row>
    <row r="812" spans="2:65" s="14" customFormat="1" ht="11.25">
      <c r="B812" s="164"/>
      <c r="D812" s="151" t="s">
        <v>205</v>
      </c>
      <c r="E812" s="165" t="s">
        <v>19</v>
      </c>
      <c r="F812" s="166" t="s">
        <v>303</v>
      </c>
      <c r="H812" s="167">
        <v>226.77</v>
      </c>
      <c r="I812" s="168"/>
      <c r="L812" s="164"/>
      <c r="M812" s="169"/>
      <c r="T812" s="170"/>
      <c r="AT812" s="165" t="s">
        <v>205</v>
      </c>
      <c r="AU812" s="165" t="s">
        <v>85</v>
      </c>
      <c r="AV812" s="14" t="s">
        <v>196</v>
      </c>
      <c r="AW812" s="14" t="s">
        <v>35</v>
      </c>
      <c r="AX812" s="14" t="s">
        <v>82</v>
      </c>
      <c r="AY812" s="165" t="s">
        <v>189</v>
      </c>
    </row>
    <row r="813" spans="2:65" s="1" customFormat="1" ht="21.75" customHeight="1">
      <c r="B813" s="33"/>
      <c r="C813" s="133" t="s">
        <v>1048</v>
      </c>
      <c r="D813" s="133" t="s">
        <v>191</v>
      </c>
      <c r="E813" s="134" t="s">
        <v>2786</v>
      </c>
      <c r="F813" s="135" t="s">
        <v>2787</v>
      </c>
      <c r="G813" s="136" t="s">
        <v>194</v>
      </c>
      <c r="H813" s="137">
        <v>30.88</v>
      </c>
      <c r="I813" s="138"/>
      <c r="J813" s="139">
        <f>ROUND(I813*H813,2)</f>
        <v>0</v>
      </c>
      <c r="K813" s="135" t="s">
        <v>195</v>
      </c>
      <c r="L813" s="33"/>
      <c r="M813" s="140" t="s">
        <v>19</v>
      </c>
      <c r="N813" s="141" t="s">
        <v>45</v>
      </c>
      <c r="P813" s="142">
        <f>O813*H813</f>
        <v>0</v>
      </c>
      <c r="Q813" s="142">
        <v>0</v>
      </c>
      <c r="R813" s="142">
        <f>Q813*H813</f>
        <v>0</v>
      </c>
      <c r="S813" s="142">
        <v>0</v>
      </c>
      <c r="T813" s="143">
        <f>S813*H813</f>
        <v>0</v>
      </c>
      <c r="AR813" s="144" t="s">
        <v>196</v>
      </c>
      <c r="AT813" s="144" t="s">
        <v>191</v>
      </c>
      <c r="AU813" s="144" t="s">
        <v>85</v>
      </c>
      <c r="AY813" s="18" t="s">
        <v>189</v>
      </c>
      <c r="BE813" s="145">
        <f>IF(N813="základní",J813,0)</f>
        <v>0</v>
      </c>
      <c r="BF813" s="145">
        <f>IF(N813="snížená",J813,0)</f>
        <v>0</v>
      </c>
      <c r="BG813" s="145">
        <f>IF(N813="zákl. přenesená",J813,0)</f>
        <v>0</v>
      </c>
      <c r="BH813" s="145">
        <f>IF(N813="sníž. přenesená",J813,0)</f>
        <v>0</v>
      </c>
      <c r="BI813" s="145">
        <f>IF(N813="nulová",J813,0)</f>
        <v>0</v>
      </c>
      <c r="BJ813" s="18" t="s">
        <v>82</v>
      </c>
      <c r="BK813" s="145">
        <f>ROUND(I813*H813,2)</f>
        <v>0</v>
      </c>
      <c r="BL813" s="18" t="s">
        <v>196</v>
      </c>
      <c r="BM813" s="144" t="s">
        <v>2788</v>
      </c>
    </row>
    <row r="814" spans="2:65" s="1" customFormat="1" ht="11.25">
      <c r="B814" s="33"/>
      <c r="D814" s="146" t="s">
        <v>198</v>
      </c>
      <c r="F814" s="147" t="s">
        <v>2789</v>
      </c>
      <c r="I814" s="148"/>
      <c r="L814" s="33"/>
      <c r="M814" s="149"/>
      <c r="T814" s="54"/>
      <c r="AT814" s="18" t="s">
        <v>198</v>
      </c>
      <c r="AU814" s="18" t="s">
        <v>85</v>
      </c>
    </row>
    <row r="815" spans="2:65" s="12" customFormat="1" ht="11.25">
      <c r="B815" s="150"/>
      <c r="D815" s="151" t="s">
        <v>205</v>
      </c>
      <c r="E815" s="152" t="s">
        <v>19</v>
      </c>
      <c r="F815" s="153" t="s">
        <v>2208</v>
      </c>
      <c r="H815" s="152" t="s">
        <v>19</v>
      </c>
      <c r="I815" s="154"/>
      <c r="L815" s="150"/>
      <c r="M815" s="155"/>
      <c r="T815" s="156"/>
      <c r="AT815" s="152" t="s">
        <v>205</v>
      </c>
      <c r="AU815" s="152" t="s">
        <v>85</v>
      </c>
      <c r="AV815" s="12" t="s">
        <v>82</v>
      </c>
      <c r="AW815" s="12" t="s">
        <v>35</v>
      </c>
      <c r="AX815" s="12" t="s">
        <v>74</v>
      </c>
      <c r="AY815" s="152" t="s">
        <v>189</v>
      </c>
    </row>
    <row r="816" spans="2:65" s="12" customFormat="1" ht="11.25">
      <c r="B816" s="150"/>
      <c r="D816" s="151" t="s">
        <v>205</v>
      </c>
      <c r="E816" s="152" t="s">
        <v>19</v>
      </c>
      <c r="F816" s="153" t="s">
        <v>2442</v>
      </c>
      <c r="H816" s="152" t="s">
        <v>19</v>
      </c>
      <c r="I816" s="154"/>
      <c r="L816" s="150"/>
      <c r="M816" s="155"/>
      <c r="T816" s="156"/>
      <c r="AT816" s="152" t="s">
        <v>205</v>
      </c>
      <c r="AU816" s="152" t="s">
        <v>85</v>
      </c>
      <c r="AV816" s="12" t="s">
        <v>82</v>
      </c>
      <c r="AW816" s="12" t="s">
        <v>35</v>
      </c>
      <c r="AX816" s="12" t="s">
        <v>74</v>
      </c>
      <c r="AY816" s="152" t="s">
        <v>189</v>
      </c>
    </row>
    <row r="817" spans="2:65" s="13" customFormat="1" ht="11.25">
      <c r="B817" s="157"/>
      <c r="D817" s="151" t="s">
        <v>205</v>
      </c>
      <c r="E817" s="158" t="s">
        <v>19</v>
      </c>
      <c r="F817" s="159" t="s">
        <v>2790</v>
      </c>
      <c r="H817" s="160">
        <v>30.88</v>
      </c>
      <c r="I817" s="161"/>
      <c r="L817" s="157"/>
      <c r="M817" s="162"/>
      <c r="T817" s="163"/>
      <c r="AT817" s="158" t="s">
        <v>205</v>
      </c>
      <c r="AU817" s="158" t="s">
        <v>85</v>
      </c>
      <c r="AV817" s="13" t="s">
        <v>85</v>
      </c>
      <c r="AW817" s="13" t="s">
        <v>35</v>
      </c>
      <c r="AX817" s="13" t="s">
        <v>82</v>
      </c>
      <c r="AY817" s="158" t="s">
        <v>189</v>
      </c>
    </row>
    <row r="818" spans="2:65" s="1" customFormat="1" ht="33" customHeight="1">
      <c r="B818" s="33"/>
      <c r="C818" s="133" t="s">
        <v>1053</v>
      </c>
      <c r="D818" s="133" t="s">
        <v>191</v>
      </c>
      <c r="E818" s="134" t="s">
        <v>2791</v>
      </c>
      <c r="F818" s="135" t="s">
        <v>2792</v>
      </c>
      <c r="G818" s="136" t="s">
        <v>194</v>
      </c>
      <c r="H818" s="137">
        <v>14.4</v>
      </c>
      <c r="I818" s="138"/>
      <c r="J818" s="139">
        <f>ROUND(I818*H818,2)</f>
        <v>0</v>
      </c>
      <c r="K818" s="135" t="s">
        <v>195</v>
      </c>
      <c r="L818" s="33"/>
      <c r="M818" s="140" t="s">
        <v>19</v>
      </c>
      <c r="N818" s="141" t="s">
        <v>45</v>
      </c>
      <c r="P818" s="142">
        <f>O818*H818</f>
        <v>0</v>
      </c>
      <c r="Q818" s="142">
        <v>0.14099999999999999</v>
      </c>
      <c r="R818" s="142">
        <f>Q818*H818</f>
        <v>2.0303999999999998</v>
      </c>
      <c r="S818" s="142">
        <v>0</v>
      </c>
      <c r="T818" s="143">
        <f>S818*H818</f>
        <v>0</v>
      </c>
      <c r="AR818" s="144" t="s">
        <v>196</v>
      </c>
      <c r="AT818" s="144" t="s">
        <v>191</v>
      </c>
      <c r="AU818" s="144" t="s">
        <v>85</v>
      </c>
      <c r="AY818" s="18" t="s">
        <v>189</v>
      </c>
      <c r="BE818" s="145">
        <f>IF(N818="základní",J818,0)</f>
        <v>0</v>
      </c>
      <c r="BF818" s="145">
        <f>IF(N818="snížená",J818,0)</f>
        <v>0</v>
      </c>
      <c r="BG818" s="145">
        <f>IF(N818="zákl. přenesená",J818,0)</f>
        <v>0</v>
      </c>
      <c r="BH818" s="145">
        <f>IF(N818="sníž. přenesená",J818,0)</f>
        <v>0</v>
      </c>
      <c r="BI818" s="145">
        <f>IF(N818="nulová",J818,0)</f>
        <v>0</v>
      </c>
      <c r="BJ818" s="18" t="s">
        <v>82</v>
      </c>
      <c r="BK818" s="145">
        <f>ROUND(I818*H818,2)</f>
        <v>0</v>
      </c>
      <c r="BL818" s="18" t="s">
        <v>196</v>
      </c>
      <c r="BM818" s="144" t="s">
        <v>2793</v>
      </c>
    </row>
    <row r="819" spans="2:65" s="1" customFormat="1" ht="11.25">
      <c r="B819" s="33"/>
      <c r="D819" s="146" t="s">
        <v>198</v>
      </c>
      <c r="F819" s="147" t="s">
        <v>2794</v>
      </c>
      <c r="I819" s="148"/>
      <c r="L819" s="33"/>
      <c r="M819" s="149"/>
      <c r="T819" s="54"/>
      <c r="AT819" s="18" t="s">
        <v>198</v>
      </c>
      <c r="AU819" s="18" t="s">
        <v>85</v>
      </c>
    </row>
    <row r="820" spans="2:65" s="12" customFormat="1" ht="11.25">
      <c r="B820" s="150"/>
      <c r="D820" s="151" t="s">
        <v>205</v>
      </c>
      <c r="E820" s="152" t="s">
        <v>19</v>
      </c>
      <c r="F820" s="153" t="s">
        <v>2208</v>
      </c>
      <c r="H820" s="152" t="s">
        <v>19</v>
      </c>
      <c r="I820" s="154"/>
      <c r="L820" s="150"/>
      <c r="M820" s="155"/>
      <c r="T820" s="156"/>
      <c r="AT820" s="152" t="s">
        <v>205</v>
      </c>
      <c r="AU820" s="152" t="s">
        <v>85</v>
      </c>
      <c r="AV820" s="12" t="s">
        <v>82</v>
      </c>
      <c r="AW820" s="12" t="s">
        <v>35</v>
      </c>
      <c r="AX820" s="12" t="s">
        <v>74</v>
      </c>
      <c r="AY820" s="152" t="s">
        <v>189</v>
      </c>
    </row>
    <row r="821" spans="2:65" s="12" customFormat="1" ht="22.5">
      <c r="B821" s="150"/>
      <c r="D821" s="151" t="s">
        <v>205</v>
      </c>
      <c r="E821" s="152" t="s">
        <v>19</v>
      </c>
      <c r="F821" s="153" t="s">
        <v>2795</v>
      </c>
      <c r="H821" s="152" t="s">
        <v>19</v>
      </c>
      <c r="I821" s="154"/>
      <c r="L821" s="150"/>
      <c r="M821" s="155"/>
      <c r="T821" s="156"/>
      <c r="AT821" s="152" t="s">
        <v>205</v>
      </c>
      <c r="AU821" s="152" t="s">
        <v>85</v>
      </c>
      <c r="AV821" s="12" t="s">
        <v>82</v>
      </c>
      <c r="AW821" s="12" t="s">
        <v>35</v>
      </c>
      <c r="AX821" s="12" t="s">
        <v>74</v>
      </c>
      <c r="AY821" s="152" t="s">
        <v>189</v>
      </c>
    </row>
    <row r="822" spans="2:65" s="12" customFormat="1" ht="11.25">
      <c r="B822" s="150"/>
      <c r="D822" s="151" t="s">
        <v>205</v>
      </c>
      <c r="E822" s="152" t="s">
        <v>19</v>
      </c>
      <c r="F822" s="153" t="s">
        <v>2796</v>
      </c>
      <c r="H822" s="152" t="s">
        <v>19</v>
      </c>
      <c r="I822" s="154"/>
      <c r="L822" s="150"/>
      <c r="M822" s="155"/>
      <c r="T822" s="156"/>
      <c r="AT822" s="152" t="s">
        <v>205</v>
      </c>
      <c r="AU822" s="152" t="s">
        <v>85</v>
      </c>
      <c r="AV822" s="12" t="s">
        <v>82</v>
      </c>
      <c r="AW822" s="12" t="s">
        <v>35</v>
      </c>
      <c r="AX822" s="12" t="s">
        <v>74</v>
      </c>
      <c r="AY822" s="152" t="s">
        <v>189</v>
      </c>
    </row>
    <row r="823" spans="2:65" s="13" customFormat="1" ht="11.25">
      <c r="B823" s="157"/>
      <c r="D823" s="151" t="s">
        <v>205</v>
      </c>
      <c r="E823" s="158" t="s">
        <v>19</v>
      </c>
      <c r="F823" s="159" t="s">
        <v>2545</v>
      </c>
      <c r="H823" s="160">
        <v>14.4</v>
      </c>
      <c r="I823" s="161"/>
      <c r="L823" s="157"/>
      <c r="M823" s="162"/>
      <c r="T823" s="163"/>
      <c r="AT823" s="158" t="s">
        <v>205</v>
      </c>
      <c r="AU823" s="158" t="s">
        <v>85</v>
      </c>
      <c r="AV823" s="13" t="s">
        <v>85</v>
      </c>
      <c r="AW823" s="13" t="s">
        <v>35</v>
      </c>
      <c r="AX823" s="13" t="s">
        <v>82</v>
      </c>
      <c r="AY823" s="158" t="s">
        <v>189</v>
      </c>
    </row>
    <row r="824" spans="2:65" s="1" customFormat="1" ht="24.2" customHeight="1">
      <c r="B824" s="33"/>
      <c r="C824" s="133" t="s">
        <v>1057</v>
      </c>
      <c r="D824" s="133" t="s">
        <v>191</v>
      </c>
      <c r="E824" s="134" t="s">
        <v>2797</v>
      </c>
      <c r="F824" s="135" t="s">
        <v>2798</v>
      </c>
      <c r="G824" s="136" t="s">
        <v>194</v>
      </c>
      <c r="H824" s="137">
        <v>60.44</v>
      </c>
      <c r="I824" s="138"/>
      <c r="J824" s="139">
        <f>ROUND(I824*H824,2)</f>
        <v>0</v>
      </c>
      <c r="K824" s="135" t="s">
        <v>195</v>
      </c>
      <c r="L824" s="33"/>
      <c r="M824" s="140" t="s">
        <v>19</v>
      </c>
      <c r="N824" s="141" t="s">
        <v>45</v>
      </c>
      <c r="P824" s="142">
        <f>O824*H824</f>
        <v>0</v>
      </c>
      <c r="Q824" s="142">
        <v>2.0999999999999999E-3</v>
      </c>
      <c r="R824" s="142">
        <f>Q824*H824</f>
        <v>0.12692399999999998</v>
      </c>
      <c r="S824" s="142">
        <v>0</v>
      </c>
      <c r="T824" s="143">
        <f>S824*H824</f>
        <v>0</v>
      </c>
      <c r="AR824" s="144" t="s">
        <v>196</v>
      </c>
      <c r="AT824" s="144" t="s">
        <v>191</v>
      </c>
      <c r="AU824" s="144" t="s">
        <v>85</v>
      </c>
      <c r="AY824" s="18" t="s">
        <v>189</v>
      </c>
      <c r="BE824" s="145">
        <f>IF(N824="základní",J824,0)</f>
        <v>0</v>
      </c>
      <c r="BF824" s="145">
        <f>IF(N824="snížená",J824,0)</f>
        <v>0</v>
      </c>
      <c r="BG824" s="145">
        <f>IF(N824="zákl. přenesená",J824,0)</f>
        <v>0</v>
      </c>
      <c r="BH824" s="145">
        <f>IF(N824="sníž. přenesená",J824,0)</f>
        <v>0</v>
      </c>
      <c r="BI824" s="145">
        <f>IF(N824="nulová",J824,0)</f>
        <v>0</v>
      </c>
      <c r="BJ824" s="18" t="s">
        <v>82</v>
      </c>
      <c r="BK824" s="145">
        <f>ROUND(I824*H824,2)</f>
        <v>0</v>
      </c>
      <c r="BL824" s="18" t="s">
        <v>196</v>
      </c>
      <c r="BM824" s="144" t="s">
        <v>2799</v>
      </c>
    </row>
    <row r="825" spans="2:65" s="1" customFormat="1" ht="11.25">
      <c r="B825" s="33"/>
      <c r="D825" s="146" t="s">
        <v>198</v>
      </c>
      <c r="F825" s="147" t="s">
        <v>2800</v>
      </c>
      <c r="I825" s="148"/>
      <c r="L825" s="33"/>
      <c r="M825" s="149"/>
      <c r="T825" s="54"/>
      <c r="AT825" s="18" t="s">
        <v>198</v>
      </c>
      <c r="AU825" s="18" t="s">
        <v>85</v>
      </c>
    </row>
    <row r="826" spans="2:65" s="12" customFormat="1" ht="11.25">
      <c r="B826" s="150"/>
      <c r="D826" s="151" t="s">
        <v>205</v>
      </c>
      <c r="E826" s="152" t="s">
        <v>19</v>
      </c>
      <c r="F826" s="153" t="s">
        <v>2208</v>
      </c>
      <c r="H826" s="152" t="s">
        <v>19</v>
      </c>
      <c r="I826" s="154"/>
      <c r="L826" s="150"/>
      <c r="M826" s="155"/>
      <c r="T826" s="156"/>
      <c r="AT826" s="152" t="s">
        <v>205</v>
      </c>
      <c r="AU826" s="152" t="s">
        <v>85</v>
      </c>
      <c r="AV826" s="12" t="s">
        <v>82</v>
      </c>
      <c r="AW826" s="12" t="s">
        <v>35</v>
      </c>
      <c r="AX826" s="12" t="s">
        <v>74</v>
      </c>
      <c r="AY826" s="152" t="s">
        <v>189</v>
      </c>
    </row>
    <row r="827" spans="2:65" s="12" customFormat="1" ht="11.25">
      <c r="B827" s="150"/>
      <c r="D827" s="151" t="s">
        <v>205</v>
      </c>
      <c r="E827" s="152" t="s">
        <v>19</v>
      </c>
      <c r="F827" s="153" t="s">
        <v>2801</v>
      </c>
      <c r="H827" s="152" t="s">
        <v>19</v>
      </c>
      <c r="I827" s="154"/>
      <c r="L827" s="150"/>
      <c r="M827" s="155"/>
      <c r="T827" s="156"/>
      <c r="AT827" s="152" t="s">
        <v>205</v>
      </c>
      <c r="AU827" s="152" t="s">
        <v>85</v>
      </c>
      <c r="AV827" s="12" t="s">
        <v>82</v>
      </c>
      <c r="AW827" s="12" t="s">
        <v>35</v>
      </c>
      <c r="AX827" s="12" t="s">
        <v>74</v>
      </c>
      <c r="AY827" s="152" t="s">
        <v>189</v>
      </c>
    </row>
    <row r="828" spans="2:65" s="13" customFormat="1" ht="11.25">
      <c r="B828" s="157"/>
      <c r="D828" s="151" t="s">
        <v>205</v>
      </c>
      <c r="E828" s="158" t="s">
        <v>19</v>
      </c>
      <c r="F828" s="159" t="s">
        <v>2802</v>
      </c>
      <c r="H828" s="160">
        <v>13.9</v>
      </c>
      <c r="I828" s="161"/>
      <c r="L828" s="157"/>
      <c r="M828" s="162"/>
      <c r="T828" s="163"/>
      <c r="AT828" s="158" t="s">
        <v>205</v>
      </c>
      <c r="AU828" s="158" t="s">
        <v>85</v>
      </c>
      <c r="AV828" s="13" t="s">
        <v>85</v>
      </c>
      <c r="AW828" s="13" t="s">
        <v>35</v>
      </c>
      <c r="AX828" s="13" t="s">
        <v>74</v>
      </c>
      <c r="AY828" s="158" t="s">
        <v>189</v>
      </c>
    </row>
    <row r="829" spans="2:65" s="12" customFormat="1" ht="11.25">
      <c r="B829" s="150"/>
      <c r="D829" s="151" t="s">
        <v>205</v>
      </c>
      <c r="E829" s="152" t="s">
        <v>19</v>
      </c>
      <c r="F829" s="153" t="s">
        <v>2544</v>
      </c>
      <c r="H829" s="152" t="s">
        <v>19</v>
      </c>
      <c r="I829" s="154"/>
      <c r="L829" s="150"/>
      <c r="M829" s="155"/>
      <c r="T829" s="156"/>
      <c r="AT829" s="152" t="s">
        <v>205</v>
      </c>
      <c r="AU829" s="152" t="s">
        <v>85</v>
      </c>
      <c r="AV829" s="12" t="s">
        <v>82</v>
      </c>
      <c r="AW829" s="12" t="s">
        <v>35</v>
      </c>
      <c r="AX829" s="12" t="s">
        <v>74</v>
      </c>
      <c r="AY829" s="152" t="s">
        <v>189</v>
      </c>
    </row>
    <row r="830" spans="2:65" s="13" customFormat="1" ht="11.25">
      <c r="B830" s="157"/>
      <c r="D830" s="151" t="s">
        <v>205</v>
      </c>
      <c r="E830" s="158" t="s">
        <v>19</v>
      </c>
      <c r="F830" s="159" t="s">
        <v>2545</v>
      </c>
      <c r="H830" s="160">
        <v>14.4</v>
      </c>
      <c r="I830" s="161"/>
      <c r="L830" s="157"/>
      <c r="M830" s="162"/>
      <c r="T830" s="163"/>
      <c r="AT830" s="158" t="s">
        <v>205</v>
      </c>
      <c r="AU830" s="158" t="s">
        <v>85</v>
      </c>
      <c r="AV830" s="13" t="s">
        <v>85</v>
      </c>
      <c r="AW830" s="13" t="s">
        <v>35</v>
      </c>
      <c r="AX830" s="13" t="s">
        <v>74</v>
      </c>
      <c r="AY830" s="158" t="s">
        <v>189</v>
      </c>
    </row>
    <row r="831" spans="2:65" s="12" customFormat="1" ht="11.25">
      <c r="B831" s="150"/>
      <c r="D831" s="151" t="s">
        <v>205</v>
      </c>
      <c r="E831" s="152" t="s">
        <v>19</v>
      </c>
      <c r="F831" s="153" t="s">
        <v>2527</v>
      </c>
      <c r="H831" s="152" t="s">
        <v>19</v>
      </c>
      <c r="I831" s="154"/>
      <c r="L831" s="150"/>
      <c r="M831" s="155"/>
      <c r="T831" s="156"/>
      <c r="AT831" s="152" t="s">
        <v>205</v>
      </c>
      <c r="AU831" s="152" t="s">
        <v>85</v>
      </c>
      <c r="AV831" s="12" t="s">
        <v>82</v>
      </c>
      <c r="AW831" s="12" t="s">
        <v>35</v>
      </c>
      <c r="AX831" s="12" t="s">
        <v>74</v>
      </c>
      <c r="AY831" s="152" t="s">
        <v>189</v>
      </c>
    </row>
    <row r="832" spans="2:65" s="13" customFormat="1" ht="11.25">
      <c r="B832" s="157"/>
      <c r="D832" s="151" t="s">
        <v>205</v>
      </c>
      <c r="E832" s="158" t="s">
        <v>19</v>
      </c>
      <c r="F832" s="159" t="s">
        <v>2803</v>
      </c>
      <c r="H832" s="160">
        <v>32.14</v>
      </c>
      <c r="I832" s="161"/>
      <c r="L832" s="157"/>
      <c r="M832" s="162"/>
      <c r="T832" s="163"/>
      <c r="AT832" s="158" t="s">
        <v>205</v>
      </c>
      <c r="AU832" s="158" t="s">
        <v>85</v>
      </c>
      <c r="AV832" s="13" t="s">
        <v>85</v>
      </c>
      <c r="AW832" s="13" t="s">
        <v>35</v>
      </c>
      <c r="AX832" s="13" t="s">
        <v>74</v>
      </c>
      <c r="AY832" s="158" t="s">
        <v>189</v>
      </c>
    </row>
    <row r="833" spans="2:65" s="14" customFormat="1" ht="11.25">
      <c r="B833" s="164"/>
      <c r="D833" s="151" t="s">
        <v>205</v>
      </c>
      <c r="E833" s="165" t="s">
        <v>19</v>
      </c>
      <c r="F833" s="166" t="s">
        <v>303</v>
      </c>
      <c r="H833" s="167">
        <v>60.44</v>
      </c>
      <c r="I833" s="168"/>
      <c r="L833" s="164"/>
      <c r="M833" s="169"/>
      <c r="T833" s="170"/>
      <c r="AT833" s="165" t="s">
        <v>205</v>
      </c>
      <c r="AU833" s="165" t="s">
        <v>85</v>
      </c>
      <c r="AV833" s="14" t="s">
        <v>196</v>
      </c>
      <c r="AW833" s="14" t="s">
        <v>35</v>
      </c>
      <c r="AX833" s="14" t="s">
        <v>82</v>
      </c>
      <c r="AY833" s="165" t="s">
        <v>189</v>
      </c>
    </row>
    <row r="834" spans="2:65" s="1" customFormat="1" ht="24.2" customHeight="1">
      <c r="B834" s="33"/>
      <c r="C834" s="133" t="s">
        <v>1061</v>
      </c>
      <c r="D834" s="133" t="s">
        <v>191</v>
      </c>
      <c r="E834" s="134" t="s">
        <v>2804</v>
      </c>
      <c r="F834" s="135" t="s">
        <v>2805</v>
      </c>
      <c r="G834" s="136" t="s">
        <v>194</v>
      </c>
      <c r="H834" s="137">
        <v>116.99</v>
      </c>
      <c r="I834" s="138"/>
      <c r="J834" s="139">
        <f>ROUND(I834*H834,2)</f>
        <v>0</v>
      </c>
      <c r="K834" s="135" t="s">
        <v>195</v>
      </c>
      <c r="L834" s="33"/>
      <c r="M834" s="140" t="s">
        <v>19</v>
      </c>
      <c r="N834" s="141" t="s">
        <v>45</v>
      </c>
      <c r="P834" s="142">
        <f>O834*H834</f>
        <v>0</v>
      </c>
      <c r="Q834" s="142">
        <v>4.6999999999999999E-4</v>
      </c>
      <c r="R834" s="142">
        <f>Q834*H834</f>
        <v>5.4985299999999994E-2</v>
      </c>
      <c r="S834" s="142">
        <v>0</v>
      </c>
      <c r="T834" s="143">
        <f>S834*H834</f>
        <v>0</v>
      </c>
      <c r="AR834" s="144" t="s">
        <v>196</v>
      </c>
      <c r="AT834" s="144" t="s">
        <v>191</v>
      </c>
      <c r="AU834" s="144" t="s">
        <v>85</v>
      </c>
      <c r="AY834" s="18" t="s">
        <v>189</v>
      </c>
      <c r="BE834" s="145">
        <f>IF(N834="základní",J834,0)</f>
        <v>0</v>
      </c>
      <c r="BF834" s="145">
        <f>IF(N834="snížená",J834,0)</f>
        <v>0</v>
      </c>
      <c r="BG834" s="145">
        <f>IF(N834="zákl. přenesená",J834,0)</f>
        <v>0</v>
      </c>
      <c r="BH834" s="145">
        <f>IF(N834="sníž. přenesená",J834,0)</f>
        <v>0</v>
      </c>
      <c r="BI834" s="145">
        <f>IF(N834="nulová",J834,0)</f>
        <v>0</v>
      </c>
      <c r="BJ834" s="18" t="s">
        <v>82</v>
      </c>
      <c r="BK834" s="145">
        <f>ROUND(I834*H834,2)</f>
        <v>0</v>
      </c>
      <c r="BL834" s="18" t="s">
        <v>196</v>
      </c>
      <c r="BM834" s="144" t="s">
        <v>2806</v>
      </c>
    </row>
    <row r="835" spans="2:65" s="1" customFormat="1" ht="11.25">
      <c r="B835" s="33"/>
      <c r="D835" s="146" t="s">
        <v>198</v>
      </c>
      <c r="F835" s="147" t="s">
        <v>2807</v>
      </c>
      <c r="I835" s="148"/>
      <c r="L835" s="33"/>
      <c r="M835" s="149"/>
      <c r="T835" s="54"/>
      <c r="AT835" s="18" t="s">
        <v>198</v>
      </c>
      <c r="AU835" s="18" t="s">
        <v>85</v>
      </c>
    </row>
    <row r="836" spans="2:65" s="12" customFormat="1" ht="11.25">
      <c r="B836" s="150"/>
      <c r="D836" s="151" t="s">
        <v>205</v>
      </c>
      <c r="E836" s="152" t="s">
        <v>19</v>
      </c>
      <c r="F836" s="153" t="s">
        <v>2208</v>
      </c>
      <c r="H836" s="152" t="s">
        <v>19</v>
      </c>
      <c r="I836" s="154"/>
      <c r="L836" s="150"/>
      <c r="M836" s="155"/>
      <c r="T836" s="156"/>
      <c r="AT836" s="152" t="s">
        <v>205</v>
      </c>
      <c r="AU836" s="152" t="s">
        <v>85</v>
      </c>
      <c r="AV836" s="12" t="s">
        <v>82</v>
      </c>
      <c r="AW836" s="12" t="s">
        <v>35</v>
      </c>
      <c r="AX836" s="12" t="s">
        <v>74</v>
      </c>
      <c r="AY836" s="152" t="s">
        <v>189</v>
      </c>
    </row>
    <row r="837" spans="2:65" s="12" customFormat="1" ht="11.25">
      <c r="B837" s="150"/>
      <c r="D837" s="151" t="s">
        <v>205</v>
      </c>
      <c r="E837" s="152" t="s">
        <v>19</v>
      </c>
      <c r="F837" s="153" t="s">
        <v>2771</v>
      </c>
      <c r="H837" s="152" t="s">
        <v>19</v>
      </c>
      <c r="I837" s="154"/>
      <c r="L837" s="150"/>
      <c r="M837" s="155"/>
      <c r="T837" s="156"/>
      <c r="AT837" s="152" t="s">
        <v>205</v>
      </c>
      <c r="AU837" s="152" t="s">
        <v>85</v>
      </c>
      <c r="AV837" s="12" t="s">
        <v>82</v>
      </c>
      <c r="AW837" s="12" t="s">
        <v>35</v>
      </c>
      <c r="AX837" s="12" t="s">
        <v>74</v>
      </c>
      <c r="AY837" s="152" t="s">
        <v>189</v>
      </c>
    </row>
    <row r="838" spans="2:65" s="13" customFormat="1" ht="11.25">
      <c r="B838" s="157"/>
      <c r="D838" s="151" t="s">
        <v>205</v>
      </c>
      <c r="E838" s="158" t="s">
        <v>19</v>
      </c>
      <c r="F838" s="159" t="s">
        <v>2772</v>
      </c>
      <c r="H838" s="160">
        <v>89.82</v>
      </c>
      <c r="I838" s="161"/>
      <c r="L838" s="157"/>
      <c r="M838" s="162"/>
      <c r="T838" s="163"/>
      <c r="AT838" s="158" t="s">
        <v>205</v>
      </c>
      <c r="AU838" s="158" t="s">
        <v>85</v>
      </c>
      <c r="AV838" s="13" t="s">
        <v>85</v>
      </c>
      <c r="AW838" s="13" t="s">
        <v>35</v>
      </c>
      <c r="AX838" s="13" t="s">
        <v>74</v>
      </c>
      <c r="AY838" s="158" t="s">
        <v>189</v>
      </c>
    </row>
    <row r="839" spans="2:65" s="13" customFormat="1" ht="11.25">
      <c r="B839" s="157"/>
      <c r="D839" s="151" t="s">
        <v>205</v>
      </c>
      <c r="E839" s="158" t="s">
        <v>19</v>
      </c>
      <c r="F839" s="159" t="s">
        <v>2773</v>
      </c>
      <c r="H839" s="160">
        <v>27.17</v>
      </c>
      <c r="I839" s="161"/>
      <c r="L839" s="157"/>
      <c r="M839" s="162"/>
      <c r="T839" s="163"/>
      <c r="AT839" s="158" t="s">
        <v>205</v>
      </c>
      <c r="AU839" s="158" t="s">
        <v>85</v>
      </c>
      <c r="AV839" s="13" t="s">
        <v>85</v>
      </c>
      <c r="AW839" s="13" t="s">
        <v>35</v>
      </c>
      <c r="AX839" s="13" t="s">
        <v>74</v>
      </c>
      <c r="AY839" s="158" t="s">
        <v>189</v>
      </c>
    </row>
    <row r="840" spans="2:65" s="14" customFormat="1" ht="11.25">
      <c r="B840" s="164"/>
      <c r="D840" s="151" t="s">
        <v>205</v>
      </c>
      <c r="E840" s="165" t="s">
        <v>19</v>
      </c>
      <c r="F840" s="166" t="s">
        <v>303</v>
      </c>
      <c r="H840" s="167">
        <v>116.99</v>
      </c>
      <c r="I840" s="168"/>
      <c r="L840" s="164"/>
      <c r="M840" s="169"/>
      <c r="T840" s="170"/>
      <c r="AT840" s="165" t="s">
        <v>205</v>
      </c>
      <c r="AU840" s="165" t="s">
        <v>85</v>
      </c>
      <c r="AV840" s="14" t="s">
        <v>196</v>
      </c>
      <c r="AW840" s="14" t="s">
        <v>35</v>
      </c>
      <c r="AX840" s="14" t="s">
        <v>82</v>
      </c>
      <c r="AY840" s="165" t="s">
        <v>189</v>
      </c>
    </row>
    <row r="841" spans="2:65" s="1" customFormat="1" ht="66.75" customHeight="1">
      <c r="B841" s="33"/>
      <c r="C841" s="133" t="s">
        <v>1066</v>
      </c>
      <c r="D841" s="133" t="s">
        <v>191</v>
      </c>
      <c r="E841" s="134" t="s">
        <v>2808</v>
      </c>
      <c r="F841" s="135" t="s">
        <v>2809</v>
      </c>
      <c r="G841" s="136" t="s">
        <v>339</v>
      </c>
      <c r="H841" s="137">
        <v>10</v>
      </c>
      <c r="I841" s="138"/>
      <c r="J841" s="139">
        <f>ROUND(I841*H841,2)</f>
        <v>0</v>
      </c>
      <c r="K841" s="135" t="s">
        <v>195</v>
      </c>
      <c r="L841" s="33"/>
      <c r="M841" s="140" t="s">
        <v>19</v>
      </c>
      <c r="N841" s="141" t="s">
        <v>45</v>
      </c>
      <c r="P841" s="142">
        <f>O841*H841</f>
        <v>0</v>
      </c>
      <c r="Q841" s="142">
        <v>1.4E-3</v>
      </c>
      <c r="R841" s="142">
        <f>Q841*H841</f>
        <v>1.4E-2</v>
      </c>
      <c r="S841" s="142">
        <v>0</v>
      </c>
      <c r="T841" s="143">
        <f>S841*H841</f>
        <v>0</v>
      </c>
      <c r="AR841" s="144" t="s">
        <v>196</v>
      </c>
      <c r="AT841" s="144" t="s">
        <v>191</v>
      </c>
      <c r="AU841" s="144" t="s">
        <v>85</v>
      </c>
      <c r="AY841" s="18" t="s">
        <v>189</v>
      </c>
      <c r="BE841" s="145">
        <f>IF(N841="základní",J841,0)</f>
        <v>0</v>
      </c>
      <c r="BF841" s="145">
        <f>IF(N841="snížená",J841,0)</f>
        <v>0</v>
      </c>
      <c r="BG841" s="145">
        <f>IF(N841="zákl. přenesená",J841,0)</f>
        <v>0</v>
      </c>
      <c r="BH841" s="145">
        <f>IF(N841="sníž. přenesená",J841,0)</f>
        <v>0</v>
      </c>
      <c r="BI841" s="145">
        <f>IF(N841="nulová",J841,0)</f>
        <v>0</v>
      </c>
      <c r="BJ841" s="18" t="s">
        <v>82</v>
      </c>
      <c r="BK841" s="145">
        <f>ROUND(I841*H841,2)</f>
        <v>0</v>
      </c>
      <c r="BL841" s="18" t="s">
        <v>196</v>
      </c>
      <c r="BM841" s="144" t="s">
        <v>2810</v>
      </c>
    </row>
    <row r="842" spans="2:65" s="1" customFormat="1" ht="11.25">
      <c r="B842" s="33"/>
      <c r="D842" s="146" t="s">
        <v>198</v>
      </c>
      <c r="F842" s="147" t="s">
        <v>2811</v>
      </c>
      <c r="I842" s="148"/>
      <c r="L842" s="33"/>
      <c r="M842" s="149"/>
      <c r="T842" s="54"/>
      <c r="AT842" s="18" t="s">
        <v>198</v>
      </c>
      <c r="AU842" s="18" t="s">
        <v>85</v>
      </c>
    </row>
    <row r="843" spans="2:65" s="1" customFormat="1" ht="48.75">
      <c r="B843" s="33"/>
      <c r="D843" s="151" t="s">
        <v>1940</v>
      </c>
      <c r="F843" s="194" t="s">
        <v>2812</v>
      </c>
      <c r="I843" s="148"/>
      <c r="L843" s="33"/>
      <c r="M843" s="149"/>
      <c r="T843" s="54"/>
      <c r="AT843" s="18" t="s">
        <v>1940</v>
      </c>
      <c r="AU843" s="18" t="s">
        <v>85</v>
      </c>
    </row>
    <row r="844" spans="2:65" s="12" customFormat="1" ht="11.25">
      <c r="B844" s="150"/>
      <c r="D844" s="151" t="s">
        <v>205</v>
      </c>
      <c r="E844" s="152" t="s">
        <v>19</v>
      </c>
      <c r="F844" s="153" t="s">
        <v>2208</v>
      </c>
      <c r="H844" s="152" t="s">
        <v>19</v>
      </c>
      <c r="I844" s="154"/>
      <c r="L844" s="150"/>
      <c r="M844" s="155"/>
      <c r="T844" s="156"/>
      <c r="AT844" s="152" t="s">
        <v>205</v>
      </c>
      <c r="AU844" s="152" t="s">
        <v>85</v>
      </c>
      <c r="AV844" s="12" t="s">
        <v>82</v>
      </c>
      <c r="AW844" s="12" t="s">
        <v>35</v>
      </c>
      <c r="AX844" s="12" t="s">
        <v>74</v>
      </c>
      <c r="AY844" s="152" t="s">
        <v>189</v>
      </c>
    </row>
    <row r="845" spans="2:65" s="12" customFormat="1" ht="11.25">
      <c r="B845" s="150"/>
      <c r="D845" s="151" t="s">
        <v>205</v>
      </c>
      <c r="E845" s="152" t="s">
        <v>19</v>
      </c>
      <c r="F845" s="153" t="s">
        <v>2763</v>
      </c>
      <c r="H845" s="152" t="s">
        <v>19</v>
      </c>
      <c r="I845" s="154"/>
      <c r="L845" s="150"/>
      <c r="M845" s="155"/>
      <c r="T845" s="156"/>
      <c r="AT845" s="152" t="s">
        <v>205</v>
      </c>
      <c r="AU845" s="152" t="s">
        <v>85</v>
      </c>
      <c r="AV845" s="12" t="s">
        <v>82</v>
      </c>
      <c r="AW845" s="12" t="s">
        <v>35</v>
      </c>
      <c r="AX845" s="12" t="s">
        <v>74</v>
      </c>
      <c r="AY845" s="152" t="s">
        <v>189</v>
      </c>
    </row>
    <row r="846" spans="2:65" s="13" customFormat="1" ht="11.25">
      <c r="B846" s="157"/>
      <c r="D846" s="151" t="s">
        <v>205</v>
      </c>
      <c r="E846" s="158" t="s">
        <v>19</v>
      </c>
      <c r="F846" s="159" t="s">
        <v>2484</v>
      </c>
      <c r="H846" s="160">
        <v>10</v>
      </c>
      <c r="I846" s="161"/>
      <c r="L846" s="157"/>
      <c r="M846" s="162"/>
      <c r="T846" s="163"/>
      <c r="AT846" s="158" t="s">
        <v>205</v>
      </c>
      <c r="AU846" s="158" t="s">
        <v>85</v>
      </c>
      <c r="AV846" s="13" t="s">
        <v>85</v>
      </c>
      <c r="AW846" s="13" t="s">
        <v>35</v>
      </c>
      <c r="AX846" s="13" t="s">
        <v>82</v>
      </c>
      <c r="AY846" s="158" t="s">
        <v>189</v>
      </c>
    </row>
    <row r="847" spans="2:65" s="1" customFormat="1" ht="16.5" customHeight="1">
      <c r="B847" s="33"/>
      <c r="C847" s="133" t="s">
        <v>1070</v>
      </c>
      <c r="D847" s="133" t="s">
        <v>191</v>
      </c>
      <c r="E847" s="134" t="s">
        <v>2813</v>
      </c>
      <c r="F847" s="135" t="s">
        <v>2814</v>
      </c>
      <c r="G847" s="136" t="s">
        <v>194</v>
      </c>
      <c r="H847" s="137">
        <v>30.88</v>
      </c>
      <c r="I847" s="138"/>
      <c r="J847" s="139">
        <f>ROUND(I847*H847,2)</f>
        <v>0</v>
      </c>
      <c r="K847" s="135" t="s">
        <v>19</v>
      </c>
      <c r="L847" s="33"/>
      <c r="M847" s="140" t="s">
        <v>19</v>
      </c>
      <c r="N847" s="141" t="s">
        <v>45</v>
      </c>
      <c r="P847" s="142">
        <f>O847*H847</f>
        <v>0</v>
      </c>
      <c r="Q847" s="142">
        <v>0</v>
      </c>
      <c r="R847" s="142">
        <f>Q847*H847</f>
        <v>0</v>
      </c>
      <c r="S847" s="142">
        <v>0</v>
      </c>
      <c r="T847" s="143">
        <f>S847*H847</f>
        <v>0</v>
      </c>
      <c r="AR847" s="144" t="s">
        <v>196</v>
      </c>
      <c r="AT847" s="144" t="s">
        <v>191</v>
      </c>
      <c r="AU847" s="144" t="s">
        <v>85</v>
      </c>
      <c r="AY847" s="18" t="s">
        <v>189</v>
      </c>
      <c r="BE847" s="145">
        <f>IF(N847="základní",J847,0)</f>
        <v>0</v>
      </c>
      <c r="BF847" s="145">
        <f>IF(N847="snížená",J847,0)</f>
        <v>0</v>
      </c>
      <c r="BG847" s="145">
        <f>IF(N847="zákl. přenesená",J847,0)</f>
        <v>0</v>
      </c>
      <c r="BH847" s="145">
        <f>IF(N847="sníž. přenesená",J847,0)</f>
        <v>0</v>
      </c>
      <c r="BI847" s="145">
        <f>IF(N847="nulová",J847,0)</f>
        <v>0</v>
      </c>
      <c r="BJ847" s="18" t="s">
        <v>82</v>
      </c>
      <c r="BK847" s="145">
        <f>ROUND(I847*H847,2)</f>
        <v>0</v>
      </c>
      <c r="BL847" s="18" t="s">
        <v>196</v>
      </c>
      <c r="BM847" s="144" t="s">
        <v>2815</v>
      </c>
    </row>
    <row r="848" spans="2:65" s="12" customFormat="1" ht="11.25">
      <c r="B848" s="150"/>
      <c r="D848" s="151" t="s">
        <v>205</v>
      </c>
      <c r="E848" s="152" t="s">
        <v>19</v>
      </c>
      <c r="F848" s="153" t="s">
        <v>2208</v>
      </c>
      <c r="H848" s="152" t="s">
        <v>19</v>
      </c>
      <c r="I848" s="154"/>
      <c r="L848" s="150"/>
      <c r="M848" s="155"/>
      <c r="T848" s="156"/>
      <c r="AT848" s="152" t="s">
        <v>205</v>
      </c>
      <c r="AU848" s="152" t="s">
        <v>85</v>
      </c>
      <c r="AV848" s="12" t="s">
        <v>82</v>
      </c>
      <c r="AW848" s="12" t="s">
        <v>35</v>
      </c>
      <c r="AX848" s="12" t="s">
        <v>74</v>
      </c>
      <c r="AY848" s="152" t="s">
        <v>189</v>
      </c>
    </row>
    <row r="849" spans="2:65" s="12" customFormat="1" ht="11.25">
      <c r="B849" s="150"/>
      <c r="D849" s="151" t="s">
        <v>205</v>
      </c>
      <c r="E849" s="152" t="s">
        <v>19</v>
      </c>
      <c r="F849" s="153" t="s">
        <v>2442</v>
      </c>
      <c r="H849" s="152" t="s">
        <v>19</v>
      </c>
      <c r="I849" s="154"/>
      <c r="L849" s="150"/>
      <c r="M849" s="155"/>
      <c r="T849" s="156"/>
      <c r="AT849" s="152" t="s">
        <v>205</v>
      </c>
      <c r="AU849" s="152" t="s">
        <v>85</v>
      </c>
      <c r="AV849" s="12" t="s">
        <v>82</v>
      </c>
      <c r="AW849" s="12" t="s">
        <v>35</v>
      </c>
      <c r="AX849" s="12" t="s">
        <v>74</v>
      </c>
      <c r="AY849" s="152" t="s">
        <v>189</v>
      </c>
    </row>
    <row r="850" spans="2:65" s="13" customFormat="1" ht="11.25">
      <c r="B850" s="157"/>
      <c r="D850" s="151" t="s">
        <v>205</v>
      </c>
      <c r="E850" s="158" t="s">
        <v>19</v>
      </c>
      <c r="F850" s="159" t="s">
        <v>2790</v>
      </c>
      <c r="H850" s="160">
        <v>30.88</v>
      </c>
      <c r="I850" s="161"/>
      <c r="L850" s="157"/>
      <c r="M850" s="162"/>
      <c r="T850" s="163"/>
      <c r="AT850" s="158" t="s">
        <v>205</v>
      </c>
      <c r="AU850" s="158" t="s">
        <v>85</v>
      </c>
      <c r="AV850" s="13" t="s">
        <v>85</v>
      </c>
      <c r="AW850" s="13" t="s">
        <v>35</v>
      </c>
      <c r="AX850" s="13" t="s">
        <v>74</v>
      </c>
      <c r="AY850" s="158" t="s">
        <v>189</v>
      </c>
    </row>
    <row r="851" spans="2:65" s="14" customFormat="1" ht="11.25">
      <c r="B851" s="164"/>
      <c r="D851" s="151" t="s">
        <v>205</v>
      </c>
      <c r="E851" s="165" t="s">
        <v>19</v>
      </c>
      <c r="F851" s="166" t="s">
        <v>303</v>
      </c>
      <c r="H851" s="167">
        <v>30.88</v>
      </c>
      <c r="I851" s="168"/>
      <c r="L851" s="164"/>
      <c r="M851" s="169"/>
      <c r="T851" s="170"/>
      <c r="AT851" s="165" t="s">
        <v>205</v>
      </c>
      <c r="AU851" s="165" t="s">
        <v>85</v>
      </c>
      <c r="AV851" s="14" t="s">
        <v>196</v>
      </c>
      <c r="AW851" s="14" t="s">
        <v>35</v>
      </c>
      <c r="AX851" s="14" t="s">
        <v>82</v>
      </c>
      <c r="AY851" s="165" t="s">
        <v>189</v>
      </c>
    </row>
    <row r="852" spans="2:65" s="1" customFormat="1" ht="16.5" customHeight="1">
      <c r="B852" s="33"/>
      <c r="C852" s="133" t="s">
        <v>1075</v>
      </c>
      <c r="D852" s="133" t="s">
        <v>191</v>
      </c>
      <c r="E852" s="134" t="s">
        <v>2816</v>
      </c>
      <c r="F852" s="135" t="s">
        <v>2817</v>
      </c>
      <c r="G852" s="136" t="s">
        <v>202</v>
      </c>
      <c r="H852" s="137">
        <v>1</v>
      </c>
      <c r="I852" s="138"/>
      <c r="J852" s="139">
        <f>ROUND(I852*H852,2)</f>
        <v>0</v>
      </c>
      <c r="K852" s="135" t="s">
        <v>19</v>
      </c>
      <c r="L852" s="33"/>
      <c r="M852" s="140" t="s">
        <v>19</v>
      </c>
      <c r="N852" s="141" t="s">
        <v>45</v>
      </c>
      <c r="P852" s="142">
        <f>O852*H852</f>
        <v>0</v>
      </c>
      <c r="Q852" s="142">
        <v>0</v>
      </c>
      <c r="R852" s="142">
        <f>Q852*H852</f>
        <v>0</v>
      </c>
      <c r="S852" s="142">
        <v>0</v>
      </c>
      <c r="T852" s="143">
        <f>S852*H852</f>
        <v>0</v>
      </c>
      <c r="AR852" s="144" t="s">
        <v>685</v>
      </c>
      <c r="AT852" s="144" t="s">
        <v>191</v>
      </c>
      <c r="AU852" s="144" t="s">
        <v>85</v>
      </c>
      <c r="AY852" s="18" t="s">
        <v>189</v>
      </c>
      <c r="BE852" s="145">
        <f>IF(N852="základní",J852,0)</f>
        <v>0</v>
      </c>
      <c r="BF852" s="145">
        <f>IF(N852="snížená",J852,0)</f>
        <v>0</v>
      </c>
      <c r="BG852" s="145">
        <f>IF(N852="zákl. přenesená",J852,0)</f>
        <v>0</v>
      </c>
      <c r="BH852" s="145">
        <f>IF(N852="sníž. přenesená",J852,0)</f>
        <v>0</v>
      </c>
      <c r="BI852" s="145">
        <f>IF(N852="nulová",J852,0)</f>
        <v>0</v>
      </c>
      <c r="BJ852" s="18" t="s">
        <v>82</v>
      </c>
      <c r="BK852" s="145">
        <f>ROUND(I852*H852,2)</f>
        <v>0</v>
      </c>
      <c r="BL852" s="18" t="s">
        <v>685</v>
      </c>
      <c r="BM852" s="144" t="s">
        <v>2818</v>
      </c>
    </row>
    <row r="853" spans="2:65" s="12" customFormat="1" ht="11.25">
      <c r="B853" s="150"/>
      <c r="D853" s="151" t="s">
        <v>205</v>
      </c>
      <c r="E853" s="152" t="s">
        <v>19</v>
      </c>
      <c r="F853" s="153" t="s">
        <v>2718</v>
      </c>
      <c r="H853" s="152" t="s">
        <v>19</v>
      </c>
      <c r="I853" s="154"/>
      <c r="L853" s="150"/>
      <c r="M853" s="155"/>
      <c r="T853" s="156"/>
      <c r="AT853" s="152" t="s">
        <v>205</v>
      </c>
      <c r="AU853" s="152" t="s">
        <v>85</v>
      </c>
      <c r="AV853" s="12" t="s">
        <v>82</v>
      </c>
      <c r="AW853" s="12" t="s">
        <v>35</v>
      </c>
      <c r="AX853" s="12" t="s">
        <v>74</v>
      </c>
      <c r="AY853" s="152" t="s">
        <v>189</v>
      </c>
    </row>
    <row r="854" spans="2:65" s="13" customFormat="1" ht="11.25">
      <c r="B854" s="157"/>
      <c r="D854" s="151" t="s">
        <v>205</v>
      </c>
      <c r="E854" s="158" t="s">
        <v>19</v>
      </c>
      <c r="F854" s="159" t="s">
        <v>2719</v>
      </c>
      <c r="H854" s="160">
        <v>1</v>
      </c>
      <c r="I854" s="161"/>
      <c r="L854" s="157"/>
      <c r="M854" s="162"/>
      <c r="T854" s="163"/>
      <c r="AT854" s="158" t="s">
        <v>205</v>
      </c>
      <c r="AU854" s="158" t="s">
        <v>85</v>
      </c>
      <c r="AV854" s="13" t="s">
        <v>85</v>
      </c>
      <c r="AW854" s="13" t="s">
        <v>35</v>
      </c>
      <c r="AX854" s="13" t="s">
        <v>82</v>
      </c>
      <c r="AY854" s="158" t="s">
        <v>189</v>
      </c>
    </row>
    <row r="855" spans="2:65" s="1" customFormat="1" ht="21.75" customHeight="1">
      <c r="B855" s="33"/>
      <c r="C855" s="133" t="s">
        <v>1080</v>
      </c>
      <c r="D855" s="133" t="s">
        <v>191</v>
      </c>
      <c r="E855" s="134" t="s">
        <v>2819</v>
      </c>
      <c r="F855" s="135" t="s">
        <v>2820</v>
      </c>
      <c r="G855" s="136" t="s">
        <v>1919</v>
      </c>
      <c r="H855" s="137">
        <v>1</v>
      </c>
      <c r="I855" s="138"/>
      <c r="J855" s="139">
        <f>ROUND(I855*H855,2)</f>
        <v>0</v>
      </c>
      <c r="K855" s="135" t="s">
        <v>19</v>
      </c>
      <c r="L855" s="33"/>
      <c r="M855" s="140" t="s">
        <v>19</v>
      </c>
      <c r="N855" s="141" t="s">
        <v>45</v>
      </c>
      <c r="P855" s="142">
        <f>O855*H855</f>
        <v>0</v>
      </c>
      <c r="Q855" s="142">
        <v>0</v>
      </c>
      <c r="R855" s="142">
        <f>Q855*H855</f>
        <v>0</v>
      </c>
      <c r="S855" s="142">
        <v>0</v>
      </c>
      <c r="T855" s="143">
        <f>S855*H855</f>
        <v>0</v>
      </c>
      <c r="AR855" s="144" t="s">
        <v>196</v>
      </c>
      <c r="AT855" s="144" t="s">
        <v>191</v>
      </c>
      <c r="AU855" s="144" t="s">
        <v>85</v>
      </c>
      <c r="AY855" s="18" t="s">
        <v>189</v>
      </c>
      <c r="BE855" s="145">
        <f>IF(N855="základní",J855,0)</f>
        <v>0</v>
      </c>
      <c r="BF855" s="145">
        <f>IF(N855="snížená",J855,0)</f>
        <v>0</v>
      </c>
      <c r="BG855" s="145">
        <f>IF(N855="zákl. přenesená",J855,0)</f>
        <v>0</v>
      </c>
      <c r="BH855" s="145">
        <f>IF(N855="sníž. přenesená",J855,0)</f>
        <v>0</v>
      </c>
      <c r="BI855" s="145">
        <f>IF(N855="nulová",J855,0)</f>
        <v>0</v>
      </c>
      <c r="BJ855" s="18" t="s">
        <v>82</v>
      </c>
      <c r="BK855" s="145">
        <f>ROUND(I855*H855,2)</f>
        <v>0</v>
      </c>
      <c r="BL855" s="18" t="s">
        <v>196</v>
      </c>
      <c r="BM855" s="144" t="s">
        <v>2821</v>
      </c>
    </row>
    <row r="856" spans="2:65" s="12" customFormat="1" ht="11.25">
      <c r="B856" s="150"/>
      <c r="D856" s="151" t="s">
        <v>205</v>
      </c>
      <c r="E856" s="152" t="s">
        <v>19</v>
      </c>
      <c r="F856" s="153" t="s">
        <v>2718</v>
      </c>
      <c r="H856" s="152" t="s">
        <v>19</v>
      </c>
      <c r="I856" s="154"/>
      <c r="L856" s="150"/>
      <c r="M856" s="155"/>
      <c r="T856" s="156"/>
      <c r="AT856" s="152" t="s">
        <v>205</v>
      </c>
      <c r="AU856" s="152" t="s">
        <v>85</v>
      </c>
      <c r="AV856" s="12" t="s">
        <v>82</v>
      </c>
      <c r="AW856" s="12" t="s">
        <v>35</v>
      </c>
      <c r="AX856" s="12" t="s">
        <v>74</v>
      </c>
      <c r="AY856" s="152" t="s">
        <v>189</v>
      </c>
    </row>
    <row r="857" spans="2:65" s="12" customFormat="1" ht="11.25">
      <c r="B857" s="150"/>
      <c r="D857" s="151" t="s">
        <v>205</v>
      </c>
      <c r="E857" s="152" t="s">
        <v>19</v>
      </c>
      <c r="F857" s="153" t="s">
        <v>2822</v>
      </c>
      <c r="H857" s="152" t="s">
        <v>19</v>
      </c>
      <c r="I857" s="154"/>
      <c r="L857" s="150"/>
      <c r="M857" s="155"/>
      <c r="T857" s="156"/>
      <c r="AT857" s="152" t="s">
        <v>205</v>
      </c>
      <c r="AU857" s="152" t="s">
        <v>85</v>
      </c>
      <c r="AV857" s="12" t="s">
        <v>82</v>
      </c>
      <c r="AW857" s="12" t="s">
        <v>35</v>
      </c>
      <c r="AX857" s="12" t="s">
        <v>74</v>
      </c>
      <c r="AY857" s="152" t="s">
        <v>189</v>
      </c>
    </row>
    <row r="858" spans="2:65" s="12" customFormat="1" ht="33.75">
      <c r="B858" s="150"/>
      <c r="D858" s="151" t="s">
        <v>205</v>
      </c>
      <c r="E858" s="152" t="s">
        <v>19</v>
      </c>
      <c r="F858" s="153" t="s">
        <v>2823</v>
      </c>
      <c r="H858" s="152" t="s">
        <v>19</v>
      </c>
      <c r="I858" s="154"/>
      <c r="L858" s="150"/>
      <c r="M858" s="155"/>
      <c r="T858" s="156"/>
      <c r="AT858" s="152" t="s">
        <v>205</v>
      </c>
      <c r="AU858" s="152" t="s">
        <v>85</v>
      </c>
      <c r="AV858" s="12" t="s">
        <v>82</v>
      </c>
      <c r="AW858" s="12" t="s">
        <v>35</v>
      </c>
      <c r="AX858" s="12" t="s">
        <v>74</v>
      </c>
      <c r="AY858" s="152" t="s">
        <v>189</v>
      </c>
    </row>
    <row r="859" spans="2:65" s="12" customFormat="1" ht="11.25">
      <c r="B859" s="150"/>
      <c r="D859" s="151" t="s">
        <v>205</v>
      </c>
      <c r="E859" s="152" t="s">
        <v>19</v>
      </c>
      <c r="F859" s="153" t="s">
        <v>2824</v>
      </c>
      <c r="H859" s="152" t="s">
        <v>19</v>
      </c>
      <c r="I859" s="154"/>
      <c r="L859" s="150"/>
      <c r="M859" s="155"/>
      <c r="T859" s="156"/>
      <c r="AT859" s="152" t="s">
        <v>205</v>
      </c>
      <c r="AU859" s="152" t="s">
        <v>85</v>
      </c>
      <c r="AV859" s="12" t="s">
        <v>82</v>
      </c>
      <c r="AW859" s="12" t="s">
        <v>35</v>
      </c>
      <c r="AX859" s="12" t="s">
        <v>74</v>
      </c>
      <c r="AY859" s="152" t="s">
        <v>189</v>
      </c>
    </row>
    <row r="860" spans="2:65" s="13" customFormat="1" ht="11.25">
      <c r="B860" s="157"/>
      <c r="D860" s="151" t="s">
        <v>205</v>
      </c>
      <c r="E860" s="158" t="s">
        <v>19</v>
      </c>
      <c r="F860" s="159" t="s">
        <v>2825</v>
      </c>
      <c r="H860" s="160">
        <v>1</v>
      </c>
      <c r="I860" s="161"/>
      <c r="L860" s="157"/>
      <c r="M860" s="162"/>
      <c r="T860" s="163"/>
      <c r="AT860" s="158" t="s">
        <v>205</v>
      </c>
      <c r="AU860" s="158" t="s">
        <v>85</v>
      </c>
      <c r="AV860" s="13" t="s">
        <v>85</v>
      </c>
      <c r="AW860" s="13" t="s">
        <v>35</v>
      </c>
      <c r="AX860" s="13" t="s">
        <v>74</v>
      </c>
      <c r="AY860" s="158" t="s">
        <v>189</v>
      </c>
    </row>
    <row r="861" spans="2:65" s="14" customFormat="1" ht="11.25">
      <c r="B861" s="164"/>
      <c r="D861" s="151" t="s">
        <v>205</v>
      </c>
      <c r="E861" s="165" t="s">
        <v>19</v>
      </c>
      <c r="F861" s="166" t="s">
        <v>303</v>
      </c>
      <c r="H861" s="167">
        <v>1</v>
      </c>
      <c r="I861" s="168"/>
      <c r="L861" s="164"/>
      <c r="M861" s="169"/>
      <c r="T861" s="170"/>
      <c r="AT861" s="165" t="s">
        <v>205</v>
      </c>
      <c r="AU861" s="165" t="s">
        <v>85</v>
      </c>
      <c r="AV861" s="14" t="s">
        <v>196</v>
      </c>
      <c r="AW861" s="14" t="s">
        <v>35</v>
      </c>
      <c r="AX861" s="14" t="s">
        <v>82</v>
      </c>
      <c r="AY861" s="165" t="s">
        <v>189</v>
      </c>
    </row>
    <row r="862" spans="2:65" s="1" customFormat="1" ht="55.5" customHeight="1">
      <c r="B862" s="33"/>
      <c r="C862" s="133" t="s">
        <v>1085</v>
      </c>
      <c r="D862" s="133" t="s">
        <v>191</v>
      </c>
      <c r="E862" s="134" t="s">
        <v>2826</v>
      </c>
      <c r="F862" s="135" t="s">
        <v>2827</v>
      </c>
      <c r="G862" s="136" t="s">
        <v>339</v>
      </c>
      <c r="H862" s="137">
        <v>39.799999999999997</v>
      </c>
      <c r="I862" s="138"/>
      <c r="J862" s="139">
        <f>ROUND(I862*H862,2)</f>
        <v>0</v>
      </c>
      <c r="K862" s="135" t="s">
        <v>19</v>
      </c>
      <c r="L862" s="33"/>
      <c r="M862" s="140" t="s">
        <v>19</v>
      </c>
      <c r="N862" s="141" t="s">
        <v>45</v>
      </c>
      <c r="P862" s="142">
        <f>O862*H862</f>
        <v>0</v>
      </c>
      <c r="Q862" s="142">
        <v>1.4E-3</v>
      </c>
      <c r="R862" s="142">
        <f>Q862*H862</f>
        <v>5.5719999999999999E-2</v>
      </c>
      <c r="S862" s="142">
        <v>0</v>
      </c>
      <c r="T862" s="143">
        <f>S862*H862</f>
        <v>0</v>
      </c>
      <c r="AR862" s="144" t="s">
        <v>196</v>
      </c>
      <c r="AT862" s="144" t="s">
        <v>191</v>
      </c>
      <c r="AU862" s="144" t="s">
        <v>85</v>
      </c>
      <c r="AY862" s="18" t="s">
        <v>189</v>
      </c>
      <c r="BE862" s="145">
        <f>IF(N862="základní",J862,0)</f>
        <v>0</v>
      </c>
      <c r="BF862" s="145">
        <f>IF(N862="snížená",J862,0)</f>
        <v>0</v>
      </c>
      <c r="BG862" s="145">
        <f>IF(N862="zákl. přenesená",J862,0)</f>
        <v>0</v>
      </c>
      <c r="BH862" s="145">
        <f>IF(N862="sníž. přenesená",J862,0)</f>
        <v>0</v>
      </c>
      <c r="BI862" s="145">
        <f>IF(N862="nulová",J862,0)</f>
        <v>0</v>
      </c>
      <c r="BJ862" s="18" t="s">
        <v>82</v>
      </c>
      <c r="BK862" s="145">
        <f>ROUND(I862*H862,2)</f>
        <v>0</v>
      </c>
      <c r="BL862" s="18" t="s">
        <v>196</v>
      </c>
      <c r="BM862" s="144" t="s">
        <v>2828</v>
      </c>
    </row>
    <row r="863" spans="2:65" s="12" customFormat="1" ht="11.25">
      <c r="B863" s="150"/>
      <c r="D863" s="151" t="s">
        <v>205</v>
      </c>
      <c r="E863" s="152" t="s">
        <v>19</v>
      </c>
      <c r="F863" s="153" t="s">
        <v>2208</v>
      </c>
      <c r="H863" s="152" t="s">
        <v>19</v>
      </c>
      <c r="I863" s="154"/>
      <c r="L863" s="150"/>
      <c r="M863" s="155"/>
      <c r="T863" s="156"/>
      <c r="AT863" s="152" t="s">
        <v>205</v>
      </c>
      <c r="AU863" s="152" t="s">
        <v>85</v>
      </c>
      <c r="AV863" s="12" t="s">
        <v>82</v>
      </c>
      <c r="AW863" s="12" t="s">
        <v>35</v>
      </c>
      <c r="AX863" s="12" t="s">
        <v>74</v>
      </c>
      <c r="AY863" s="152" t="s">
        <v>189</v>
      </c>
    </row>
    <row r="864" spans="2:65" s="12" customFormat="1" ht="11.25">
      <c r="B864" s="150"/>
      <c r="D864" s="151" t="s">
        <v>205</v>
      </c>
      <c r="E864" s="152" t="s">
        <v>19</v>
      </c>
      <c r="F864" s="153" t="s">
        <v>2527</v>
      </c>
      <c r="H864" s="152" t="s">
        <v>19</v>
      </c>
      <c r="I864" s="154"/>
      <c r="L864" s="150"/>
      <c r="M864" s="155"/>
      <c r="T864" s="156"/>
      <c r="AT864" s="152" t="s">
        <v>205</v>
      </c>
      <c r="AU864" s="152" t="s">
        <v>85</v>
      </c>
      <c r="AV864" s="12" t="s">
        <v>82</v>
      </c>
      <c r="AW864" s="12" t="s">
        <v>35</v>
      </c>
      <c r="AX864" s="12" t="s">
        <v>74</v>
      </c>
      <c r="AY864" s="152" t="s">
        <v>189</v>
      </c>
    </row>
    <row r="865" spans="2:65" s="13" customFormat="1" ht="11.25">
      <c r="B865" s="157"/>
      <c r="D865" s="151" t="s">
        <v>205</v>
      </c>
      <c r="E865" s="158" t="s">
        <v>19</v>
      </c>
      <c r="F865" s="159" t="s">
        <v>2829</v>
      </c>
      <c r="H865" s="160">
        <v>39.799999999999997</v>
      </c>
      <c r="I865" s="161"/>
      <c r="L865" s="157"/>
      <c r="M865" s="162"/>
      <c r="T865" s="163"/>
      <c r="AT865" s="158" t="s">
        <v>205</v>
      </c>
      <c r="AU865" s="158" t="s">
        <v>85</v>
      </c>
      <c r="AV865" s="13" t="s">
        <v>85</v>
      </c>
      <c r="AW865" s="13" t="s">
        <v>35</v>
      </c>
      <c r="AX865" s="13" t="s">
        <v>82</v>
      </c>
      <c r="AY865" s="158" t="s">
        <v>189</v>
      </c>
    </row>
    <row r="866" spans="2:65" s="1" customFormat="1" ht="16.5" customHeight="1">
      <c r="B866" s="33"/>
      <c r="C866" s="133" t="s">
        <v>1090</v>
      </c>
      <c r="D866" s="133" t="s">
        <v>191</v>
      </c>
      <c r="E866" s="134" t="s">
        <v>2830</v>
      </c>
      <c r="F866" s="135" t="s">
        <v>2831</v>
      </c>
      <c r="G866" s="136" t="s">
        <v>705</v>
      </c>
      <c r="H866" s="137">
        <v>31</v>
      </c>
      <c r="I866" s="138"/>
      <c r="J866" s="139">
        <f>ROUND(I866*H866,2)</f>
        <v>0</v>
      </c>
      <c r="K866" s="135" t="s">
        <v>19</v>
      </c>
      <c r="L866" s="33"/>
      <c r="M866" s="140" t="s">
        <v>19</v>
      </c>
      <c r="N866" s="141" t="s">
        <v>45</v>
      </c>
      <c r="P866" s="142">
        <f>O866*H866</f>
        <v>0</v>
      </c>
      <c r="Q866" s="142">
        <v>0</v>
      </c>
      <c r="R866" s="142">
        <f>Q866*H866</f>
        <v>0</v>
      </c>
      <c r="S866" s="142">
        <v>0</v>
      </c>
      <c r="T866" s="143">
        <f>S866*H866</f>
        <v>0</v>
      </c>
      <c r="AR866" s="144" t="s">
        <v>196</v>
      </c>
      <c r="AT866" s="144" t="s">
        <v>191</v>
      </c>
      <c r="AU866" s="144" t="s">
        <v>85</v>
      </c>
      <c r="AY866" s="18" t="s">
        <v>189</v>
      </c>
      <c r="BE866" s="145">
        <f>IF(N866="základní",J866,0)</f>
        <v>0</v>
      </c>
      <c r="BF866" s="145">
        <f>IF(N866="snížená",J866,0)</f>
        <v>0</v>
      </c>
      <c r="BG866" s="145">
        <f>IF(N866="zákl. přenesená",J866,0)</f>
        <v>0</v>
      </c>
      <c r="BH866" s="145">
        <f>IF(N866="sníž. přenesená",J866,0)</f>
        <v>0</v>
      </c>
      <c r="BI866" s="145">
        <f>IF(N866="nulová",J866,0)</f>
        <v>0</v>
      </c>
      <c r="BJ866" s="18" t="s">
        <v>82</v>
      </c>
      <c r="BK866" s="145">
        <f>ROUND(I866*H866,2)</f>
        <v>0</v>
      </c>
      <c r="BL866" s="18" t="s">
        <v>196</v>
      </c>
      <c r="BM866" s="144" t="s">
        <v>2832</v>
      </c>
    </row>
    <row r="867" spans="2:65" s="1" customFormat="1" ht="29.25">
      <c r="B867" s="33"/>
      <c r="D867" s="151" t="s">
        <v>1940</v>
      </c>
      <c r="F867" s="194" t="s">
        <v>2833</v>
      </c>
      <c r="I867" s="148"/>
      <c r="L867" s="33"/>
      <c r="M867" s="149"/>
      <c r="T867" s="54"/>
      <c r="AT867" s="18" t="s">
        <v>1940</v>
      </c>
      <c r="AU867" s="18" t="s">
        <v>85</v>
      </c>
    </row>
    <row r="868" spans="2:65" s="12" customFormat="1" ht="11.25">
      <c r="B868" s="150"/>
      <c r="D868" s="151" t="s">
        <v>205</v>
      </c>
      <c r="E868" s="152" t="s">
        <v>19</v>
      </c>
      <c r="F868" s="153" t="s">
        <v>217</v>
      </c>
      <c r="H868" s="152" t="s">
        <v>19</v>
      </c>
      <c r="I868" s="154"/>
      <c r="L868" s="150"/>
      <c r="M868" s="155"/>
      <c r="T868" s="156"/>
      <c r="AT868" s="152" t="s">
        <v>205</v>
      </c>
      <c r="AU868" s="152" t="s">
        <v>85</v>
      </c>
      <c r="AV868" s="12" t="s">
        <v>82</v>
      </c>
      <c r="AW868" s="12" t="s">
        <v>35</v>
      </c>
      <c r="AX868" s="12" t="s">
        <v>74</v>
      </c>
      <c r="AY868" s="152" t="s">
        <v>189</v>
      </c>
    </row>
    <row r="869" spans="2:65" s="12" customFormat="1" ht="11.25">
      <c r="B869" s="150"/>
      <c r="D869" s="151" t="s">
        <v>205</v>
      </c>
      <c r="E869" s="152" t="s">
        <v>19</v>
      </c>
      <c r="F869" s="153" t="s">
        <v>2144</v>
      </c>
      <c r="H869" s="152" t="s">
        <v>19</v>
      </c>
      <c r="I869" s="154"/>
      <c r="L869" s="150"/>
      <c r="M869" s="155"/>
      <c r="T869" s="156"/>
      <c r="AT869" s="152" t="s">
        <v>205</v>
      </c>
      <c r="AU869" s="152" t="s">
        <v>85</v>
      </c>
      <c r="AV869" s="12" t="s">
        <v>82</v>
      </c>
      <c r="AW869" s="12" t="s">
        <v>35</v>
      </c>
      <c r="AX869" s="12" t="s">
        <v>74</v>
      </c>
      <c r="AY869" s="152" t="s">
        <v>189</v>
      </c>
    </row>
    <row r="870" spans="2:65" s="13" customFormat="1" ht="11.25">
      <c r="B870" s="157"/>
      <c r="D870" s="151" t="s">
        <v>205</v>
      </c>
      <c r="E870" s="158" t="s">
        <v>19</v>
      </c>
      <c r="F870" s="159" t="s">
        <v>2834</v>
      </c>
      <c r="H870" s="160">
        <v>31</v>
      </c>
      <c r="I870" s="161"/>
      <c r="L870" s="157"/>
      <c r="M870" s="162"/>
      <c r="T870" s="163"/>
      <c r="AT870" s="158" t="s">
        <v>205</v>
      </c>
      <c r="AU870" s="158" t="s">
        <v>85</v>
      </c>
      <c r="AV870" s="13" t="s">
        <v>85</v>
      </c>
      <c r="AW870" s="13" t="s">
        <v>35</v>
      </c>
      <c r="AX870" s="13" t="s">
        <v>82</v>
      </c>
      <c r="AY870" s="158" t="s">
        <v>189</v>
      </c>
    </row>
    <row r="871" spans="2:65" s="11" customFormat="1" ht="22.9" customHeight="1">
      <c r="B871" s="121"/>
      <c r="D871" s="122" t="s">
        <v>73</v>
      </c>
      <c r="E871" s="131" t="s">
        <v>1226</v>
      </c>
      <c r="F871" s="131" t="s">
        <v>1227</v>
      </c>
      <c r="I871" s="124"/>
      <c r="J871" s="132">
        <f>BK871</f>
        <v>0</v>
      </c>
      <c r="L871" s="121"/>
      <c r="M871" s="126"/>
      <c r="P871" s="127">
        <f>SUM(P872:P882)</f>
        <v>0</v>
      </c>
      <c r="R871" s="127">
        <f>SUM(R872:R882)</f>
        <v>0</v>
      </c>
      <c r="T871" s="128">
        <f>SUM(T872:T882)</f>
        <v>0</v>
      </c>
      <c r="AR871" s="122" t="s">
        <v>82</v>
      </c>
      <c r="AT871" s="129" t="s">
        <v>73</v>
      </c>
      <c r="AU871" s="129" t="s">
        <v>82</v>
      </c>
      <c r="AY871" s="122" t="s">
        <v>189</v>
      </c>
      <c r="BK871" s="130">
        <f>SUM(BK872:BK882)</f>
        <v>0</v>
      </c>
    </row>
    <row r="872" spans="2:65" s="1" customFormat="1" ht="37.9" customHeight="1">
      <c r="B872" s="33"/>
      <c r="C872" s="133" t="s">
        <v>1094</v>
      </c>
      <c r="D872" s="133" t="s">
        <v>191</v>
      </c>
      <c r="E872" s="134" t="s">
        <v>2835</v>
      </c>
      <c r="F872" s="135" t="s">
        <v>2836</v>
      </c>
      <c r="G872" s="136" t="s">
        <v>633</v>
      </c>
      <c r="H872" s="137">
        <v>13.964</v>
      </c>
      <c r="I872" s="138"/>
      <c r="J872" s="139">
        <f>ROUND(I872*H872,2)</f>
        <v>0</v>
      </c>
      <c r="K872" s="135" t="s">
        <v>195</v>
      </c>
      <c r="L872" s="33"/>
      <c r="M872" s="140" t="s">
        <v>19</v>
      </c>
      <c r="N872" s="141" t="s">
        <v>45</v>
      </c>
      <c r="P872" s="142">
        <f>O872*H872</f>
        <v>0</v>
      </c>
      <c r="Q872" s="142">
        <v>0</v>
      </c>
      <c r="R872" s="142">
        <f>Q872*H872</f>
        <v>0</v>
      </c>
      <c r="S872" s="142">
        <v>0</v>
      </c>
      <c r="T872" s="143">
        <f>S872*H872</f>
        <v>0</v>
      </c>
      <c r="AR872" s="144" t="s">
        <v>196</v>
      </c>
      <c r="AT872" s="144" t="s">
        <v>191</v>
      </c>
      <c r="AU872" s="144" t="s">
        <v>85</v>
      </c>
      <c r="AY872" s="18" t="s">
        <v>189</v>
      </c>
      <c r="BE872" s="145">
        <f>IF(N872="základní",J872,0)</f>
        <v>0</v>
      </c>
      <c r="BF872" s="145">
        <f>IF(N872="snížená",J872,0)</f>
        <v>0</v>
      </c>
      <c r="BG872" s="145">
        <f>IF(N872="zákl. přenesená",J872,0)</f>
        <v>0</v>
      </c>
      <c r="BH872" s="145">
        <f>IF(N872="sníž. přenesená",J872,0)</f>
        <v>0</v>
      </c>
      <c r="BI872" s="145">
        <f>IF(N872="nulová",J872,0)</f>
        <v>0</v>
      </c>
      <c r="BJ872" s="18" t="s">
        <v>82</v>
      </c>
      <c r="BK872" s="145">
        <f>ROUND(I872*H872,2)</f>
        <v>0</v>
      </c>
      <c r="BL872" s="18" t="s">
        <v>196</v>
      </c>
      <c r="BM872" s="144" t="s">
        <v>2837</v>
      </c>
    </row>
    <row r="873" spans="2:65" s="1" customFormat="1" ht="11.25">
      <c r="B873" s="33"/>
      <c r="D873" s="146" t="s">
        <v>198</v>
      </c>
      <c r="F873" s="147" t="s">
        <v>2838</v>
      </c>
      <c r="I873" s="148"/>
      <c r="L873" s="33"/>
      <c r="M873" s="149"/>
      <c r="T873" s="54"/>
      <c r="AT873" s="18" t="s">
        <v>198</v>
      </c>
      <c r="AU873" s="18" t="s">
        <v>85</v>
      </c>
    </row>
    <row r="874" spans="2:65" s="1" customFormat="1" ht="33" customHeight="1">
      <c r="B874" s="33"/>
      <c r="C874" s="133" t="s">
        <v>991</v>
      </c>
      <c r="D874" s="133" t="s">
        <v>191</v>
      </c>
      <c r="E874" s="134" t="s">
        <v>1229</v>
      </c>
      <c r="F874" s="135" t="s">
        <v>1230</v>
      </c>
      <c r="G874" s="136" t="s">
        <v>633</v>
      </c>
      <c r="H874" s="137">
        <v>13.964</v>
      </c>
      <c r="I874" s="138"/>
      <c r="J874" s="139">
        <f>ROUND(I874*H874,2)</f>
        <v>0</v>
      </c>
      <c r="K874" s="135" t="s">
        <v>195</v>
      </c>
      <c r="L874" s="33"/>
      <c r="M874" s="140" t="s">
        <v>19</v>
      </c>
      <c r="N874" s="141" t="s">
        <v>45</v>
      </c>
      <c r="P874" s="142">
        <f>O874*H874</f>
        <v>0</v>
      </c>
      <c r="Q874" s="142">
        <v>0</v>
      </c>
      <c r="R874" s="142">
        <f>Q874*H874</f>
        <v>0</v>
      </c>
      <c r="S874" s="142">
        <v>0</v>
      </c>
      <c r="T874" s="143">
        <f>S874*H874</f>
        <v>0</v>
      </c>
      <c r="AR874" s="144" t="s">
        <v>196</v>
      </c>
      <c r="AT874" s="144" t="s">
        <v>191</v>
      </c>
      <c r="AU874" s="144" t="s">
        <v>85</v>
      </c>
      <c r="AY874" s="18" t="s">
        <v>189</v>
      </c>
      <c r="BE874" s="145">
        <f>IF(N874="základní",J874,0)</f>
        <v>0</v>
      </c>
      <c r="BF874" s="145">
        <f>IF(N874="snížená",J874,0)</f>
        <v>0</v>
      </c>
      <c r="BG874" s="145">
        <f>IF(N874="zákl. přenesená",J874,0)</f>
        <v>0</v>
      </c>
      <c r="BH874" s="145">
        <f>IF(N874="sníž. přenesená",J874,0)</f>
        <v>0</v>
      </c>
      <c r="BI874" s="145">
        <f>IF(N874="nulová",J874,0)</f>
        <v>0</v>
      </c>
      <c r="BJ874" s="18" t="s">
        <v>82</v>
      </c>
      <c r="BK874" s="145">
        <f>ROUND(I874*H874,2)</f>
        <v>0</v>
      </c>
      <c r="BL874" s="18" t="s">
        <v>196</v>
      </c>
      <c r="BM874" s="144" t="s">
        <v>2839</v>
      </c>
    </row>
    <row r="875" spans="2:65" s="1" customFormat="1" ht="11.25">
      <c r="B875" s="33"/>
      <c r="D875" s="146" t="s">
        <v>198</v>
      </c>
      <c r="F875" s="147" t="s">
        <v>1232</v>
      </c>
      <c r="I875" s="148"/>
      <c r="L875" s="33"/>
      <c r="M875" s="149"/>
      <c r="T875" s="54"/>
      <c r="AT875" s="18" t="s">
        <v>198</v>
      </c>
      <c r="AU875" s="18" t="s">
        <v>85</v>
      </c>
    </row>
    <row r="876" spans="2:65" s="1" customFormat="1" ht="44.25" customHeight="1">
      <c r="B876" s="33"/>
      <c r="C876" s="133" t="s">
        <v>1102</v>
      </c>
      <c r="D876" s="133" t="s">
        <v>191</v>
      </c>
      <c r="E876" s="134" t="s">
        <v>1236</v>
      </c>
      <c r="F876" s="135" t="s">
        <v>2840</v>
      </c>
      <c r="G876" s="136" t="s">
        <v>633</v>
      </c>
      <c r="H876" s="137">
        <v>265.31599999999997</v>
      </c>
      <c r="I876" s="138"/>
      <c r="J876" s="139">
        <f>ROUND(I876*H876,2)</f>
        <v>0</v>
      </c>
      <c r="K876" s="135" t="s">
        <v>195</v>
      </c>
      <c r="L876" s="33"/>
      <c r="M876" s="140" t="s">
        <v>19</v>
      </c>
      <c r="N876" s="141" t="s">
        <v>45</v>
      </c>
      <c r="P876" s="142">
        <f>O876*H876</f>
        <v>0</v>
      </c>
      <c r="Q876" s="142">
        <v>0</v>
      </c>
      <c r="R876" s="142">
        <f>Q876*H876</f>
        <v>0</v>
      </c>
      <c r="S876" s="142">
        <v>0</v>
      </c>
      <c r="T876" s="143">
        <f>S876*H876</f>
        <v>0</v>
      </c>
      <c r="AR876" s="144" t="s">
        <v>196</v>
      </c>
      <c r="AT876" s="144" t="s">
        <v>191</v>
      </c>
      <c r="AU876" s="144" t="s">
        <v>85</v>
      </c>
      <c r="AY876" s="18" t="s">
        <v>189</v>
      </c>
      <c r="BE876" s="145">
        <f>IF(N876="základní",J876,0)</f>
        <v>0</v>
      </c>
      <c r="BF876" s="145">
        <f>IF(N876="snížená",J876,0)</f>
        <v>0</v>
      </c>
      <c r="BG876" s="145">
        <f>IF(N876="zákl. přenesená",J876,0)</f>
        <v>0</v>
      </c>
      <c r="BH876" s="145">
        <f>IF(N876="sníž. přenesená",J876,0)</f>
        <v>0</v>
      </c>
      <c r="BI876" s="145">
        <f>IF(N876="nulová",J876,0)</f>
        <v>0</v>
      </c>
      <c r="BJ876" s="18" t="s">
        <v>82</v>
      </c>
      <c r="BK876" s="145">
        <f>ROUND(I876*H876,2)</f>
        <v>0</v>
      </c>
      <c r="BL876" s="18" t="s">
        <v>196</v>
      </c>
      <c r="BM876" s="144" t="s">
        <v>2841</v>
      </c>
    </row>
    <row r="877" spans="2:65" s="1" customFormat="1" ht="11.25">
      <c r="B877" s="33"/>
      <c r="D877" s="146" t="s">
        <v>198</v>
      </c>
      <c r="F877" s="147" t="s">
        <v>1239</v>
      </c>
      <c r="I877" s="148"/>
      <c r="L877" s="33"/>
      <c r="M877" s="149"/>
      <c r="T877" s="54"/>
      <c r="AT877" s="18" t="s">
        <v>198</v>
      </c>
      <c r="AU877" s="18" t="s">
        <v>85</v>
      </c>
    </row>
    <row r="878" spans="2:65" s="13" customFormat="1" ht="11.25">
      <c r="B878" s="157"/>
      <c r="D878" s="151" t="s">
        <v>205</v>
      </c>
      <c r="F878" s="159" t="s">
        <v>2842</v>
      </c>
      <c r="H878" s="160">
        <v>265.31599999999997</v>
      </c>
      <c r="I878" s="161"/>
      <c r="L878" s="157"/>
      <c r="M878" s="162"/>
      <c r="T878" s="163"/>
      <c r="AT878" s="158" t="s">
        <v>205</v>
      </c>
      <c r="AU878" s="158" t="s">
        <v>85</v>
      </c>
      <c r="AV878" s="13" t="s">
        <v>85</v>
      </c>
      <c r="AW878" s="13" t="s">
        <v>4</v>
      </c>
      <c r="AX878" s="13" t="s">
        <v>82</v>
      </c>
      <c r="AY878" s="158" t="s">
        <v>189</v>
      </c>
    </row>
    <row r="879" spans="2:65" s="1" customFormat="1" ht="55.5" customHeight="1">
      <c r="B879" s="33"/>
      <c r="C879" s="133" t="s">
        <v>1106</v>
      </c>
      <c r="D879" s="133" t="s">
        <v>191</v>
      </c>
      <c r="E879" s="134" t="s">
        <v>2843</v>
      </c>
      <c r="F879" s="135" t="s">
        <v>2844</v>
      </c>
      <c r="G879" s="136" t="s">
        <v>633</v>
      </c>
      <c r="H879" s="137">
        <v>13.349</v>
      </c>
      <c r="I879" s="138"/>
      <c r="J879" s="139">
        <f>ROUND(I879*H879,2)</f>
        <v>0</v>
      </c>
      <c r="K879" s="135" t="s">
        <v>195</v>
      </c>
      <c r="L879" s="33"/>
      <c r="M879" s="140" t="s">
        <v>19</v>
      </c>
      <c r="N879" s="141" t="s">
        <v>45</v>
      </c>
      <c r="P879" s="142">
        <f>O879*H879</f>
        <v>0</v>
      </c>
      <c r="Q879" s="142">
        <v>0</v>
      </c>
      <c r="R879" s="142">
        <f>Q879*H879</f>
        <v>0</v>
      </c>
      <c r="S879" s="142">
        <v>0</v>
      </c>
      <c r="T879" s="143">
        <f>S879*H879</f>
        <v>0</v>
      </c>
      <c r="AR879" s="144" t="s">
        <v>196</v>
      </c>
      <c r="AT879" s="144" t="s">
        <v>191</v>
      </c>
      <c r="AU879" s="144" t="s">
        <v>85</v>
      </c>
      <c r="AY879" s="18" t="s">
        <v>189</v>
      </c>
      <c r="BE879" s="145">
        <f>IF(N879="základní",J879,0)</f>
        <v>0</v>
      </c>
      <c r="BF879" s="145">
        <f>IF(N879="snížená",J879,0)</f>
        <v>0</v>
      </c>
      <c r="BG879" s="145">
        <f>IF(N879="zákl. přenesená",J879,0)</f>
        <v>0</v>
      </c>
      <c r="BH879" s="145">
        <f>IF(N879="sníž. přenesená",J879,0)</f>
        <v>0</v>
      </c>
      <c r="BI879" s="145">
        <f>IF(N879="nulová",J879,0)</f>
        <v>0</v>
      </c>
      <c r="BJ879" s="18" t="s">
        <v>82</v>
      </c>
      <c r="BK879" s="145">
        <f>ROUND(I879*H879,2)</f>
        <v>0</v>
      </c>
      <c r="BL879" s="18" t="s">
        <v>196</v>
      </c>
      <c r="BM879" s="144" t="s">
        <v>2845</v>
      </c>
    </row>
    <row r="880" spans="2:65" s="1" customFormat="1" ht="11.25">
      <c r="B880" s="33"/>
      <c r="D880" s="146" t="s">
        <v>198</v>
      </c>
      <c r="F880" s="147" t="s">
        <v>2846</v>
      </c>
      <c r="I880" s="148"/>
      <c r="L880" s="33"/>
      <c r="M880" s="149"/>
      <c r="T880" s="54"/>
      <c r="AT880" s="18" t="s">
        <v>198</v>
      </c>
      <c r="AU880" s="18" t="s">
        <v>85</v>
      </c>
    </row>
    <row r="881" spans="2:65" s="1" customFormat="1" ht="44.25" customHeight="1">
      <c r="B881" s="33"/>
      <c r="C881" s="133" t="s">
        <v>1111</v>
      </c>
      <c r="D881" s="133" t="s">
        <v>191</v>
      </c>
      <c r="E881" s="134" t="s">
        <v>2847</v>
      </c>
      <c r="F881" s="135" t="s">
        <v>1312</v>
      </c>
      <c r="G881" s="136" t="s">
        <v>633</v>
      </c>
      <c r="H881" s="137">
        <v>0.61499999999999999</v>
      </c>
      <c r="I881" s="138"/>
      <c r="J881" s="139">
        <f>ROUND(I881*H881,2)</f>
        <v>0</v>
      </c>
      <c r="K881" s="135" t="s">
        <v>195</v>
      </c>
      <c r="L881" s="33"/>
      <c r="M881" s="140" t="s">
        <v>19</v>
      </c>
      <c r="N881" s="141" t="s">
        <v>45</v>
      </c>
      <c r="P881" s="142">
        <f>O881*H881</f>
        <v>0</v>
      </c>
      <c r="Q881" s="142">
        <v>0</v>
      </c>
      <c r="R881" s="142">
        <f>Q881*H881</f>
        <v>0</v>
      </c>
      <c r="S881" s="142">
        <v>0</v>
      </c>
      <c r="T881" s="143">
        <f>S881*H881</f>
        <v>0</v>
      </c>
      <c r="AR881" s="144" t="s">
        <v>196</v>
      </c>
      <c r="AT881" s="144" t="s">
        <v>191</v>
      </c>
      <c r="AU881" s="144" t="s">
        <v>85</v>
      </c>
      <c r="AY881" s="18" t="s">
        <v>189</v>
      </c>
      <c r="BE881" s="145">
        <f>IF(N881="základní",J881,0)</f>
        <v>0</v>
      </c>
      <c r="BF881" s="145">
        <f>IF(N881="snížená",J881,0)</f>
        <v>0</v>
      </c>
      <c r="BG881" s="145">
        <f>IF(N881="zákl. přenesená",J881,0)</f>
        <v>0</v>
      </c>
      <c r="BH881" s="145">
        <f>IF(N881="sníž. přenesená",J881,0)</f>
        <v>0</v>
      </c>
      <c r="BI881" s="145">
        <f>IF(N881="nulová",J881,0)</f>
        <v>0</v>
      </c>
      <c r="BJ881" s="18" t="s">
        <v>82</v>
      </c>
      <c r="BK881" s="145">
        <f>ROUND(I881*H881,2)</f>
        <v>0</v>
      </c>
      <c r="BL881" s="18" t="s">
        <v>196</v>
      </c>
      <c r="BM881" s="144" t="s">
        <v>2848</v>
      </c>
    </row>
    <row r="882" spans="2:65" s="1" customFormat="1" ht="11.25">
      <c r="B882" s="33"/>
      <c r="D882" s="146" t="s">
        <v>198</v>
      </c>
      <c r="F882" s="147" t="s">
        <v>2849</v>
      </c>
      <c r="I882" s="148"/>
      <c r="L882" s="33"/>
      <c r="M882" s="149"/>
      <c r="T882" s="54"/>
      <c r="AT882" s="18" t="s">
        <v>198</v>
      </c>
      <c r="AU882" s="18" t="s">
        <v>85</v>
      </c>
    </row>
    <row r="883" spans="2:65" s="11" customFormat="1" ht="22.9" customHeight="1">
      <c r="B883" s="121"/>
      <c r="D883" s="122" t="s">
        <v>73</v>
      </c>
      <c r="E883" s="131" t="s">
        <v>1324</v>
      </c>
      <c r="F883" s="131" t="s">
        <v>1325</v>
      </c>
      <c r="I883" s="124"/>
      <c r="J883" s="132">
        <f>BK883</f>
        <v>0</v>
      </c>
      <c r="L883" s="121"/>
      <c r="M883" s="126"/>
      <c r="P883" s="127">
        <f>SUM(P884:P885)</f>
        <v>0</v>
      </c>
      <c r="R883" s="127">
        <f>SUM(R884:R885)</f>
        <v>0</v>
      </c>
      <c r="T883" s="128">
        <f>SUM(T884:T885)</f>
        <v>0</v>
      </c>
      <c r="AR883" s="122" t="s">
        <v>82</v>
      </c>
      <c r="AT883" s="129" t="s">
        <v>73</v>
      </c>
      <c r="AU883" s="129" t="s">
        <v>82</v>
      </c>
      <c r="AY883" s="122" t="s">
        <v>189</v>
      </c>
      <c r="BK883" s="130">
        <f>SUM(BK884:BK885)</f>
        <v>0</v>
      </c>
    </row>
    <row r="884" spans="2:65" s="1" customFormat="1" ht="66.75" customHeight="1">
      <c r="B884" s="33"/>
      <c r="C884" s="133" t="s">
        <v>1115</v>
      </c>
      <c r="D884" s="133" t="s">
        <v>191</v>
      </c>
      <c r="E884" s="134" t="s">
        <v>1864</v>
      </c>
      <c r="F884" s="135" t="s">
        <v>1865</v>
      </c>
      <c r="G884" s="136" t="s">
        <v>633</v>
      </c>
      <c r="H884" s="137">
        <v>500.44600000000003</v>
      </c>
      <c r="I884" s="138"/>
      <c r="J884" s="139">
        <f>ROUND(I884*H884,2)</f>
        <v>0</v>
      </c>
      <c r="K884" s="135" t="s">
        <v>195</v>
      </c>
      <c r="L884" s="33"/>
      <c r="M884" s="140" t="s">
        <v>19</v>
      </c>
      <c r="N884" s="141" t="s">
        <v>45</v>
      </c>
      <c r="P884" s="142">
        <f>O884*H884</f>
        <v>0</v>
      </c>
      <c r="Q884" s="142">
        <v>0</v>
      </c>
      <c r="R884" s="142">
        <f>Q884*H884</f>
        <v>0</v>
      </c>
      <c r="S884" s="142">
        <v>0</v>
      </c>
      <c r="T884" s="143">
        <f>S884*H884</f>
        <v>0</v>
      </c>
      <c r="AR884" s="144" t="s">
        <v>196</v>
      </c>
      <c r="AT884" s="144" t="s">
        <v>191</v>
      </c>
      <c r="AU884" s="144" t="s">
        <v>85</v>
      </c>
      <c r="AY884" s="18" t="s">
        <v>189</v>
      </c>
      <c r="BE884" s="145">
        <f>IF(N884="základní",J884,0)</f>
        <v>0</v>
      </c>
      <c r="BF884" s="145">
        <f>IF(N884="snížená",J884,0)</f>
        <v>0</v>
      </c>
      <c r="BG884" s="145">
        <f>IF(N884="zákl. přenesená",J884,0)</f>
        <v>0</v>
      </c>
      <c r="BH884" s="145">
        <f>IF(N884="sníž. přenesená",J884,0)</f>
        <v>0</v>
      </c>
      <c r="BI884" s="145">
        <f>IF(N884="nulová",J884,0)</f>
        <v>0</v>
      </c>
      <c r="BJ884" s="18" t="s">
        <v>82</v>
      </c>
      <c r="BK884" s="145">
        <f>ROUND(I884*H884,2)</f>
        <v>0</v>
      </c>
      <c r="BL884" s="18" t="s">
        <v>196</v>
      </c>
      <c r="BM884" s="144" t="s">
        <v>2850</v>
      </c>
    </row>
    <row r="885" spans="2:65" s="1" customFormat="1" ht="11.25">
      <c r="B885" s="33"/>
      <c r="D885" s="146" t="s">
        <v>198</v>
      </c>
      <c r="F885" s="147" t="s">
        <v>1867</v>
      </c>
      <c r="I885" s="148"/>
      <c r="L885" s="33"/>
      <c r="M885" s="149"/>
      <c r="T885" s="54"/>
      <c r="AT885" s="18" t="s">
        <v>198</v>
      </c>
      <c r="AU885" s="18" t="s">
        <v>85</v>
      </c>
    </row>
    <row r="886" spans="2:65" s="11" customFormat="1" ht="25.9" customHeight="1">
      <c r="B886" s="121"/>
      <c r="D886" s="122" t="s">
        <v>73</v>
      </c>
      <c r="E886" s="123" t="s">
        <v>1868</v>
      </c>
      <c r="F886" s="123" t="s">
        <v>1869</v>
      </c>
      <c r="I886" s="124"/>
      <c r="J886" s="125">
        <f>BK886</f>
        <v>0</v>
      </c>
      <c r="L886" s="121"/>
      <c r="M886" s="126"/>
      <c r="P886" s="127">
        <f>P887+P996+P1091+P1138+P1155+P1162+P1181+P1235+P1311+P1334+P1383+P1406+P1486+P1519+P1533</f>
        <v>0</v>
      </c>
      <c r="R886" s="127">
        <f>R887+R996+R1091+R1138+R1155+R1162+R1181+R1235+R1311+R1334+R1383+R1406+R1486+R1519+R1533</f>
        <v>34.992574360000006</v>
      </c>
      <c r="T886" s="128">
        <f>T887+T996+T1091+T1138+T1155+T1162+T1181+T1235+T1311+T1334+T1383+T1406+T1486+T1519+T1533</f>
        <v>0</v>
      </c>
      <c r="AR886" s="122" t="s">
        <v>85</v>
      </c>
      <c r="AT886" s="129" t="s">
        <v>73</v>
      </c>
      <c r="AU886" s="129" t="s">
        <v>74</v>
      </c>
      <c r="AY886" s="122" t="s">
        <v>189</v>
      </c>
      <c r="BK886" s="130">
        <f>BK887+BK996+BK1091+BK1138+BK1155+BK1162+BK1181+BK1235+BK1311+BK1334+BK1383+BK1406+BK1486+BK1519+BK1533</f>
        <v>0</v>
      </c>
    </row>
    <row r="887" spans="2:65" s="11" customFormat="1" ht="22.9" customHeight="1">
      <c r="B887" s="121"/>
      <c r="D887" s="122" t="s">
        <v>73</v>
      </c>
      <c r="E887" s="131" t="s">
        <v>1870</v>
      </c>
      <c r="F887" s="131" t="s">
        <v>1871</v>
      </c>
      <c r="I887" s="124"/>
      <c r="J887" s="132">
        <f>BK887</f>
        <v>0</v>
      </c>
      <c r="L887" s="121"/>
      <c r="M887" s="126"/>
      <c r="P887" s="127">
        <f>SUM(P888:P995)</f>
        <v>0</v>
      </c>
      <c r="R887" s="127">
        <f>SUM(R888:R995)</f>
        <v>1.1015751</v>
      </c>
      <c r="T887" s="128">
        <f>SUM(T888:T995)</f>
        <v>0</v>
      </c>
      <c r="AR887" s="122" t="s">
        <v>85</v>
      </c>
      <c r="AT887" s="129" t="s">
        <v>73</v>
      </c>
      <c r="AU887" s="129" t="s">
        <v>82</v>
      </c>
      <c r="AY887" s="122" t="s">
        <v>189</v>
      </c>
      <c r="BK887" s="130">
        <f>SUM(BK888:BK995)</f>
        <v>0</v>
      </c>
    </row>
    <row r="888" spans="2:65" s="1" customFormat="1" ht="37.9" customHeight="1">
      <c r="B888" s="33"/>
      <c r="C888" s="133" t="s">
        <v>1119</v>
      </c>
      <c r="D888" s="133" t="s">
        <v>191</v>
      </c>
      <c r="E888" s="134" t="s">
        <v>2851</v>
      </c>
      <c r="F888" s="135" t="s">
        <v>2852</v>
      </c>
      <c r="G888" s="136" t="s">
        <v>194</v>
      </c>
      <c r="H888" s="137">
        <v>5.34</v>
      </c>
      <c r="I888" s="138"/>
      <c r="J888" s="139">
        <f>ROUND(I888*H888,2)</f>
        <v>0</v>
      </c>
      <c r="K888" s="135" t="s">
        <v>195</v>
      </c>
      <c r="L888" s="33"/>
      <c r="M888" s="140" t="s">
        <v>19</v>
      </c>
      <c r="N888" s="141" t="s">
        <v>45</v>
      </c>
      <c r="P888" s="142">
        <f>O888*H888</f>
        <v>0</v>
      </c>
      <c r="Q888" s="142">
        <v>0</v>
      </c>
      <c r="R888" s="142">
        <f>Q888*H888</f>
        <v>0</v>
      </c>
      <c r="S888" s="142">
        <v>0</v>
      </c>
      <c r="T888" s="143">
        <f>S888*H888</f>
        <v>0</v>
      </c>
      <c r="AR888" s="144" t="s">
        <v>224</v>
      </c>
      <c r="AT888" s="144" t="s">
        <v>191</v>
      </c>
      <c r="AU888" s="144" t="s">
        <v>85</v>
      </c>
      <c r="AY888" s="18" t="s">
        <v>189</v>
      </c>
      <c r="BE888" s="145">
        <f>IF(N888="základní",J888,0)</f>
        <v>0</v>
      </c>
      <c r="BF888" s="145">
        <f>IF(N888="snížená",J888,0)</f>
        <v>0</v>
      </c>
      <c r="BG888" s="145">
        <f>IF(N888="zákl. přenesená",J888,0)</f>
        <v>0</v>
      </c>
      <c r="BH888" s="145">
        <f>IF(N888="sníž. přenesená",J888,0)</f>
        <v>0</v>
      </c>
      <c r="BI888" s="145">
        <f>IF(N888="nulová",J888,0)</f>
        <v>0</v>
      </c>
      <c r="BJ888" s="18" t="s">
        <v>82</v>
      </c>
      <c r="BK888" s="145">
        <f>ROUND(I888*H888,2)</f>
        <v>0</v>
      </c>
      <c r="BL888" s="18" t="s">
        <v>224</v>
      </c>
      <c r="BM888" s="144" t="s">
        <v>2853</v>
      </c>
    </row>
    <row r="889" spans="2:65" s="1" customFormat="1" ht="11.25">
      <c r="B889" s="33"/>
      <c r="D889" s="146" t="s">
        <v>198</v>
      </c>
      <c r="F889" s="147" t="s">
        <v>2854</v>
      </c>
      <c r="I889" s="148"/>
      <c r="L889" s="33"/>
      <c r="M889" s="149"/>
      <c r="T889" s="54"/>
      <c r="AT889" s="18" t="s">
        <v>198</v>
      </c>
      <c r="AU889" s="18" t="s">
        <v>85</v>
      </c>
    </row>
    <row r="890" spans="2:65" s="12" customFormat="1" ht="11.25">
      <c r="B890" s="150"/>
      <c r="D890" s="151" t="s">
        <v>205</v>
      </c>
      <c r="E890" s="152" t="s">
        <v>19</v>
      </c>
      <c r="F890" s="153" t="s">
        <v>2208</v>
      </c>
      <c r="H890" s="152" t="s">
        <v>19</v>
      </c>
      <c r="I890" s="154"/>
      <c r="L890" s="150"/>
      <c r="M890" s="155"/>
      <c r="T890" s="156"/>
      <c r="AT890" s="152" t="s">
        <v>205</v>
      </c>
      <c r="AU890" s="152" t="s">
        <v>85</v>
      </c>
      <c r="AV890" s="12" t="s">
        <v>82</v>
      </c>
      <c r="AW890" s="12" t="s">
        <v>35</v>
      </c>
      <c r="AX890" s="12" t="s">
        <v>74</v>
      </c>
      <c r="AY890" s="152" t="s">
        <v>189</v>
      </c>
    </row>
    <row r="891" spans="2:65" s="12" customFormat="1" ht="11.25">
      <c r="B891" s="150"/>
      <c r="D891" s="151" t="s">
        <v>205</v>
      </c>
      <c r="E891" s="152" t="s">
        <v>19</v>
      </c>
      <c r="F891" s="153" t="s">
        <v>2780</v>
      </c>
      <c r="H891" s="152" t="s">
        <v>19</v>
      </c>
      <c r="I891" s="154"/>
      <c r="L891" s="150"/>
      <c r="M891" s="155"/>
      <c r="T891" s="156"/>
      <c r="AT891" s="152" t="s">
        <v>205</v>
      </c>
      <c r="AU891" s="152" t="s">
        <v>85</v>
      </c>
      <c r="AV891" s="12" t="s">
        <v>82</v>
      </c>
      <c r="AW891" s="12" t="s">
        <v>35</v>
      </c>
      <c r="AX891" s="12" t="s">
        <v>74</v>
      </c>
      <c r="AY891" s="152" t="s">
        <v>189</v>
      </c>
    </row>
    <row r="892" spans="2:65" s="12" customFormat="1" ht="11.25">
      <c r="B892" s="150"/>
      <c r="D892" s="151" t="s">
        <v>205</v>
      </c>
      <c r="E892" s="152" t="s">
        <v>19</v>
      </c>
      <c r="F892" s="153" t="s">
        <v>2855</v>
      </c>
      <c r="H892" s="152" t="s">
        <v>19</v>
      </c>
      <c r="I892" s="154"/>
      <c r="L892" s="150"/>
      <c r="M892" s="155"/>
      <c r="T892" s="156"/>
      <c r="AT892" s="152" t="s">
        <v>205</v>
      </c>
      <c r="AU892" s="152" t="s">
        <v>85</v>
      </c>
      <c r="AV892" s="12" t="s">
        <v>82</v>
      </c>
      <c r="AW892" s="12" t="s">
        <v>35</v>
      </c>
      <c r="AX892" s="12" t="s">
        <v>74</v>
      </c>
      <c r="AY892" s="152" t="s">
        <v>189</v>
      </c>
    </row>
    <row r="893" spans="2:65" s="13" customFormat="1" ht="11.25">
      <c r="B893" s="157"/>
      <c r="D893" s="151" t="s">
        <v>205</v>
      </c>
      <c r="E893" s="158" t="s">
        <v>19</v>
      </c>
      <c r="F893" s="159" t="s">
        <v>2856</v>
      </c>
      <c r="H893" s="160">
        <v>3.66</v>
      </c>
      <c r="I893" s="161"/>
      <c r="L893" s="157"/>
      <c r="M893" s="162"/>
      <c r="T893" s="163"/>
      <c r="AT893" s="158" t="s">
        <v>205</v>
      </c>
      <c r="AU893" s="158" t="s">
        <v>85</v>
      </c>
      <c r="AV893" s="13" t="s">
        <v>85</v>
      </c>
      <c r="AW893" s="13" t="s">
        <v>35</v>
      </c>
      <c r="AX893" s="13" t="s">
        <v>74</v>
      </c>
      <c r="AY893" s="158" t="s">
        <v>189</v>
      </c>
    </row>
    <row r="894" spans="2:65" s="12" customFormat="1" ht="11.25">
      <c r="B894" s="150"/>
      <c r="D894" s="151" t="s">
        <v>205</v>
      </c>
      <c r="E894" s="152" t="s">
        <v>19</v>
      </c>
      <c r="F894" s="153" t="s">
        <v>2857</v>
      </c>
      <c r="H894" s="152" t="s">
        <v>19</v>
      </c>
      <c r="I894" s="154"/>
      <c r="L894" s="150"/>
      <c r="M894" s="155"/>
      <c r="T894" s="156"/>
      <c r="AT894" s="152" t="s">
        <v>205</v>
      </c>
      <c r="AU894" s="152" t="s">
        <v>85</v>
      </c>
      <c r="AV894" s="12" t="s">
        <v>82</v>
      </c>
      <c r="AW894" s="12" t="s">
        <v>35</v>
      </c>
      <c r="AX894" s="12" t="s">
        <v>74</v>
      </c>
      <c r="AY894" s="152" t="s">
        <v>189</v>
      </c>
    </row>
    <row r="895" spans="2:65" s="13" customFormat="1" ht="11.25">
      <c r="B895" s="157"/>
      <c r="D895" s="151" t="s">
        <v>205</v>
      </c>
      <c r="E895" s="158" t="s">
        <v>19</v>
      </c>
      <c r="F895" s="159" t="s">
        <v>2858</v>
      </c>
      <c r="H895" s="160">
        <v>1.68</v>
      </c>
      <c r="I895" s="161"/>
      <c r="L895" s="157"/>
      <c r="M895" s="162"/>
      <c r="T895" s="163"/>
      <c r="AT895" s="158" t="s">
        <v>205</v>
      </c>
      <c r="AU895" s="158" t="s">
        <v>85</v>
      </c>
      <c r="AV895" s="13" t="s">
        <v>85</v>
      </c>
      <c r="AW895" s="13" t="s">
        <v>35</v>
      </c>
      <c r="AX895" s="13" t="s">
        <v>74</v>
      </c>
      <c r="AY895" s="158" t="s">
        <v>189</v>
      </c>
    </row>
    <row r="896" spans="2:65" s="14" customFormat="1" ht="11.25">
      <c r="B896" s="164"/>
      <c r="D896" s="151" t="s">
        <v>205</v>
      </c>
      <c r="E896" s="165" t="s">
        <v>19</v>
      </c>
      <c r="F896" s="166" t="s">
        <v>303</v>
      </c>
      <c r="H896" s="167">
        <v>5.34</v>
      </c>
      <c r="I896" s="168"/>
      <c r="L896" s="164"/>
      <c r="M896" s="169"/>
      <c r="T896" s="170"/>
      <c r="AT896" s="165" t="s">
        <v>205</v>
      </c>
      <c r="AU896" s="165" t="s">
        <v>85</v>
      </c>
      <c r="AV896" s="14" t="s">
        <v>196</v>
      </c>
      <c r="AW896" s="14" t="s">
        <v>35</v>
      </c>
      <c r="AX896" s="14" t="s">
        <v>82</v>
      </c>
      <c r="AY896" s="165" t="s">
        <v>189</v>
      </c>
    </row>
    <row r="897" spans="2:65" s="1" customFormat="1" ht="16.5" customHeight="1">
      <c r="B897" s="33"/>
      <c r="C897" s="178" t="s">
        <v>1124</v>
      </c>
      <c r="D897" s="178" t="s">
        <v>666</v>
      </c>
      <c r="E897" s="179" t="s">
        <v>1888</v>
      </c>
      <c r="F897" s="180" t="s">
        <v>1889</v>
      </c>
      <c r="G897" s="181" t="s">
        <v>633</v>
      </c>
      <c r="H897" s="182">
        <v>2E-3</v>
      </c>
      <c r="I897" s="183"/>
      <c r="J897" s="184">
        <f>ROUND(I897*H897,2)</f>
        <v>0</v>
      </c>
      <c r="K897" s="180" t="s">
        <v>195</v>
      </c>
      <c r="L897" s="185"/>
      <c r="M897" s="186" t="s">
        <v>19</v>
      </c>
      <c r="N897" s="187" t="s">
        <v>45</v>
      </c>
      <c r="P897" s="142">
        <f>O897*H897</f>
        <v>0</v>
      </c>
      <c r="Q897" s="142">
        <v>1</v>
      </c>
      <c r="R897" s="142">
        <f>Q897*H897</f>
        <v>2E-3</v>
      </c>
      <c r="S897" s="142">
        <v>0</v>
      </c>
      <c r="T897" s="143">
        <f>S897*H897</f>
        <v>0</v>
      </c>
      <c r="AR897" s="144" t="s">
        <v>415</v>
      </c>
      <c r="AT897" s="144" t="s">
        <v>666</v>
      </c>
      <c r="AU897" s="144" t="s">
        <v>85</v>
      </c>
      <c r="AY897" s="18" t="s">
        <v>189</v>
      </c>
      <c r="BE897" s="145">
        <f>IF(N897="základní",J897,0)</f>
        <v>0</v>
      </c>
      <c r="BF897" s="145">
        <f>IF(N897="snížená",J897,0)</f>
        <v>0</v>
      </c>
      <c r="BG897" s="145">
        <f>IF(N897="zákl. přenesená",J897,0)</f>
        <v>0</v>
      </c>
      <c r="BH897" s="145">
        <f>IF(N897="sníž. přenesená",J897,0)</f>
        <v>0</v>
      </c>
      <c r="BI897" s="145">
        <f>IF(N897="nulová",J897,0)</f>
        <v>0</v>
      </c>
      <c r="BJ897" s="18" t="s">
        <v>82</v>
      </c>
      <c r="BK897" s="145">
        <f>ROUND(I897*H897,2)</f>
        <v>0</v>
      </c>
      <c r="BL897" s="18" t="s">
        <v>224</v>
      </c>
      <c r="BM897" s="144" t="s">
        <v>2859</v>
      </c>
    </row>
    <row r="898" spans="2:65" s="13" customFormat="1" ht="11.25">
      <c r="B898" s="157"/>
      <c r="D898" s="151" t="s">
        <v>205</v>
      </c>
      <c r="F898" s="159" t="s">
        <v>2860</v>
      </c>
      <c r="H898" s="160">
        <v>2E-3</v>
      </c>
      <c r="I898" s="161"/>
      <c r="L898" s="157"/>
      <c r="M898" s="162"/>
      <c r="T898" s="163"/>
      <c r="AT898" s="158" t="s">
        <v>205</v>
      </c>
      <c r="AU898" s="158" t="s">
        <v>85</v>
      </c>
      <c r="AV898" s="13" t="s">
        <v>85</v>
      </c>
      <c r="AW898" s="13" t="s">
        <v>4</v>
      </c>
      <c r="AX898" s="13" t="s">
        <v>82</v>
      </c>
      <c r="AY898" s="158" t="s">
        <v>189</v>
      </c>
    </row>
    <row r="899" spans="2:65" s="1" customFormat="1" ht="33" customHeight="1">
      <c r="B899" s="33"/>
      <c r="C899" s="133" t="s">
        <v>1128</v>
      </c>
      <c r="D899" s="133" t="s">
        <v>191</v>
      </c>
      <c r="E899" s="134" t="s">
        <v>2861</v>
      </c>
      <c r="F899" s="135" t="s">
        <v>2862</v>
      </c>
      <c r="G899" s="136" t="s">
        <v>194</v>
      </c>
      <c r="H899" s="137">
        <v>269.33999999999997</v>
      </c>
      <c r="I899" s="138"/>
      <c r="J899" s="139">
        <f>ROUND(I899*H899,2)</f>
        <v>0</v>
      </c>
      <c r="K899" s="135" t="s">
        <v>195</v>
      </c>
      <c r="L899" s="33"/>
      <c r="M899" s="140" t="s">
        <v>19</v>
      </c>
      <c r="N899" s="141" t="s">
        <v>45</v>
      </c>
      <c r="P899" s="142">
        <f>O899*H899</f>
        <v>0</v>
      </c>
      <c r="Q899" s="142">
        <v>0</v>
      </c>
      <c r="R899" s="142">
        <f>Q899*H899</f>
        <v>0</v>
      </c>
      <c r="S899" s="142">
        <v>0</v>
      </c>
      <c r="T899" s="143">
        <f>S899*H899</f>
        <v>0</v>
      </c>
      <c r="AR899" s="144" t="s">
        <v>224</v>
      </c>
      <c r="AT899" s="144" t="s">
        <v>191</v>
      </c>
      <c r="AU899" s="144" t="s">
        <v>85</v>
      </c>
      <c r="AY899" s="18" t="s">
        <v>189</v>
      </c>
      <c r="BE899" s="145">
        <f>IF(N899="základní",J899,0)</f>
        <v>0</v>
      </c>
      <c r="BF899" s="145">
        <f>IF(N899="snížená",J899,0)</f>
        <v>0</v>
      </c>
      <c r="BG899" s="145">
        <f>IF(N899="zákl. přenesená",J899,0)</f>
        <v>0</v>
      </c>
      <c r="BH899" s="145">
        <f>IF(N899="sníž. přenesená",J899,0)</f>
        <v>0</v>
      </c>
      <c r="BI899" s="145">
        <f>IF(N899="nulová",J899,0)</f>
        <v>0</v>
      </c>
      <c r="BJ899" s="18" t="s">
        <v>82</v>
      </c>
      <c r="BK899" s="145">
        <f>ROUND(I899*H899,2)</f>
        <v>0</v>
      </c>
      <c r="BL899" s="18" t="s">
        <v>224</v>
      </c>
      <c r="BM899" s="144" t="s">
        <v>2863</v>
      </c>
    </row>
    <row r="900" spans="2:65" s="1" customFormat="1" ht="11.25">
      <c r="B900" s="33"/>
      <c r="D900" s="146" t="s">
        <v>198</v>
      </c>
      <c r="F900" s="147" t="s">
        <v>2864</v>
      </c>
      <c r="I900" s="148"/>
      <c r="L900" s="33"/>
      <c r="M900" s="149"/>
      <c r="T900" s="54"/>
      <c r="AT900" s="18" t="s">
        <v>198</v>
      </c>
      <c r="AU900" s="18" t="s">
        <v>85</v>
      </c>
    </row>
    <row r="901" spans="2:65" s="12" customFormat="1" ht="11.25">
      <c r="B901" s="150"/>
      <c r="D901" s="151" t="s">
        <v>205</v>
      </c>
      <c r="E901" s="152" t="s">
        <v>19</v>
      </c>
      <c r="F901" s="153" t="s">
        <v>2208</v>
      </c>
      <c r="H901" s="152" t="s">
        <v>19</v>
      </c>
      <c r="I901" s="154"/>
      <c r="L901" s="150"/>
      <c r="M901" s="155"/>
      <c r="T901" s="156"/>
      <c r="AT901" s="152" t="s">
        <v>205</v>
      </c>
      <c r="AU901" s="152" t="s">
        <v>85</v>
      </c>
      <c r="AV901" s="12" t="s">
        <v>82</v>
      </c>
      <c r="AW901" s="12" t="s">
        <v>35</v>
      </c>
      <c r="AX901" s="12" t="s">
        <v>74</v>
      </c>
      <c r="AY901" s="152" t="s">
        <v>189</v>
      </c>
    </row>
    <row r="902" spans="2:65" s="12" customFormat="1" ht="11.25">
      <c r="B902" s="150"/>
      <c r="D902" s="151" t="s">
        <v>205</v>
      </c>
      <c r="E902" s="152" t="s">
        <v>19</v>
      </c>
      <c r="F902" s="153" t="s">
        <v>2774</v>
      </c>
      <c r="H902" s="152" t="s">
        <v>19</v>
      </c>
      <c r="I902" s="154"/>
      <c r="L902" s="150"/>
      <c r="M902" s="155"/>
      <c r="T902" s="156"/>
      <c r="AT902" s="152" t="s">
        <v>205</v>
      </c>
      <c r="AU902" s="152" t="s">
        <v>85</v>
      </c>
      <c r="AV902" s="12" t="s">
        <v>82</v>
      </c>
      <c r="AW902" s="12" t="s">
        <v>35</v>
      </c>
      <c r="AX902" s="12" t="s">
        <v>74</v>
      </c>
      <c r="AY902" s="152" t="s">
        <v>189</v>
      </c>
    </row>
    <row r="903" spans="2:65" s="13" customFormat="1" ht="11.25">
      <c r="B903" s="157"/>
      <c r="D903" s="151" t="s">
        <v>205</v>
      </c>
      <c r="E903" s="158" t="s">
        <v>19</v>
      </c>
      <c r="F903" s="159" t="s">
        <v>2865</v>
      </c>
      <c r="H903" s="160">
        <v>269.33999999999997</v>
      </c>
      <c r="I903" s="161"/>
      <c r="L903" s="157"/>
      <c r="M903" s="162"/>
      <c r="T903" s="163"/>
      <c r="AT903" s="158" t="s">
        <v>205</v>
      </c>
      <c r="AU903" s="158" t="s">
        <v>85</v>
      </c>
      <c r="AV903" s="13" t="s">
        <v>85</v>
      </c>
      <c r="AW903" s="13" t="s">
        <v>35</v>
      </c>
      <c r="AX903" s="13" t="s">
        <v>82</v>
      </c>
      <c r="AY903" s="158" t="s">
        <v>189</v>
      </c>
    </row>
    <row r="904" spans="2:65" s="1" customFormat="1" ht="16.5" customHeight="1">
      <c r="B904" s="33"/>
      <c r="C904" s="178" t="s">
        <v>1135</v>
      </c>
      <c r="D904" s="178" t="s">
        <v>666</v>
      </c>
      <c r="E904" s="179" t="s">
        <v>1888</v>
      </c>
      <c r="F904" s="180" t="s">
        <v>1889</v>
      </c>
      <c r="G904" s="181" t="s">
        <v>633</v>
      </c>
      <c r="H904" s="182">
        <v>9.1999999999999998E-2</v>
      </c>
      <c r="I904" s="183"/>
      <c r="J904" s="184">
        <f>ROUND(I904*H904,2)</f>
        <v>0</v>
      </c>
      <c r="K904" s="180" t="s">
        <v>195</v>
      </c>
      <c r="L904" s="185"/>
      <c r="M904" s="186" t="s">
        <v>19</v>
      </c>
      <c r="N904" s="187" t="s">
        <v>45</v>
      </c>
      <c r="P904" s="142">
        <f>O904*H904</f>
        <v>0</v>
      </c>
      <c r="Q904" s="142">
        <v>1</v>
      </c>
      <c r="R904" s="142">
        <f>Q904*H904</f>
        <v>9.1999999999999998E-2</v>
      </c>
      <c r="S904" s="142">
        <v>0</v>
      </c>
      <c r="T904" s="143">
        <f>S904*H904</f>
        <v>0</v>
      </c>
      <c r="AR904" s="144" t="s">
        <v>415</v>
      </c>
      <c r="AT904" s="144" t="s">
        <v>666</v>
      </c>
      <c r="AU904" s="144" t="s">
        <v>85</v>
      </c>
      <c r="AY904" s="18" t="s">
        <v>189</v>
      </c>
      <c r="BE904" s="145">
        <f>IF(N904="základní",J904,0)</f>
        <v>0</v>
      </c>
      <c r="BF904" s="145">
        <f>IF(N904="snížená",J904,0)</f>
        <v>0</v>
      </c>
      <c r="BG904" s="145">
        <f>IF(N904="zákl. přenesená",J904,0)</f>
        <v>0</v>
      </c>
      <c r="BH904" s="145">
        <f>IF(N904="sníž. přenesená",J904,0)</f>
        <v>0</v>
      </c>
      <c r="BI904" s="145">
        <f>IF(N904="nulová",J904,0)</f>
        <v>0</v>
      </c>
      <c r="BJ904" s="18" t="s">
        <v>82</v>
      </c>
      <c r="BK904" s="145">
        <f>ROUND(I904*H904,2)</f>
        <v>0</v>
      </c>
      <c r="BL904" s="18" t="s">
        <v>224</v>
      </c>
      <c r="BM904" s="144" t="s">
        <v>2866</v>
      </c>
    </row>
    <row r="905" spans="2:65" s="13" customFormat="1" ht="11.25">
      <c r="B905" s="157"/>
      <c r="D905" s="151" t="s">
        <v>205</v>
      </c>
      <c r="F905" s="159" t="s">
        <v>2867</v>
      </c>
      <c r="H905" s="160">
        <v>9.1999999999999998E-2</v>
      </c>
      <c r="I905" s="161"/>
      <c r="L905" s="157"/>
      <c r="M905" s="162"/>
      <c r="T905" s="163"/>
      <c r="AT905" s="158" t="s">
        <v>205</v>
      </c>
      <c r="AU905" s="158" t="s">
        <v>85</v>
      </c>
      <c r="AV905" s="13" t="s">
        <v>85</v>
      </c>
      <c r="AW905" s="13" t="s">
        <v>4</v>
      </c>
      <c r="AX905" s="13" t="s">
        <v>82</v>
      </c>
      <c r="AY905" s="158" t="s">
        <v>189</v>
      </c>
    </row>
    <row r="906" spans="2:65" s="1" customFormat="1" ht="37.9" customHeight="1">
      <c r="B906" s="33"/>
      <c r="C906" s="133" t="s">
        <v>1142</v>
      </c>
      <c r="D906" s="133" t="s">
        <v>191</v>
      </c>
      <c r="E906" s="134" t="s">
        <v>2868</v>
      </c>
      <c r="F906" s="135" t="s">
        <v>2869</v>
      </c>
      <c r="G906" s="136" t="s">
        <v>194</v>
      </c>
      <c r="H906" s="137">
        <v>89.78</v>
      </c>
      <c r="I906" s="138"/>
      <c r="J906" s="139">
        <f>ROUND(I906*H906,2)</f>
        <v>0</v>
      </c>
      <c r="K906" s="135" t="s">
        <v>195</v>
      </c>
      <c r="L906" s="33"/>
      <c r="M906" s="140" t="s">
        <v>19</v>
      </c>
      <c r="N906" s="141" t="s">
        <v>45</v>
      </c>
      <c r="P906" s="142">
        <f>O906*H906</f>
        <v>0</v>
      </c>
      <c r="Q906" s="142">
        <v>0</v>
      </c>
      <c r="R906" s="142">
        <f>Q906*H906</f>
        <v>0</v>
      </c>
      <c r="S906" s="142">
        <v>0</v>
      </c>
      <c r="T906" s="143">
        <f>S906*H906</f>
        <v>0</v>
      </c>
      <c r="AR906" s="144" t="s">
        <v>224</v>
      </c>
      <c r="AT906" s="144" t="s">
        <v>191</v>
      </c>
      <c r="AU906" s="144" t="s">
        <v>85</v>
      </c>
      <c r="AY906" s="18" t="s">
        <v>189</v>
      </c>
      <c r="BE906" s="145">
        <f>IF(N906="základní",J906,0)</f>
        <v>0</v>
      </c>
      <c r="BF906" s="145">
        <f>IF(N906="snížená",J906,0)</f>
        <v>0</v>
      </c>
      <c r="BG906" s="145">
        <f>IF(N906="zákl. přenesená",J906,0)</f>
        <v>0</v>
      </c>
      <c r="BH906" s="145">
        <f>IF(N906="sníž. přenesená",J906,0)</f>
        <v>0</v>
      </c>
      <c r="BI906" s="145">
        <f>IF(N906="nulová",J906,0)</f>
        <v>0</v>
      </c>
      <c r="BJ906" s="18" t="s">
        <v>82</v>
      </c>
      <c r="BK906" s="145">
        <f>ROUND(I906*H906,2)</f>
        <v>0</v>
      </c>
      <c r="BL906" s="18" t="s">
        <v>224</v>
      </c>
      <c r="BM906" s="144" t="s">
        <v>2870</v>
      </c>
    </row>
    <row r="907" spans="2:65" s="1" customFormat="1" ht="11.25">
      <c r="B907" s="33"/>
      <c r="D907" s="146" t="s">
        <v>198</v>
      </c>
      <c r="F907" s="147" t="s">
        <v>2871</v>
      </c>
      <c r="I907" s="148"/>
      <c r="L907" s="33"/>
      <c r="M907" s="149"/>
      <c r="T907" s="54"/>
      <c r="AT907" s="18" t="s">
        <v>198</v>
      </c>
      <c r="AU907" s="18" t="s">
        <v>85</v>
      </c>
    </row>
    <row r="908" spans="2:65" s="12" customFormat="1" ht="11.25">
      <c r="B908" s="150"/>
      <c r="D908" s="151" t="s">
        <v>205</v>
      </c>
      <c r="E908" s="152" t="s">
        <v>19</v>
      </c>
      <c r="F908" s="153" t="s">
        <v>2208</v>
      </c>
      <c r="H908" s="152" t="s">
        <v>19</v>
      </c>
      <c r="I908" s="154"/>
      <c r="L908" s="150"/>
      <c r="M908" s="155"/>
      <c r="T908" s="156"/>
      <c r="AT908" s="152" t="s">
        <v>205</v>
      </c>
      <c r="AU908" s="152" t="s">
        <v>85</v>
      </c>
      <c r="AV908" s="12" t="s">
        <v>82</v>
      </c>
      <c r="AW908" s="12" t="s">
        <v>35</v>
      </c>
      <c r="AX908" s="12" t="s">
        <v>74</v>
      </c>
      <c r="AY908" s="152" t="s">
        <v>189</v>
      </c>
    </row>
    <row r="909" spans="2:65" s="12" customFormat="1" ht="11.25">
      <c r="B909" s="150"/>
      <c r="D909" s="151" t="s">
        <v>205</v>
      </c>
      <c r="E909" s="152" t="s">
        <v>19</v>
      </c>
      <c r="F909" s="153" t="s">
        <v>2774</v>
      </c>
      <c r="H909" s="152" t="s">
        <v>19</v>
      </c>
      <c r="I909" s="154"/>
      <c r="L909" s="150"/>
      <c r="M909" s="155"/>
      <c r="T909" s="156"/>
      <c r="AT909" s="152" t="s">
        <v>205</v>
      </c>
      <c r="AU909" s="152" t="s">
        <v>85</v>
      </c>
      <c r="AV909" s="12" t="s">
        <v>82</v>
      </c>
      <c r="AW909" s="12" t="s">
        <v>35</v>
      </c>
      <c r="AX909" s="12" t="s">
        <v>74</v>
      </c>
      <c r="AY909" s="152" t="s">
        <v>189</v>
      </c>
    </row>
    <row r="910" spans="2:65" s="13" customFormat="1" ht="11.25">
      <c r="B910" s="157"/>
      <c r="D910" s="151" t="s">
        <v>205</v>
      </c>
      <c r="E910" s="158" t="s">
        <v>19</v>
      </c>
      <c r="F910" s="159" t="s">
        <v>2872</v>
      </c>
      <c r="H910" s="160">
        <v>89.78</v>
      </c>
      <c r="I910" s="161"/>
      <c r="L910" s="157"/>
      <c r="M910" s="162"/>
      <c r="T910" s="163"/>
      <c r="AT910" s="158" t="s">
        <v>205</v>
      </c>
      <c r="AU910" s="158" t="s">
        <v>85</v>
      </c>
      <c r="AV910" s="13" t="s">
        <v>85</v>
      </c>
      <c r="AW910" s="13" t="s">
        <v>35</v>
      </c>
      <c r="AX910" s="13" t="s">
        <v>82</v>
      </c>
      <c r="AY910" s="158" t="s">
        <v>189</v>
      </c>
    </row>
    <row r="911" spans="2:65" s="1" customFormat="1" ht="16.5" customHeight="1">
      <c r="B911" s="33"/>
      <c r="C911" s="178" t="s">
        <v>1151</v>
      </c>
      <c r="D911" s="178" t="s">
        <v>666</v>
      </c>
      <c r="E911" s="179" t="s">
        <v>2873</v>
      </c>
      <c r="F911" s="180" t="s">
        <v>2874</v>
      </c>
      <c r="G911" s="181" t="s">
        <v>633</v>
      </c>
      <c r="H911" s="182">
        <v>3.9E-2</v>
      </c>
      <c r="I911" s="183"/>
      <c r="J911" s="184">
        <f>ROUND(I911*H911,2)</f>
        <v>0</v>
      </c>
      <c r="K911" s="180" t="s">
        <v>195</v>
      </c>
      <c r="L911" s="185"/>
      <c r="M911" s="186" t="s">
        <v>19</v>
      </c>
      <c r="N911" s="187" t="s">
        <v>45</v>
      </c>
      <c r="P911" s="142">
        <f>O911*H911</f>
        <v>0</v>
      </c>
      <c r="Q911" s="142">
        <v>1</v>
      </c>
      <c r="R911" s="142">
        <f>Q911*H911</f>
        <v>3.9E-2</v>
      </c>
      <c r="S911" s="142">
        <v>0</v>
      </c>
      <c r="T911" s="143">
        <f>S911*H911</f>
        <v>0</v>
      </c>
      <c r="AR911" s="144" t="s">
        <v>415</v>
      </c>
      <c r="AT911" s="144" t="s">
        <v>666</v>
      </c>
      <c r="AU911" s="144" t="s">
        <v>85</v>
      </c>
      <c r="AY911" s="18" t="s">
        <v>189</v>
      </c>
      <c r="BE911" s="145">
        <f>IF(N911="základní",J911,0)</f>
        <v>0</v>
      </c>
      <c r="BF911" s="145">
        <f>IF(N911="snížená",J911,0)</f>
        <v>0</v>
      </c>
      <c r="BG911" s="145">
        <f>IF(N911="zákl. přenesená",J911,0)</f>
        <v>0</v>
      </c>
      <c r="BH911" s="145">
        <f>IF(N911="sníž. přenesená",J911,0)</f>
        <v>0</v>
      </c>
      <c r="BI911" s="145">
        <f>IF(N911="nulová",J911,0)</f>
        <v>0</v>
      </c>
      <c r="BJ911" s="18" t="s">
        <v>82</v>
      </c>
      <c r="BK911" s="145">
        <f>ROUND(I911*H911,2)</f>
        <v>0</v>
      </c>
      <c r="BL911" s="18" t="s">
        <v>224</v>
      </c>
      <c r="BM911" s="144" t="s">
        <v>2875</v>
      </c>
    </row>
    <row r="912" spans="2:65" s="13" customFormat="1" ht="11.25">
      <c r="B912" s="157"/>
      <c r="D912" s="151" t="s">
        <v>205</v>
      </c>
      <c r="F912" s="159" t="s">
        <v>2876</v>
      </c>
      <c r="H912" s="160">
        <v>3.9E-2</v>
      </c>
      <c r="I912" s="161"/>
      <c r="L912" s="157"/>
      <c r="M912" s="162"/>
      <c r="T912" s="163"/>
      <c r="AT912" s="158" t="s">
        <v>205</v>
      </c>
      <c r="AU912" s="158" t="s">
        <v>85</v>
      </c>
      <c r="AV912" s="13" t="s">
        <v>85</v>
      </c>
      <c r="AW912" s="13" t="s">
        <v>4</v>
      </c>
      <c r="AX912" s="13" t="s">
        <v>82</v>
      </c>
      <c r="AY912" s="158" t="s">
        <v>189</v>
      </c>
    </row>
    <row r="913" spans="2:65" s="1" customFormat="1" ht="24.2" customHeight="1">
      <c r="B913" s="33"/>
      <c r="C913" s="133" t="s">
        <v>1159</v>
      </c>
      <c r="D913" s="133" t="s">
        <v>191</v>
      </c>
      <c r="E913" s="134" t="s">
        <v>2877</v>
      </c>
      <c r="F913" s="135" t="s">
        <v>2878</v>
      </c>
      <c r="G913" s="136" t="s">
        <v>194</v>
      </c>
      <c r="H913" s="137">
        <v>5.34</v>
      </c>
      <c r="I913" s="138"/>
      <c r="J913" s="139">
        <f>ROUND(I913*H913,2)</f>
        <v>0</v>
      </c>
      <c r="K913" s="135" t="s">
        <v>195</v>
      </c>
      <c r="L913" s="33"/>
      <c r="M913" s="140" t="s">
        <v>19</v>
      </c>
      <c r="N913" s="141" t="s">
        <v>45</v>
      </c>
      <c r="P913" s="142">
        <f>O913*H913</f>
        <v>0</v>
      </c>
      <c r="Q913" s="142">
        <v>4.0000000000000002E-4</v>
      </c>
      <c r="R913" s="142">
        <f>Q913*H913</f>
        <v>2.1359999999999999E-3</v>
      </c>
      <c r="S913" s="142">
        <v>0</v>
      </c>
      <c r="T913" s="143">
        <f>S913*H913</f>
        <v>0</v>
      </c>
      <c r="AR913" s="144" t="s">
        <v>224</v>
      </c>
      <c r="AT913" s="144" t="s">
        <v>191</v>
      </c>
      <c r="AU913" s="144" t="s">
        <v>85</v>
      </c>
      <c r="AY913" s="18" t="s">
        <v>189</v>
      </c>
      <c r="BE913" s="145">
        <f>IF(N913="základní",J913,0)</f>
        <v>0</v>
      </c>
      <c r="BF913" s="145">
        <f>IF(N913="snížená",J913,0)</f>
        <v>0</v>
      </c>
      <c r="BG913" s="145">
        <f>IF(N913="zákl. přenesená",J913,0)</f>
        <v>0</v>
      </c>
      <c r="BH913" s="145">
        <f>IF(N913="sníž. přenesená",J913,0)</f>
        <v>0</v>
      </c>
      <c r="BI913" s="145">
        <f>IF(N913="nulová",J913,0)</f>
        <v>0</v>
      </c>
      <c r="BJ913" s="18" t="s">
        <v>82</v>
      </c>
      <c r="BK913" s="145">
        <f>ROUND(I913*H913,2)</f>
        <v>0</v>
      </c>
      <c r="BL913" s="18" t="s">
        <v>224</v>
      </c>
      <c r="BM913" s="144" t="s">
        <v>2879</v>
      </c>
    </row>
    <row r="914" spans="2:65" s="1" customFormat="1" ht="11.25">
      <c r="B914" s="33"/>
      <c r="D914" s="146" t="s">
        <v>198</v>
      </c>
      <c r="F914" s="147" t="s">
        <v>2880</v>
      </c>
      <c r="I914" s="148"/>
      <c r="L914" s="33"/>
      <c r="M914" s="149"/>
      <c r="T914" s="54"/>
      <c r="AT914" s="18" t="s">
        <v>198</v>
      </c>
      <c r="AU914" s="18" t="s">
        <v>85</v>
      </c>
    </row>
    <row r="915" spans="2:65" s="12" customFormat="1" ht="11.25">
      <c r="B915" s="150"/>
      <c r="D915" s="151" t="s">
        <v>205</v>
      </c>
      <c r="E915" s="152" t="s">
        <v>19</v>
      </c>
      <c r="F915" s="153" t="s">
        <v>2208</v>
      </c>
      <c r="H915" s="152" t="s">
        <v>19</v>
      </c>
      <c r="I915" s="154"/>
      <c r="L915" s="150"/>
      <c r="M915" s="155"/>
      <c r="T915" s="156"/>
      <c r="AT915" s="152" t="s">
        <v>205</v>
      </c>
      <c r="AU915" s="152" t="s">
        <v>85</v>
      </c>
      <c r="AV915" s="12" t="s">
        <v>82</v>
      </c>
      <c r="AW915" s="12" t="s">
        <v>35</v>
      </c>
      <c r="AX915" s="12" t="s">
        <v>74</v>
      </c>
      <c r="AY915" s="152" t="s">
        <v>189</v>
      </c>
    </row>
    <row r="916" spans="2:65" s="12" customFormat="1" ht="11.25">
      <c r="B916" s="150"/>
      <c r="D916" s="151" t="s">
        <v>205</v>
      </c>
      <c r="E916" s="152" t="s">
        <v>19</v>
      </c>
      <c r="F916" s="153" t="s">
        <v>2780</v>
      </c>
      <c r="H916" s="152" t="s">
        <v>19</v>
      </c>
      <c r="I916" s="154"/>
      <c r="L916" s="150"/>
      <c r="M916" s="155"/>
      <c r="T916" s="156"/>
      <c r="AT916" s="152" t="s">
        <v>205</v>
      </c>
      <c r="AU916" s="152" t="s">
        <v>85</v>
      </c>
      <c r="AV916" s="12" t="s">
        <v>82</v>
      </c>
      <c r="AW916" s="12" t="s">
        <v>35</v>
      </c>
      <c r="AX916" s="12" t="s">
        <v>74</v>
      </c>
      <c r="AY916" s="152" t="s">
        <v>189</v>
      </c>
    </row>
    <row r="917" spans="2:65" s="12" customFormat="1" ht="11.25">
      <c r="B917" s="150"/>
      <c r="D917" s="151" t="s">
        <v>205</v>
      </c>
      <c r="E917" s="152" t="s">
        <v>19</v>
      </c>
      <c r="F917" s="153" t="s">
        <v>2855</v>
      </c>
      <c r="H917" s="152" t="s">
        <v>19</v>
      </c>
      <c r="I917" s="154"/>
      <c r="L917" s="150"/>
      <c r="M917" s="155"/>
      <c r="T917" s="156"/>
      <c r="AT917" s="152" t="s">
        <v>205</v>
      </c>
      <c r="AU917" s="152" t="s">
        <v>85</v>
      </c>
      <c r="AV917" s="12" t="s">
        <v>82</v>
      </c>
      <c r="AW917" s="12" t="s">
        <v>35</v>
      </c>
      <c r="AX917" s="12" t="s">
        <v>74</v>
      </c>
      <c r="AY917" s="152" t="s">
        <v>189</v>
      </c>
    </row>
    <row r="918" spans="2:65" s="13" customFormat="1" ht="11.25">
      <c r="B918" s="157"/>
      <c r="D918" s="151" t="s">
        <v>205</v>
      </c>
      <c r="E918" s="158" t="s">
        <v>19</v>
      </c>
      <c r="F918" s="159" t="s">
        <v>2856</v>
      </c>
      <c r="H918" s="160">
        <v>3.66</v>
      </c>
      <c r="I918" s="161"/>
      <c r="L918" s="157"/>
      <c r="M918" s="162"/>
      <c r="T918" s="163"/>
      <c r="AT918" s="158" t="s">
        <v>205</v>
      </c>
      <c r="AU918" s="158" t="s">
        <v>85</v>
      </c>
      <c r="AV918" s="13" t="s">
        <v>85</v>
      </c>
      <c r="AW918" s="13" t="s">
        <v>35</v>
      </c>
      <c r="AX918" s="13" t="s">
        <v>74</v>
      </c>
      <c r="AY918" s="158" t="s">
        <v>189</v>
      </c>
    </row>
    <row r="919" spans="2:65" s="12" customFormat="1" ht="11.25">
      <c r="B919" s="150"/>
      <c r="D919" s="151" t="s">
        <v>205</v>
      </c>
      <c r="E919" s="152" t="s">
        <v>19</v>
      </c>
      <c r="F919" s="153" t="s">
        <v>2857</v>
      </c>
      <c r="H919" s="152" t="s">
        <v>19</v>
      </c>
      <c r="I919" s="154"/>
      <c r="L919" s="150"/>
      <c r="M919" s="155"/>
      <c r="T919" s="156"/>
      <c r="AT919" s="152" t="s">
        <v>205</v>
      </c>
      <c r="AU919" s="152" t="s">
        <v>85</v>
      </c>
      <c r="AV919" s="12" t="s">
        <v>82</v>
      </c>
      <c r="AW919" s="12" t="s">
        <v>35</v>
      </c>
      <c r="AX919" s="12" t="s">
        <v>74</v>
      </c>
      <c r="AY919" s="152" t="s">
        <v>189</v>
      </c>
    </row>
    <row r="920" spans="2:65" s="13" customFormat="1" ht="11.25">
      <c r="B920" s="157"/>
      <c r="D920" s="151" t="s">
        <v>205</v>
      </c>
      <c r="E920" s="158" t="s">
        <v>19</v>
      </c>
      <c r="F920" s="159" t="s">
        <v>2858</v>
      </c>
      <c r="H920" s="160">
        <v>1.68</v>
      </c>
      <c r="I920" s="161"/>
      <c r="L920" s="157"/>
      <c r="M920" s="162"/>
      <c r="T920" s="163"/>
      <c r="AT920" s="158" t="s">
        <v>205</v>
      </c>
      <c r="AU920" s="158" t="s">
        <v>85</v>
      </c>
      <c r="AV920" s="13" t="s">
        <v>85</v>
      </c>
      <c r="AW920" s="13" t="s">
        <v>35</v>
      </c>
      <c r="AX920" s="13" t="s">
        <v>74</v>
      </c>
      <c r="AY920" s="158" t="s">
        <v>189</v>
      </c>
    </row>
    <row r="921" spans="2:65" s="14" customFormat="1" ht="11.25">
      <c r="B921" s="164"/>
      <c r="D921" s="151" t="s">
        <v>205</v>
      </c>
      <c r="E921" s="165" t="s">
        <v>19</v>
      </c>
      <c r="F921" s="166" t="s">
        <v>303</v>
      </c>
      <c r="H921" s="167">
        <v>5.34</v>
      </c>
      <c r="I921" s="168"/>
      <c r="L921" s="164"/>
      <c r="M921" s="169"/>
      <c r="T921" s="170"/>
      <c r="AT921" s="165" t="s">
        <v>205</v>
      </c>
      <c r="AU921" s="165" t="s">
        <v>85</v>
      </c>
      <c r="AV921" s="14" t="s">
        <v>196</v>
      </c>
      <c r="AW921" s="14" t="s">
        <v>35</v>
      </c>
      <c r="AX921" s="14" t="s">
        <v>82</v>
      </c>
      <c r="AY921" s="165" t="s">
        <v>189</v>
      </c>
    </row>
    <row r="922" spans="2:65" s="1" customFormat="1" ht="49.15" customHeight="1">
      <c r="B922" s="33"/>
      <c r="C922" s="178" t="s">
        <v>1167</v>
      </c>
      <c r="D922" s="178" t="s">
        <v>666</v>
      </c>
      <c r="E922" s="179" t="s">
        <v>2881</v>
      </c>
      <c r="F922" s="180" t="s">
        <v>2882</v>
      </c>
      <c r="G922" s="181" t="s">
        <v>194</v>
      </c>
      <c r="H922" s="182">
        <v>6.4080000000000004</v>
      </c>
      <c r="I922" s="183"/>
      <c r="J922" s="184">
        <f>ROUND(I922*H922,2)</f>
        <v>0</v>
      </c>
      <c r="K922" s="180" t="s">
        <v>195</v>
      </c>
      <c r="L922" s="185"/>
      <c r="M922" s="186" t="s">
        <v>19</v>
      </c>
      <c r="N922" s="187" t="s">
        <v>45</v>
      </c>
      <c r="P922" s="142">
        <f>O922*H922</f>
        <v>0</v>
      </c>
      <c r="Q922" s="142">
        <v>5.4000000000000003E-3</v>
      </c>
      <c r="R922" s="142">
        <f>Q922*H922</f>
        <v>3.4603200000000001E-2</v>
      </c>
      <c r="S922" s="142">
        <v>0</v>
      </c>
      <c r="T922" s="143">
        <f>S922*H922</f>
        <v>0</v>
      </c>
      <c r="AR922" s="144" t="s">
        <v>415</v>
      </c>
      <c r="AT922" s="144" t="s">
        <v>666</v>
      </c>
      <c r="AU922" s="144" t="s">
        <v>85</v>
      </c>
      <c r="AY922" s="18" t="s">
        <v>189</v>
      </c>
      <c r="BE922" s="145">
        <f>IF(N922="základní",J922,0)</f>
        <v>0</v>
      </c>
      <c r="BF922" s="145">
        <f>IF(N922="snížená",J922,0)</f>
        <v>0</v>
      </c>
      <c r="BG922" s="145">
        <f>IF(N922="zákl. přenesená",J922,0)</f>
        <v>0</v>
      </c>
      <c r="BH922" s="145">
        <f>IF(N922="sníž. přenesená",J922,0)</f>
        <v>0</v>
      </c>
      <c r="BI922" s="145">
        <f>IF(N922="nulová",J922,0)</f>
        <v>0</v>
      </c>
      <c r="BJ922" s="18" t="s">
        <v>82</v>
      </c>
      <c r="BK922" s="145">
        <f>ROUND(I922*H922,2)</f>
        <v>0</v>
      </c>
      <c r="BL922" s="18" t="s">
        <v>224</v>
      </c>
      <c r="BM922" s="144" t="s">
        <v>2883</v>
      </c>
    </row>
    <row r="923" spans="2:65" s="13" customFormat="1" ht="11.25">
      <c r="B923" s="157"/>
      <c r="D923" s="151" t="s">
        <v>205</v>
      </c>
      <c r="F923" s="159" t="s">
        <v>2884</v>
      </c>
      <c r="H923" s="160">
        <v>6.4080000000000004</v>
      </c>
      <c r="I923" s="161"/>
      <c r="L923" s="157"/>
      <c r="M923" s="162"/>
      <c r="T923" s="163"/>
      <c r="AT923" s="158" t="s">
        <v>205</v>
      </c>
      <c r="AU923" s="158" t="s">
        <v>85</v>
      </c>
      <c r="AV923" s="13" t="s">
        <v>85</v>
      </c>
      <c r="AW923" s="13" t="s">
        <v>4</v>
      </c>
      <c r="AX923" s="13" t="s">
        <v>82</v>
      </c>
      <c r="AY923" s="158" t="s">
        <v>189</v>
      </c>
    </row>
    <row r="924" spans="2:65" s="1" customFormat="1" ht="44.25" customHeight="1">
      <c r="B924" s="33"/>
      <c r="C924" s="133" t="s">
        <v>1172</v>
      </c>
      <c r="D924" s="133" t="s">
        <v>191</v>
      </c>
      <c r="E924" s="134" t="s">
        <v>2885</v>
      </c>
      <c r="F924" s="135" t="s">
        <v>2886</v>
      </c>
      <c r="G924" s="136" t="s">
        <v>194</v>
      </c>
      <c r="H924" s="137">
        <v>104.05</v>
      </c>
      <c r="I924" s="138"/>
      <c r="J924" s="139">
        <f>ROUND(I924*H924,2)</f>
        <v>0</v>
      </c>
      <c r="K924" s="135" t="s">
        <v>195</v>
      </c>
      <c r="L924" s="33"/>
      <c r="M924" s="140" t="s">
        <v>19</v>
      </c>
      <c r="N924" s="141" t="s">
        <v>45</v>
      </c>
      <c r="P924" s="142">
        <f>O924*H924</f>
        <v>0</v>
      </c>
      <c r="Q924" s="142">
        <v>8.0000000000000004E-4</v>
      </c>
      <c r="R924" s="142">
        <f>Q924*H924</f>
        <v>8.3240000000000008E-2</v>
      </c>
      <c r="S924" s="142">
        <v>0</v>
      </c>
      <c r="T924" s="143">
        <f>S924*H924</f>
        <v>0</v>
      </c>
      <c r="AR924" s="144" t="s">
        <v>224</v>
      </c>
      <c r="AT924" s="144" t="s">
        <v>191</v>
      </c>
      <c r="AU924" s="144" t="s">
        <v>85</v>
      </c>
      <c r="AY924" s="18" t="s">
        <v>189</v>
      </c>
      <c r="BE924" s="145">
        <f>IF(N924="základní",J924,0)</f>
        <v>0</v>
      </c>
      <c r="BF924" s="145">
        <f>IF(N924="snížená",J924,0)</f>
        <v>0</v>
      </c>
      <c r="BG924" s="145">
        <f>IF(N924="zákl. přenesená",J924,0)</f>
        <v>0</v>
      </c>
      <c r="BH924" s="145">
        <f>IF(N924="sníž. přenesená",J924,0)</f>
        <v>0</v>
      </c>
      <c r="BI924" s="145">
        <f>IF(N924="nulová",J924,0)</f>
        <v>0</v>
      </c>
      <c r="BJ924" s="18" t="s">
        <v>82</v>
      </c>
      <c r="BK924" s="145">
        <f>ROUND(I924*H924,2)</f>
        <v>0</v>
      </c>
      <c r="BL924" s="18" t="s">
        <v>224</v>
      </c>
      <c r="BM924" s="144" t="s">
        <v>2887</v>
      </c>
    </row>
    <row r="925" spans="2:65" s="1" customFormat="1" ht="11.25">
      <c r="B925" s="33"/>
      <c r="D925" s="146" t="s">
        <v>198</v>
      </c>
      <c r="F925" s="147" t="s">
        <v>2888</v>
      </c>
      <c r="I925" s="148"/>
      <c r="L925" s="33"/>
      <c r="M925" s="149"/>
      <c r="T925" s="54"/>
      <c r="AT925" s="18" t="s">
        <v>198</v>
      </c>
      <c r="AU925" s="18" t="s">
        <v>85</v>
      </c>
    </row>
    <row r="926" spans="2:65" s="12" customFormat="1" ht="11.25">
      <c r="B926" s="150"/>
      <c r="D926" s="151" t="s">
        <v>205</v>
      </c>
      <c r="E926" s="152" t="s">
        <v>19</v>
      </c>
      <c r="F926" s="153" t="s">
        <v>2208</v>
      </c>
      <c r="H926" s="152" t="s">
        <v>19</v>
      </c>
      <c r="I926" s="154"/>
      <c r="L926" s="150"/>
      <c r="M926" s="155"/>
      <c r="T926" s="156"/>
      <c r="AT926" s="152" t="s">
        <v>205</v>
      </c>
      <c r="AU926" s="152" t="s">
        <v>85</v>
      </c>
      <c r="AV926" s="12" t="s">
        <v>82</v>
      </c>
      <c r="AW926" s="12" t="s">
        <v>35</v>
      </c>
      <c r="AX926" s="12" t="s">
        <v>74</v>
      </c>
      <c r="AY926" s="152" t="s">
        <v>189</v>
      </c>
    </row>
    <row r="927" spans="2:65" s="12" customFormat="1" ht="11.25">
      <c r="B927" s="150"/>
      <c r="D927" s="151" t="s">
        <v>205</v>
      </c>
      <c r="E927" s="152" t="s">
        <v>19</v>
      </c>
      <c r="F927" s="153" t="s">
        <v>2454</v>
      </c>
      <c r="H927" s="152" t="s">
        <v>19</v>
      </c>
      <c r="I927" s="154"/>
      <c r="L927" s="150"/>
      <c r="M927" s="155"/>
      <c r="T927" s="156"/>
      <c r="AT927" s="152" t="s">
        <v>205</v>
      </c>
      <c r="AU927" s="152" t="s">
        <v>85</v>
      </c>
      <c r="AV927" s="12" t="s">
        <v>82</v>
      </c>
      <c r="AW927" s="12" t="s">
        <v>35</v>
      </c>
      <c r="AX927" s="12" t="s">
        <v>74</v>
      </c>
      <c r="AY927" s="152" t="s">
        <v>189</v>
      </c>
    </row>
    <row r="928" spans="2:65" s="13" customFormat="1" ht="11.25">
      <c r="B928" s="157"/>
      <c r="D928" s="151" t="s">
        <v>205</v>
      </c>
      <c r="E928" s="158" t="s">
        <v>19</v>
      </c>
      <c r="F928" s="159" t="s">
        <v>2889</v>
      </c>
      <c r="H928" s="160">
        <v>14.27</v>
      </c>
      <c r="I928" s="161"/>
      <c r="L928" s="157"/>
      <c r="M928" s="162"/>
      <c r="T928" s="163"/>
      <c r="AT928" s="158" t="s">
        <v>205</v>
      </c>
      <c r="AU928" s="158" t="s">
        <v>85</v>
      </c>
      <c r="AV928" s="13" t="s">
        <v>85</v>
      </c>
      <c r="AW928" s="13" t="s">
        <v>35</v>
      </c>
      <c r="AX928" s="13" t="s">
        <v>74</v>
      </c>
      <c r="AY928" s="158" t="s">
        <v>189</v>
      </c>
    </row>
    <row r="929" spans="2:65" s="12" customFormat="1" ht="11.25">
      <c r="B929" s="150"/>
      <c r="D929" s="151" t="s">
        <v>205</v>
      </c>
      <c r="E929" s="152" t="s">
        <v>19</v>
      </c>
      <c r="F929" s="153" t="s">
        <v>2774</v>
      </c>
      <c r="H929" s="152" t="s">
        <v>19</v>
      </c>
      <c r="I929" s="154"/>
      <c r="L929" s="150"/>
      <c r="M929" s="155"/>
      <c r="T929" s="156"/>
      <c r="AT929" s="152" t="s">
        <v>205</v>
      </c>
      <c r="AU929" s="152" t="s">
        <v>85</v>
      </c>
      <c r="AV929" s="12" t="s">
        <v>82</v>
      </c>
      <c r="AW929" s="12" t="s">
        <v>35</v>
      </c>
      <c r="AX929" s="12" t="s">
        <v>74</v>
      </c>
      <c r="AY929" s="152" t="s">
        <v>189</v>
      </c>
    </row>
    <row r="930" spans="2:65" s="13" customFormat="1" ht="11.25">
      <c r="B930" s="157"/>
      <c r="D930" s="151" t="s">
        <v>205</v>
      </c>
      <c r="E930" s="158" t="s">
        <v>19</v>
      </c>
      <c r="F930" s="159" t="s">
        <v>2775</v>
      </c>
      <c r="H930" s="160">
        <v>89.78</v>
      </c>
      <c r="I930" s="161"/>
      <c r="L930" s="157"/>
      <c r="M930" s="162"/>
      <c r="T930" s="163"/>
      <c r="AT930" s="158" t="s">
        <v>205</v>
      </c>
      <c r="AU930" s="158" t="s">
        <v>85</v>
      </c>
      <c r="AV930" s="13" t="s">
        <v>85</v>
      </c>
      <c r="AW930" s="13" t="s">
        <v>35</v>
      </c>
      <c r="AX930" s="13" t="s">
        <v>74</v>
      </c>
      <c r="AY930" s="158" t="s">
        <v>189</v>
      </c>
    </row>
    <row r="931" spans="2:65" s="14" customFormat="1" ht="11.25">
      <c r="B931" s="164"/>
      <c r="D931" s="151" t="s">
        <v>205</v>
      </c>
      <c r="E931" s="165" t="s">
        <v>19</v>
      </c>
      <c r="F931" s="166" t="s">
        <v>303</v>
      </c>
      <c r="H931" s="167">
        <v>104.05</v>
      </c>
      <c r="I931" s="168"/>
      <c r="L931" s="164"/>
      <c r="M931" s="169"/>
      <c r="T931" s="170"/>
      <c r="AT931" s="165" t="s">
        <v>205</v>
      </c>
      <c r="AU931" s="165" t="s">
        <v>85</v>
      </c>
      <c r="AV931" s="14" t="s">
        <v>196</v>
      </c>
      <c r="AW931" s="14" t="s">
        <v>35</v>
      </c>
      <c r="AX931" s="14" t="s">
        <v>82</v>
      </c>
      <c r="AY931" s="165" t="s">
        <v>189</v>
      </c>
    </row>
    <row r="932" spans="2:65" s="1" customFormat="1" ht="21.75" customHeight="1">
      <c r="B932" s="33"/>
      <c r="C932" s="133" t="s">
        <v>1178</v>
      </c>
      <c r="D932" s="133" t="s">
        <v>191</v>
      </c>
      <c r="E932" s="134" t="s">
        <v>2890</v>
      </c>
      <c r="F932" s="135" t="s">
        <v>2891</v>
      </c>
      <c r="G932" s="136" t="s">
        <v>194</v>
      </c>
      <c r="H932" s="137">
        <v>60.43</v>
      </c>
      <c r="I932" s="138"/>
      <c r="J932" s="139">
        <f>ROUND(I932*H932,2)</f>
        <v>0</v>
      </c>
      <c r="K932" s="135" t="s">
        <v>195</v>
      </c>
      <c r="L932" s="33"/>
      <c r="M932" s="140" t="s">
        <v>19</v>
      </c>
      <c r="N932" s="141" t="s">
        <v>45</v>
      </c>
      <c r="P932" s="142">
        <f>O932*H932</f>
        <v>0</v>
      </c>
      <c r="Q932" s="142">
        <v>0</v>
      </c>
      <c r="R932" s="142">
        <f>Q932*H932</f>
        <v>0</v>
      </c>
      <c r="S932" s="142">
        <v>0</v>
      </c>
      <c r="T932" s="143">
        <f>S932*H932</f>
        <v>0</v>
      </c>
      <c r="AR932" s="144" t="s">
        <v>224</v>
      </c>
      <c r="AT932" s="144" t="s">
        <v>191</v>
      </c>
      <c r="AU932" s="144" t="s">
        <v>85</v>
      </c>
      <c r="AY932" s="18" t="s">
        <v>189</v>
      </c>
      <c r="BE932" s="145">
        <f>IF(N932="základní",J932,0)</f>
        <v>0</v>
      </c>
      <c r="BF932" s="145">
        <f>IF(N932="snížená",J932,0)</f>
        <v>0</v>
      </c>
      <c r="BG932" s="145">
        <f>IF(N932="zákl. přenesená",J932,0)</f>
        <v>0</v>
      </c>
      <c r="BH932" s="145">
        <f>IF(N932="sníž. přenesená",J932,0)</f>
        <v>0</v>
      </c>
      <c r="BI932" s="145">
        <f>IF(N932="nulová",J932,0)</f>
        <v>0</v>
      </c>
      <c r="BJ932" s="18" t="s">
        <v>82</v>
      </c>
      <c r="BK932" s="145">
        <f>ROUND(I932*H932,2)</f>
        <v>0</v>
      </c>
      <c r="BL932" s="18" t="s">
        <v>224</v>
      </c>
      <c r="BM932" s="144" t="s">
        <v>2892</v>
      </c>
    </row>
    <row r="933" spans="2:65" s="1" customFormat="1" ht="11.25">
      <c r="B933" s="33"/>
      <c r="D933" s="146" t="s">
        <v>198</v>
      </c>
      <c r="F933" s="147" t="s">
        <v>2893</v>
      </c>
      <c r="I933" s="148"/>
      <c r="L933" s="33"/>
      <c r="M933" s="149"/>
      <c r="T933" s="54"/>
      <c r="AT933" s="18" t="s">
        <v>198</v>
      </c>
      <c r="AU933" s="18" t="s">
        <v>85</v>
      </c>
    </row>
    <row r="934" spans="2:65" s="12" customFormat="1" ht="11.25">
      <c r="B934" s="150"/>
      <c r="D934" s="151" t="s">
        <v>205</v>
      </c>
      <c r="E934" s="152" t="s">
        <v>19</v>
      </c>
      <c r="F934" s="153" t="s">
        <v>2208</v>
      </c>
      <c r="H934" s="152" t="s">
        <v>19</v>
      </c>
      <c r="I934" s="154"/>
      <c r="L934" s="150"/>
      <c r="M934" s="155"/>
      <c r="T934" s="156"/>
      <c r="AT934" s="152" t="s">
        <v>205</v>
      </c>
      <c r="AU934" s="152" t="s">
        <v>85</v>
      </c>
      <c r="AV934" s="12" t="s">
        <v>82</v>
      </c>
      <c r="AW934" s="12" t="s">
        <v>35</v>
      </c>
      <c r="AX934" s="12" t="s">
        <v>74</v>
      </c>
      <c r="AY934" s="152" t="s">
        <v>189</v>
      </c>
    </row>
    <row r="935" spans="2:65" s="12" customFormat="1" ht="11.25">
      <c r="B935" s="150"/>
      <c r="D935" s="151" t="s">
        <v>205</v>
      </c>
      <c r="E935" s="152" t="s">
        <v>19</v>
      </c>
      <c r="F935" s="153" t="s">
        <v>2449</v>
      </c>
      <c r="H935" s="152" t="s">
        <v>19</v>
      </c>
      <c r="I935" s="154"/>
      <c r="L935" s="150"/>
      <c r="M935" s="155"/>
      <c r="T935" s="156"/>
      <c r="AT935" s="152" t="s">
        <v>205</v>
      </c>
      <c r="AU935" s="152" t="s">
        <v>85</v>
      </c>
      <c r="AV935" s="12" t="s">
        <v>82</v>
      </c>
      <c r="AW935" s="12" t="s">
        <v>35</v>
      </c>
      <c r="AX935" s="12" t="s">
        <v>74</v>
      </c>
      <c r="AY935" s="152" t="s">
        <v>189</v>
      </c>
    </row>
    <row r="936" spans="2:65" s="13" customFormat="1" ht="11.25">
      <c r="B936" s="157"/>
      <c r="D936" s="151" t="s">
        <v>205</v>
      </c>
      <c r="E936" s="158" t="s">
        <v>19</v>
      </c>
      <c r="F936" s="159" t="s">
        <v>2450</v>
      </c>
      <c r="H936" s="160">
        <v>40.81</v>
      </c>
      <c r="I936" s="161"/>
      <c r="L936" s="157"/>
      <c r="M936" s="162"/>
      <c r="T936" s="163"/>
      <c r="AT936" s="158" t="s">
        <v>205</v>
      </c>
      <c r="AU936" s="158" t="s">
        <v>85</v>
      </c>
      <c r="AV936" s="13" t="s">
        <v>85</v>
      </c>
      <c r="AW936" s="13" t="s">
        <v>35</v>
      </c>
      <c r="AX936" s="13" t="s">
        <v>74</v>
      </c>
      <c r="AY936" s="158" t="s">
        <v>189</v>
      </c>
    </row>
    <row r="937" spans="2:65" s="12" customFormat="1" ht="11.25">
      <c r="B937" s="150"/>
      <c r="D937" s="151" t="s">
        <v>205</v>
      </c>
      <c r="E937" s="152" t="s">
        <v>19</v>
      </c>
      <c r="F937" s="153" t="s">
        <v>2452</v>
      </c>
      <c r="H937" s="152" t="s">
        <v>19</v>
      </c>
      <c r="I937" s="154"/>
      <c r="L937" s="150"/>
      <c r="M937" s="155"/>
      <c r="T937" s="156"/>
      <c r="AT937" s="152" t="s">
        <v>205</v>
      </c>
      <c r="AU937" s="152" t="s">
        <v>85</v>
      </c>
      <c r="AV937" s="12" t="s">
        <v>82</v>
      </c>
      <c r="AW937" s="12" t="s">
        <v>35</v>
      </c>
      <c r="AX937" s="12" t="s">
        <v>74</v>
      </c>
      <c r="AY937" s="152" t="s">
        <v>189</v>
      </c>
    </row>
    <row r="938" spans="2:65" s="13" customFormat="1" ht="11.25">
      <c r="B938" s="157"/>
      <c r="D938" s="151" t="s">
        <v>205</v>
      </c>
      <c r="E938" s="158" t="s">
        <v>19</v>
      </c>
      <c r="F938" s="159" t="s">
        <v>2894</v>
      </c>
      <c r="H938" s="160">
        <v>5.35</v>
      </c>
      <c r="I938" s="161"/>
      <c r="L938" s="157"/>
      <c r="M938" s="162"/>
      <c r="T938" s="163"/>
      <c r="AT938" s="158" t="s">
        <v>205</v>
      </c>
      <c r="AU938" s="158" t="s">
        <v>85</v>
      </c>
      <c r="AV938" s="13" t="s">
        <v>85</v>
      </c>
      <c r="AW938" s="13" t="s">
        <v>35</v>
      </c>
      <c r="AX938" s="13" t="s">
        <v>74</v>
      </c>
      <c r="AY938" s="158" t="s">
        <v>189</v>
      </c>
    </row>
    <row r="939" spans="2:65" s="12" customFormat="1" ht="11.25">
      <c r="B939" s="150"/>
      <c r="D939" s="151" t="s">
        <v>205</v>
      </c>
      <c r="E939" s="152" t="s">
        <v>19</v>
      </c>
      <c r="F939" s="153" t="s">
        <v>2454</v>
      </c>
      <c r="H939" s="152" t="s">
        <v>19</v>
      </c>
      <c r="I939" s="154"/>
      <c r="L939" s="150"/>
      <c r="M939" s="155"/>
      <c r="T939" s="156"/>
      <c r="AT939" s="152" t="s">
        <v>205</v>
      </c>
      <c r="AU939" s="152" t="s">
        <v>85</v>
      </c>
      <c r="AV939" s="12" t="s">
        <v>82</v>
      </c>
      <c r="AW939" s="12" t="s">
        <v>35</v>
      </c>
      <c r="AX939" s="12" t="s">
        <v>74</v>
      </c>
      <c r="AY939" s="152" t="s">
        <v>189</v>
      </c>
    </row>
    <row r="940" spans="2:65" s="13" customFormat="1" ht="11.25">
      <c r="B940" s="157"/>
      <c r="D940" s="151" t="s">
        <v>205</v>
      </c>
      <c r="E940" s="158" t="s">
        <v>19</v>
      </c>
      <c r="F940" s="159" t="s">
        <v>2889</v>
      </c>
      <c r="H940" s="160">
        <v>14.27</v>
      </c>
      <c r="I940" s="161"/>
      <c r="L940" s="157"/>
      <c r="M940" s="162"/>
      <c r="T940" s="163"/>
      <c r="AT940" s="158" t="s">
        <v>205</v>
      </c>
      <c r="AU940" s="158" t="s">
        <v>85</v>
      </c>
      <c r="AV940" s="13" t="s">
        <v>85</v>
      </c>
      <c r="AW940" s="13" t="s">
        <v>35</v>
      </c>
      <c r="AX940" s="13" t="s">
        <v>74</v>
      </c>
      <c r="AY940" s="158" t="s">
        <v>189</v>
      </c>
    </row>
    <row r="941" spans="2:65" s="14" customFormat="1" ht="11.25">
      <c r="B941" s="164"/>
      <c r="D941" s="151" t="s">
        <v>205</v>
      </c>
      <c r="E941" s="165" t="s">
        <v>19</v>
      </c>
      <c r="F941" s="166" t="s">
        <v>303</v>
      </c>
      <c r="H941" s="167">
        <v>60.43</v>
      </c>
      <c r="I941" s="168"/>
      <c r="L941" s="164"/>
      <c r="M941" s="169"/>
      <c r="T941" s="170"/>
      <c r="AT941" s="165" t="s">
        <v>205</v>
      </c>
      <c r="AU941" s="165" t="s">
        <v>85</v>
      </c>
      <c r="AV941" s="14" t="s">
        <v>196</v>
      </c>
      <c r="AW941" s="14" t="s">
        <v>35</v>
      </c>
      <c r="AX941" s="14" t="s">
        <v>82</v>
      </c>
      <c r="AY941" s="165" t="s">
        <v>189</v>
      </c>
    </row>
    <row r="942" spans="2:65" s="1" customFormat="1" ht="16.5" customHeight="1">
      <c r="B942" s="33"/>
      <c r="C942" s="178" t="s">
        <v>1185</v>
      </c>
      <c r="D942" s="178" t="s">
        <v>666</v>
      </c>
      <c r="E942" s="179" t="s">
        <v>2895</v>
      </c>
      <c r="F942" s="180" t="s">
        <v>2896</v>
      </c>
      <c r="G942" s="181" t="s">
        <v>705</v>
      </c>
      <c r="H942" s="182">
        <v>24.172000000000001</v>
      </c>
      <c r="I942" s="183"/>
      <c r="J942" s="184">
        <f>ROUND(I942*H942,2)</f>
        <v>0</v>
      </c>
      <c r="K942" s="180" t="s">
        <v>195</v>
      </c>
      <c r="L942" s="185"/>
      <c r="M942" s="186" t="s">
        <v>19</v>
      </c>
      <c r="N942" s="187" t="s">
        <v>45</v>
      </c>
      <c r="P942" s="142">
        <f>O942*H942</f>
        <v>0</v>
      </c>
      <c r="Q942" s="142">
        <v>1E-3</v>
      </c>
      <c r="R942" s="142">
        <f>Q942*H942</f>
        <v>2.4172000000000003E-2</v>
      </c>
      <c r="S942" s="142">
        <v>0</v>
      </c>
      <c r="T942" s="143">
        <f>S942*H942</f>
        <v>0</v>
      </c>
      <c r="AR942" s="144" t="s">
        <v>415</v>
      </c>
      <c r="AT942" s="144" t="s">
        <v>666</v>
      </c>
      <c r="AU942" s="144" t="s">
        <v>85</v>
      </c>
      <c r="AY942" s="18" t="s">
        <v>189</v>
      </c>
      <c r="BE942" s="145">
        <f>IF(N942="základní",J942,0)</f>
        <v>0</v>
      </c>
      <c r="BF942" s="145">
        <f>IF(N942="snížená",J942,0)</f>
        <v>0</v>
      </c>
      <c r="BG942" s="145">
        <f>IF(N942="zákl. přenesená",J942,0)</f>
        <v>0</v>
      </c>
      <c r="BH942" s="145">
        <f>IF(N942="sníž. přenesená",J942,0)</f>
        <v>0</v>
      </c>
      <c r="BI942" s="145">
        <f>IF(N942="nulová",J942,0)</f>
        <v>0</v>
      </c>
      <c r="BJ942" s="18" t="s">
        <v>82</v>
      </c>
      <c r="BK942" s="145">
        <f>ROUND(I942*H942,2)</f>
        <v>0</v>
      </c>
      <c r="BL942" s="18" t="s">
        <v>224</v>
      </c>
      <c r="BM942" s="144" t="s">
        <v>2897</v>
      </c>
    </row>
    <row r="943" spans="2:65" s="12" customFormat="1" ht="11.25">
      <c r="B943" s="150"/>
      <c r="D943" s="151" t="s">
        <v>205</v>
      </c>
      <c r="E943" s="152" t="s">
        <v>19</v>
      </c>
      <c r="F943" s="153" t="s">
        <v>2898</v>
      </c>
      <c r="H943" s="152" t="s">
        <v>19</v>
      </c>
      <c r="I943" s="154"/>
      <c r="L943" s="150"/>
      <c r="M943" s="155"/>
      <c r="T943" s="156"/>
      <c r="AT943" s="152" t="s">
        <v>205</v>
      </c>
      <c r="AU943" s="152" t="s">
        <v>85</v>
      </c>
      <c r="AV943" s="12" t="s">
        <v>82</v>
      </c>
      <c r="AW943" s="12" t="s">
        <v>35</v>
      </c>
      <c r="AX943" s="12" t="s">
        <v>74</v>
      </c>
      <c r="AY943" s="152" t="s">
        <v>189</v>
      </c>
    </row>
    <row r="944" spans="2:65" s="13" customFormat="1" ht="11.25">
      <c r="B944" s="157"/>
      <c r="D944" s="151" t="s">
        <v>205</v>
      </c>
      <c r="E944" s="158" t="s">
        <v>19</v>
      </c>
      <c r="F944" s="159" t="s">
        <v>2899</v>
      </c>
      <c r="H944" s="160">
        <v>24.172000000000001</v>
      </c>
      <c r="I944" s="161"/>
      <c r="L944" s="157"/>
      <c r="M944" s="162"/>
      <c r="T944" s="163"/>
      <c r="AT944" s="158" t="s">
        <v>205</v>
      </c>
      <c r="AU944" s="158" t="s">
        <v>85</v>
      </c>
      <c r="AV944" s="13" t="s">
        <v>85</v>
      </c>
      <c r="AW944" s="13" t="s">
        <v>35</v>
      </c>
      <c r="AX944" s="13" t="s">
        <v>82</v>
      </c>
      <c r="AY944" s="158" t="s">
        <v>189</v>
      </c>
    </row>
    <row r="945" spans="2:65" s="1" customFormat="1" ht="33" customHeight="1">
      <c r="B945" s="33"/>
      <c r="C945" s="133" t="s">
        <v>1191</v>
      </c>
      <c r="D945" s="133" t="s">
        <v>191</v>
      </c>
      <c r="E945" s="134" t="s">
        <v>2900</v>
      </c>
      <c r="F945" s="135" t="s">
        <v>2901</v>
      </c>
      <c r="G945" s="136" t="s">
        <v>194</v>
      </c>
      <c r="H945" s="137">
        <v>63.02</v>
      </c>
      <c r="I945" s="138"/>
      <c r="J945" s="139">
        <f>ROUND(I945*H945,2)</f>
        <v>0</v>
      </c>
      <c r="K945" s="135" t="s">
        <v>195</v>
      </c>
      <c r="L945" s="33"/>
      <c r="M945" s="140" t="s">
        <v>19</v>
      </c>
      <c r="N945" s="141" t="s">
        <v>45</v>
      </c>
      <c r="P945" s="142">
        <f>O945*H945</f>
        <v>0</v>
      </c>
      <c r="Q945" s="142">
        <v>0</v>
      </c>
      <c r="R945" s="142">
        <f>Q945*H945</f>
        <v>0</v>
      </c>
      <c r="S945" s="142">
        <v>0</v>
      </c>
      <c r="T945" s="143">
        <f>S945*H945</f>
        <v>0</v>
      </c>
      <c r="AR945" s="144" t="s">
        <v>224</v>
      </c>
      <c r="AT945" s="144" t="s">
        <v>191</v>
      </c>
      <c r="AU945" s="144" t="s">
        <v>85</v>
      </c>
      <c r="AY945" s="18" t="s">
        <v>189</v>
      </c>
      <c r="BE945" s="145">
        <f>IF(N945="základní",J945,0)</f>
        <v>0</v>
      </c>
      <c r="BF945" s="145">
        <f>IF(N945="snížená",J945,0)</f>
        <v>0</v>
      </c>
      <c r="BG945" s="145">
        <f>IF(N945="zákl. přenesená",J945,0)</f>
        <v>0</v>
      </c>
      <c r="BH945" s="145">
        <f>IF(N945="sníž. přenesená",J945,0)</f>
        <v>0</v>
      </c>
      <c r="BI945" s="145">
        <f>IF(N945="nulová",J945,0)</f>
        <v>0</v>
      </c>
      <c r="BJ945" s="18" t="s">
        <v>82</v>
      </c>
      <c r="BK945" s="145">
        <f>ROUND(I945*H945,2)</f>
        <v>0</v>
      </c>
      <c r="BL945" s="18" t="s">
        <v>224</v>
      </c>
      <c r="BM945" s="144" t="s">
        <v>2902</v>
      </c>
    </row>
    <row r="946" spans="2:65" s="1" customFormat="1" ht="11.25">
      <c r="B946" s="33"/>
      <c r="D946" s="146" t="s">
        <v>198</v>
      </c>
      <c r="F946" s="147" t="s">
        <v>2903</v>
      </c>
      <c r="I946" s="148"/>
      <c r="L946" s="33"/>
      <c r="M946" s="149"/>
      <c r="T946" s="54"/>
      <c r="AT946" s="18" t="s">
        <v>198</v>
      </c>
      <c r="AU946" s="18" t="s">
        <v>85</v>
      </c>
    </row>
    <row r="947" spans="2:65" s="12" customFormat="1" ht="11.25">
      <c r="B947" s="150"/>
      <c r="D947" s="151" t="s">
        <v>205</v>
      </c>
      <c r="E947" s="152" t="s">
        <v>19</v>
      </c>
      <c r="F947" s="153" t="s">
        <v>2208</v>
      </c>
      <c r="H947" s="152" t="s">
        <v>19</v>
      </c>
      <c r="I947" s="154"/>
      <c r="L947" s="150"/>
      <c r="M947" s="155"/>
      <c r="T947" s="156"/>
      <c r="AT947" s="152" t="s">
        <v>205</v>
      </c>
      <c r="AU947" s="152" t="s">
        <v>85</v>
      </c>
      <c r="AV947" s="12" t="s">
        <v>82</v>
      </c>
      <c r="AW947" s="12" t="s">
        <v>35</v>
      </c>
      <c r="AX947" s="12" t="s">
        <v>74</v>
      </c>
      <c r="AY947" s="152" t="s">
        <v>189</v>
      </c>
    </row>
    <row r="948" spans="2:65" s="12" customFormat="1" ht="11.25">
      <c r="B948" s="150"/>
      <c r="D948" s="151" t="s">
        <v>205</v>
      </c>
      <c r="E948" s="152" t="s">
        <v>19</v>
      </c>
      <c r="F948" s="153" t="s">
        <v>2527</v>
      </c>
      <c r="H948" s="152" t="s">
        <v>19</v>
      </c>
      <c r="I948" s="154"/>
      <c r="L948" s="150"/>
      <c r="M948" s="155"/>
      <c r="T948" s="156"/>
      <c r="AT948" s="152" t="s">
        <v>205</v>
      </c>
      <c r="AU948" s="152" t="s">
        <v>85</v>
      </c>
      <c r="AV948" s="12" t="s">
        <v>82</v>
      </c>
      <c r="AW948" s="12" t="s">
        <v>35</v>
      </c>
      <c r="AX948" s="12" t="s">
        <v>74</v>
      </c>
      <c r="AY948" s="152" t="s">
        <v>189</v>
      </c>
    </row>
    <row r="949" spans="2:65" s="12" customFormat="1" ht="11.25">
      <c r="B949" s="150"/>
      <c r="D949" s="151" t="s">
        <v>205</v>
      </c>
      <c r="E949" s="152" t="s">
        <v>19</v>
      </c>
      <c r="F949" s="153" t="s">
        <v>2904</v>
      </c>
      <c r="H949" s="152" t="s">
        <v>19</v>
      </c>
      <c r="I949" s="154"/>
      <c r="L949" s="150"/>
      <c r="M949" s="155"/>
      <c r="T949" s="156"/>
      <c r="AT949" s="152" t="s">
        <v>205</v>
      </c>
      <c r="AU949" s="152" t="s">
        <v>85</v>
      </c>
      <c r="AV949" s="12" t="s">
        <v>82</v>
      </c>
      <c r="AW949" s="12" t="s">
        <v>35</v>
      </c>
      <c r="AX949" s="12" t="s">
        <v>74</v>
      </c>
      <c r="AY949" s="152" t="s">
        <v>189</v>
      </c>
    </row>
    <row r="950" spans="2:65" s="13" customFormat="1" ht="11.25">
      <c r="B950" s="157"/>
      <c r="D950" s="151" t="s">
        <v>205</v>
      </c>
      <c r="E950" s="158" t="s">
        <v>19</v>
      </c>
      <c r="F950" s="159" t="s">
        <v>2905</v>
      </c>
      <c r="H950" s="160">
        <v>32.14</v>
      </c>
      <c r="I950" s="161"/>
      <c r="L950" s="157"/>
      <c r="M950" s="162"/>
      <c r="T950" s="163"/>
      <c r="AT950" s="158" t="s">
        <v>205</v>
      </c>
      <c r="AU950" s="158" t="s">
        <v>85</v>
      </c>
      <c r="AV950" s="13" t="s">
        <v>85</v>
      </c>
      <c r="AW950" s="13" t="s">
        <v>35</v>
      </c>
      <c r="AX950" s="13" t="s">
        <v>74</v>
      </c>
      <c r="AY950" s="158" t="s">
        <v>189</v>
      </c>
    </row>
    <row r="951" spans="2:65" s="12" customFormat="1" ht="11.25">
      <c r="B951" s="150"/>
      <c r="D951" s="151" t="s">
        <v>205</v>
      </c>
      <c r="E951" s="152" t="s">
        <v>19</v>
      </c>
      <c r="F951" s="153" t="s">
        <v>2442</v>
      </c>
      <c r="H951" s="152" t="s">
        <v>19</v>
      </c>
      <c r="I951" s="154"/>
      <c r="L951" s="150"/>
      <c r="M951" s="155"/>
      <c r="T951" s="156"/>
      <c r="AT951" s="152" t="s">
        <v>205</v>
      </c>
      <c r="AU951" s="152" t="s">
        <v>85</v>
      </c>
      <c r="AV951" s="12" t="s">
        <v>82</v>
      </c>
      <c r="AW951" s="12" t="s">
        <v>35</v>
      </c>
      <c r="AX951" s="12" t="s">
        <v>74</v>
      </c>
      <c r="AY951" s="152" t="s">
        <v>189</v>
      </c>
    </row>
    <row r="952" spans="2:65" s="13" customFormat="1" ht="11.25">
      <c r="B952" s="157"/>
      <c r="D952" s="151" t="s">
        <v>205</v>
      </c>
      <c r="E952" s="158" t="s">
        <v>19</v>
      </c>
      <c r="F952" s="159" t="s">
        <v>2790</v>
      </c>
      <c r="H952" s="160">
        <v>30.88</v>
      </c>
      <c r="I952" s="161"/>
      <c r="L952" s="157"/>
      <c r="M952" s="162"/>
      <c r="T952" s="163"/>
      <c r="AT952" s="158" t="s">
        <v>205</v>
      </c>
      <c r="AU952" s="158" t="s">
        <v>85</v>
      </c>
      <c r="AV952" s="13" t="s">
        <v>85</v>
      </c>
      <c r="AW952" s="13" t="s">
        <v>35</v>
      </c>
      <c r="AX952" s="13" t="s">
        <v>74</v>
      </c>
      <c r="AY952" s="158" t="s">
        <v>189</v>
      </c>
    </row>
    <row r="953" spans="2:65" s="14" customFormat="1" ht="11.25">
      <c r="B953" s="164"/>
      <c r="D953" s="151" t="s">
        <v>205</v>
      </c>
      <c r="E953" s="165" t="s">
        <v>19</v>
      </c>
      <c r="F953" s="166" t="s">
        <v>303</v>
      </c>
      <c r="H953" s="167">
        <v>63.02</v>
      </c>
      <c r="I953" s="168"/>
      <c r="L953" s="164"/>
      <c r="M953" s="169"/>
      <c r="T953" s="170"/>
      <c r="AT953" s="165" t="s">
        <v>205</v>
      </c>
      <c r="AU953" s="165" t="s">
        <v>85</v>
      </c>
      <c r="AV953" s="14" t="s">
        <v>196</v>
      </c>
      <c r="AW953" s="14" t="s">
        <v>35</v>
      </c>
      <c r="AX953" s="14" t="s">
        <v>82</v>
      </c>
      <c r="AY953" s="165" t="s">
        <v>189</v>
      </c>
    </row>
    <row r="954" spans="2:65" s="1" customFormat="1" ht="33" customHeight="1">
      <c r="B954" s="33"/>
      <c r="C954" s="178" t="s">
        <v>1196</v>
      </c>
      <c r="D954" s="178" t="s">
        <v>666</v>
      </c>
      <c r="E954" s="179" t="s">
        <v>2906</v>
      </c>
      <c r="F954" s="180" t="s">
        <v>2907</v>
      </c>
      <c r="G954" s="181" t="s">
        <v>705</v>
      </c>
      <c r="H954" s="182">
        <v>55.584000000000003</v>
      </c>
      <c r="I954" s="183"/>
      <c r="J954" s="184">
        <f>ROUND(I954*H954,2)</f>
        <v>0</v>
      </c>
      <c r="K954" s="180" t="s">
        <v>19</v>
      </c>
      <c r="L954" s="185"/>
      <c r="M954" s="186" t="s">
        <v>19</v>
      </c>
      <c r="N954" s="187" t="s">
        <v>45</v>
      </c>
      <c r="P954" s="142">
        <f>O954*H954</f>
        <v>0</v>
      </c>
      <c r="Q954" s="142">
        <v>1E-3</v>
      </c>
      <c r="R954" s="142">
        <f>Q954*H954</f>
        <v>5.5584000000000001E-2</v>
      </c>
      <c r="S954" s="142">
        <v>0</v>
      </c>
      <c r="T954" s="143">
        <f>S954*H954</f>
        <v>0</v>
      </c>
      <c r="AR954" s="144" t="s">
        <v>415</v>
      </c>
      <c r="AT954" s="144" t="s">
        <v>666</v>
      </c>
      <c r="AU954" s="144" t="s">
        <v>85</v>
      </c>
      <c r="AY954" s="18" t="s">
        <v>189</v>
      </c>
      <c r="BE954" s="145">
        <f>IF(N954="základní",J954,0)</f>
        <v>0</v>
      </c>
      <c r="BF954" s="145">
        <f>IF(N954="snížená",J954,0)</f>
        <v>0</v>
      </c>
      <c r="BG954" s="145">
        <f>IF(N954="zákl. přenesená",J954,0)</f>
        <v>0</v>
      </c>
      <c r="BH954" s="145">
        <f>IF(N954="sníž. přenesená",J954,0)</f>
        <v>0</v>
      </c>
      <c r="BI954" s="145">
        <f>IF(N954="nulová",J954,0)</f>
        <v>0</v>
      </c>
      <c r="BJ954" s="18" t="s">
        <v>82</v>
      </c>
      <c r="BK954" s="145">
        <f>ROUND(I954*H954,2)</f>
        <v>0</v>
      </c>
      <c r="BL954" s="18" t="s">
        <v>224</v>
      </c>
      <c r="BM954" s="144" t="s">
        <v>2908</v>
      </c>
    </row>
    <row r="955" spans="2:65" s="12" customFormat="1" ht="11.25">
      <c r="B955" s="150"/>
      <c r="D955" s="151" t="s">
        <v>205</v>
      </c>
      <c r="E955" s="152" t="s">
        <v>19</v>
      </c>
      <c r="F955" s="153" t="s">
        <v>2442</v>
      </c>
      <c r="H955" s="152" t="s">
        <v>19</v>
      </c>
      <c r="I955" s="154"/>
      <c r="L955" s="150"/>
      <c r="M955" s="155"/>
      <c r="T955" s="156"/>
      <c r="AT955" s="152" t="s">
        <v>205</v>
      </c>
      <c r="AU955" s="152" t="s">
        <v>85</v>
      </c>
      <c r="AV955" s="12" t="s">
        <v>82</v>
      </c>
      <c r="AW955" s="12" t="s">
        <v>35</v>
      </c>
      <c r="AX955" s="12" t="s">
        <v>74</v>
      </c>
      <c r="AY955" s="152" t="s">
        <v>189</v>
      </c>
    </row>
    <row r="956" spans="2:65" s="13" customFormat="1" ht="11.25">
      <c r="B956" s="157"/>
      <c r="D956" s="151" t="s">
        <v>205</v>
      </c>
      <c r="E956" s="158" t="s">
        <v>19</v>
      </c>
      <c r="F956" s="159" t="s">
        <v>2909</v>
      </c>
      <c r="H956" s="160">
        <v>55.584000000000003</v>
      </c>
      <c r="I956" s="161"/>
      <c r="L956" s="157"/>
      <c r="M956" s="162"/>
      <c r="T956" s="163"/>
      <c r="AT956" s="158" t="s">
        <v>205</v>
      </c>
      <c r="AU956" s="158" t="s">
        <v>85</v>
      </c>
      <c r="AV956" s="13" t="s">
        <v>85</v>
      </c>
      <c r="AW956" s="13" t="s">
        <v>35</v>
      </c>
      <c r="AX956" s="13" t="s">
        <v>82</v>
      </c>
      <c r="AY956" s="158" t="s">
        <v>189</v>
      </c>
    </row>
    <row r="957" spans="2:65" s="1" customFormat="1" ht="24.2" customHeight="1">
      <c r="B957" s="33"/>
      <c r="C957" s="178" t="s">
        <v>1202</v>
      </c>
      <c r="D957" s="178" t="s">
        <v>666</v>
      </c>
      <c r="E957" s="179" t="s">
        <v>2910</v>
      </c>
      <c r="F957" s="180" t="s">
        <v>2911</v>
      </c>
      <c r="G957" s="181" t="s">
        <v>705</v>
      </c>
      <c r="H957" s="182">
        <v>179.98400000000001</v>
      </c>
      <c r="I957" s="183"/>
      <c r="J957" s="184">
        <f>ROUND(I957*H957,2)</f>
        <v>0</v>
      </c>
      <c r="K957" s="180" t="s">
        <v>19</v>
      </c>
      <c r="L957" s="185"/>
      <c r="M957" s="186" t="s">
        <v>19</v>
      </c>
      <c r="N957" s="187" t="s">
        <v>45</v>
      </c>
      <c r="P957" s="142">
        <f>O957*H957</f>
        <v>0</v>
      </c>
      <c r="Q957" s="142">
        <v>1E-3</v>
      </c>
      <c r="R957" s="142">
        <f>Q957*H957</f>
        <v>0.17998400000000001</v>
      </c>
      <c r="S957" s="142">
        <v>0</v>
      </c>
      <c r="T957" s="143">
        <f>S957*H957</f>
        <v>0</v>
      </c>
      <c r="AR957" s="144" t="s">
        <v>415</v>
      </c>
      <c r="AT957" s="144" t="s">
        <v>666</v>
      </c>
      <c r="AU957" s="144" t="s">
        <v>85</v>
      </c>
      <c r="AY957" s="18" t="s">
        <v>189</v>
      </c>
      <c r="BE957" s="145">
        <f>IF(N957="základní",J957,0)</f>
        <v>0</v>
      </c>
      <c r="BF957" s="145">
        <f>IF(N957="snížená",J957,0)</f>
        <v>0</v>
      </c>
      <c r="BG957" s="145">
        <f>IF(N957="zákl. přenesená",J957,0)</f>
        <v>0</v>
      </c>
      <c r="BH957" s="145">
        <f>IF(N957="sníž. přenesená",J957,0)</f>
        <v>0</v>
      </c>
      <c r="BI957" s="145">
        <f>IF(N957="nulová",J957,0)</f>
        <v>0</v>
      </c>
      <c r="BJ957" s="18" t="s">
        <v>82</v>
      </c>
      <c r="BK957" s="145">
        <f>ROUND(I957*H957,2)</f>
        <v>0</v>
      </c>
      <c r="BL957" s="18" t="s">
        <v>224</v>
      </c>
      <c r="BM957" s="144" t="s">
        <v>2912</v>
      </c>
    </row>
    <row r="958" spans="2:65" s="12" customFormat="1" ht="11.25">
      <c r="B958" s="150"/>
      <c r="D958" s="151" t="s">
        <v>205</v>
      </c>
      <c r="E958" s="152" t="s">
        <v>19</v>
      </c>
      <c r="F958" s="153" t="s">
        <v>2208</v>
      </c>
      <c r="H958" s="152" t="s">
        <v>19</v>
      </c>
      <c r="I958" s="154"/>
      <c r="L958" s="150"/>
      <c r="M958" s="155"/>
      <c r="T958" s="156"/>
      <c r="AT958" s="152" t="s">
        <v>205</v>
      </c>
      <c r="AU958" s="152" t="s">
        <v>85</v>
      </c>
      <c r="AV958" s="12" t="s">
        <v>82</v>
      </c>
      <c r="AW958" s="12" t="s">
        <v>35</v>
      </c>
      <c r="AX958" s="12" t="s">
        <v>74</v>
      </c>
      <c r="AY958" s="152" t="s">
        <v>189</v>
      </c>
    </row>
    <row r="959" spans="2:65" s="12" customFormat="1" ht="11.25">
      <c r="B959" s="150"/>
      <c r="D959" s="151" t="s">
        <v>205</v>
      </c>
      <c r="E959" s="152" t="s">
        <v>19</v>
      </c>
      <c r="F959" s="153" t="s">
        <v>2527</v>
      </c>
      <c r="H959" s="152" t="s">
        <v>19</v>
      </c>
      <c r="I959" s="154"/>
      <c r="L959" s="150"/>
      <c r="M959" s="155"/>
      <c r="T959" s="156"/>
      <c r="AT959" s="152" t="s">
        <v>205</v>
      </c>
      <c r="AU959" s="152" t="s">
        <v>85</v>
      </c>
      <c r="AV959" s="12" t="s">
        <v>82</v>
      </c>
      <c r="AW959" s="12" t="s">
        <v>35</v>
      </c>
      <c r="AX959" s="12" t="s">
        <v>74</v>
      </c>
      <c r="AY959" s="152" t="s">
        <v>189</v>
      </c>
    </row>
    <row r="960" spans="2:65" s="13" customFormat="1" ht="11.25">
      <c r="B960" s="157"/>
      <c r="D960" s="151" t="s">
        <v>205</v>
      </c>
      <c r="E960" s="158" t="s">
        <v>19</v>
      </c>
      <c r="F960" s="159" t="s">
        <v>2913</v>
      </c>
      <c r="H960" s="160">
        <v>179.98400000000001</v>
      </c>
      <c r="I960" s="161"/>
      <c r="L960" s="157"/>
      <c r="M960" s="162"/>
      <c r="T960" s="163"/>
      <c r="AT960" s="158" t="s">
        <v>205</v>
      </c>
      <c r="AU960" s="158" t="s">
        <v>85</v>
      </c>
      <c r="AV960" s="13" t="s">
        <v>85</v>
      </c>
      <c r="AW960" s="13" t="s">
        <v>35</v>
      </c>
      <c r="AX960" s="13" t="s">
        <v>82</v>
      </c>
      <c r="AY960" s="158" t="s">
        <v>189</v>
      </c>
    </row>
    <row r="961" spans="2:65" s="1" customFormat="1" ht="33" customHeight="1">
      <c r="B961" s="33"/>
      <c r="C961" s="133" t="s">
        <v>1210</v>
      </c>
      <c r="D961" s="133" t="s">
        <v>191</v>
      </c>
      <c r="E961" s="134" t="s">
        <v>2914</v>
      </c>
      <c r="F961" s="135" t="s">
        <v>2915</v>
      </c>
      <c r="G961" s="136" t="s">
        <v>194</v>
      </c>
      <c r="H961" s="137">
        <v>39.24</v>
      </c>
      <c r="I961" s="138"/>
      <c r="J961" s="139">
        <f>ROUND(I961*H961,2)</f>
        <v>0</v>
      </c>
      <c r="K961" s="135" t="s">
        <v>195</v>
      </c>
      <c r="L961" s="33"/>
      <c r="M961" s="140" t="s">
        <v>19</v>
      </c>
      <c r="N961" s="141" t="s">
        <v>45</v>
      </c>
      <c r="P961" s="142">
        <f>O961*H961</f>
        <v>0</v>
      </c>
      <c r="Q961" s="142">
        <v>0</v>
      </c>
      <c r="R961" s="142">
        <f>Q961*H961</f>
        <v>0</v>
      </c>
      <c r="S961" s="142">
        <v>0</v>
      </c>
      <c r="T961" s="143">
        <f>S961*H961</f>
        <v>0</v>
      </c>
      <c r="AR961" s="144" t="s">
        <v>224</v>
      </c>
      <c r="AT961" s="144" t="s">
        <v>191</v>
      </c>
      <c r="AU961" s="144" t="s">
        <v>85</v>
      </c>
      <c r="AY961" s="18" t="s">
        <v>189</v>
      </c>
      <c r="BE961" s="145">
        <f>IF(N961="základní",J961,0)</f>
        <v>0</v>
      </c>
      <c r="BF961" s="145">
        <f>IF(N961="snížená",J961,0)</f>
        <v>0</v>
      </c>
      <c r="BG961" s="145">
        <f>IF(N961="zákl. přenesená",J961,0)</f>
        <v>0</v>
      </c>
      <c r="BH961" s="145">
        <f>IF(N961="sníž. přenesená",J961,0)</f>
        <v>0</v>
      </c>
      <c r="BI961" s="145">
        <f>IF(N961="nulová",J961,0)</f>
        <v>0</v>
      </c>
      <c r="BJ961" s="18" t="s">
        <v>82</v>
      </c>
      <c r="BK961" s="145">
        <f>ROUND(I961*H961,2)</f>
        <v>0</v>
      </c>
      <c r="BL961" s="18" t="s">
        <v>224</v>
      </c>
      <c r="BM961" s="144" t="s">
        <v>2916</v>
      </c>
    </row>
    <row r="962" spans="2:65" s="1" customFormat="1" ht="11.25">
      <c r="B962" s="33"/>
      <c r="D962" s="146" t="s">
        <v>198</v>
      </c>
      <c r="F962" s="147" t="s">
        <v>2917</v>
      </c>
      <c r="I962" s="148"/>
      <c r="L962" s="33"/>
      <c r="M962" s="149"/>
      <c r="T962" s="54"/>
      <c r="AT962" s="18" t="s">
        <v>198</v>
      </c>
      <c r="AU962" s="18" t="s">
        <v>85</v>
      </c>
    </row>
    <row r="963" spans="2:65" s="12" customFormat="1" ht="11.25">
      <c r="B963" s="150"/>
      <c r="D963" s="151" t="s">
        <v>205</v>
      </c>
      <c r="E963" s="152" t="s">
        <v>19</v>
      </c>
      <c r="F963" s="153" t="s">
        <v>2208</v>
      </c>
      <c r="H963" s="152" t="s">
        <v>19</v>
      </c>
      <c r="I963" s="154"/>
      <c r="L963" s="150"/>
      <c r="M963" s="155"/>
      <c r="T963" s="156"/>
      <c r="AT963" s="152" t="s">
        <v>205</v>
      </c>
      <c r="AU963" s="152" t="s">
        <v>85</v>
      </c>
      <c r="AV963" s="12" t="s">
        <v>82</v>
      </c>
      <c r="AW963" s="12" t="s">
        <v>35</v>
      </c>
      <c r="AX963" s="12" t="s">
        <v>74</v>
      </c>
      <c r="AY963" s="152" t="s">
        <v>189</v>
      </c>
    </row>
    <row r="964" spans="2:65" s="12" customFormat="1" ht="22.5">
      <c r="B964" s="150"/>
      <c r="D964" s="151" t="s">
        <v>205</v>
      </c>
      <c r="E964" s="152" t="s">
        <v>19</v>
      </c>
      <c r="F964" s="153" t="s">
        <v>2918</v>
      </c>
      <c r="H964" s="152" t="s">
        <v>19</v>
      </c>
      <c r="I964" s="154"/>
      <c r="L964" s="150"/>
      <c r="M964" s="155"/>
      <c r="T964" s="156"/>
      <c r="AT964" s="152" t="s">
        <v>205</v>
      </c>
      <c r="AU964" s="152" t="s">
        <v>85</v>
      </c>
      <c r="AV964" s="12" t="s">
        <v>82</v>
      </c>
      <c r="AW964" s="12" t="s">
        <v>35</v>
      </c>
      <c r="AX964" s="12" t="s">
        <v>74</v>
      </c>
      <c r="AY964" s="152" t="s">
        <v>189</v>
      </c>
    </row>
    <row r="965" spans="2:65" s="12" customFormat="1" ht="11.25">
      <c r="B965" s="150"/>
      <c r="D965" s="151" t="s">
        <v>205</v>
      </c>
      <c r="E965" s="152" t="s">
        <v>19</v>
      </c>
      <c r="F965" s="153" t="s">
        <v>2452</v>
      </c>
      <c r="H965" s="152" t="s">
        <v>19</v>
      </c>
      <c r="I965" s="154"/>
      <c r="L965" s="150"/>
      <c r="M965" s="155"/>
      <c r="T965" s="156"/>
      <c r="AT965" s="152" t="s">
        <v>205</v>
      </c>
      <c r="AU965" s="152" t="s">
        <v>85</v>
      </c>
      <c r="AV965" s="12" t="s">
        <v>82</v>
      </c>
      <c r="AW965" s="12" t="s">
        <v>35</v>
      </c>
      <c r="AX965" s="12" t="s">
        <v>74</v>
      </c>
      <c r="AY965" s="152" t="s">
        <v>189</v>
      </c>
    </row>
    <row r="966" spans="2:65" s="13" customFormat="1" ht="11.25">
      <c r="B966" s="157"/>
      <c r="D966" s="151" t="s">
        <v>205</v>
      </c>
      <c r="E966" s="158" t="s">
        <v>19</v>
      </c>
      <c r="F966" s="159" t="s">
        <v>2919</v>
      </c>
      <c r="H966" s="160">
        <v>10.7</v>
      </c>
      <c r="I966" s="161"/>
      <c r="L966" s="157"/>
      <c r="M966" s="162"/>
      <c r="T966" s="163"/>
      <c r="AT966" s="158" t="s">
        <v>205</v>
      </c>
      <c r="AU966" s="158" t="s">
        <v>85</v>
      </c>
      <c r="AV966" s="13" t="s">
        <v>85</v>
      </c>
      <c r="AW966" s="13" t="s">
        <v>35</v>
      </c>
      <c r="AX966" s="13" t="s">
        <v>74</v>
      </c>
      <c r="AY966" s="158" t="s">
        <v>189</v>
      </c>
    </row>
    <row r="967" spans="2:65" s="12" customFormat="1" ht="11.25">
      <c r="B967" s="150"/>
      <c r="D967" s="151" t="s">
        <v>205</v>
      </c>
      <c r="E967" s="152" t="s">
        <v>19</v>
      </c>
      <c r="F967" s="153" t="s">
        <v>2454</v>
      </c>
      <c r="H967" s="152" t="s">
        <v>19</v>
      </c>
      <c r="I967" s="154"/>
      <c r="L967" s="150"/>
      <c r="M967" s="155"/>
      <c r="T967" s="156"/>
      <c r="AT967" s="152" t="s">
        <v>205</v>
      </c>
      <c r="AU967" s="152" t="s">
        <v>85</v>
      </c>
      <c r="AV967" s="12" t="s">
        <v>82</v>
      </c>
      <c r="AW967" s="12" t="s">
        <v>35</v>
      </c>
      <c r="AX967" s="12" t="s">
        <v>74</v>
      </c>
      <c r="AY967" s="152" t="s">
        <v>189</v>
      </c>
    </row>
    <row r="968" spans="2:65" s="13" customFormat="1" ht="11.25">
      <c r="B968" s="157"/>
      <c r="D968" s="151" t="s">
        <v>205</v>
      </c>
      <c r="E968" s="158" t="s">
        <v>19</v>
      </c>
      <c r="F968" s="159" t="s">
        <v>2920</v>
      </c>
      <c r="H968" s="160">
        <v>28.54</v>
      </c>
      <c r="I968" s="161"/>
      <c r="L968" s="157"/>
      <c r="M968" s="162"/>
      <c r="T968" s="163"/>
      <c r="AT968" s="158" t="s">
        <v>205</v>
      </c>
      <c r="AU968" s="158" t="s">
        <v>85</v>
      </c>
      <c r="AV968" s="13" t="s">
        <v>85</v>
      </c>
      <c r="AW968" s="13" t="s">
        <v>35</v>
      </c>
      <c r="AX968" s="13" t="s">
        <v>74</v>
      </c>
      <c r="AY968" s="158" t="s">
        <v>189</v>
      </c>
    </row>
    <row r="969" spans="2:65" s="14" customFormat="1" ht="11.25">
      <c r="B969" s="164"/>
      <c r="D969" s="151" t="s">
        <v>205</v>
      </c>
      <c r="E969" s="165" t="s">
        <v>19</v>
      </c>
      <c r="F969" s="166" t="s">
        <v>303</v>
      </c>
      <c r="H969" s="167">
        <v>39.24</v>
      </c>
      <c r="I969" s="168"/>
      <c r="L969" s="164"/>
      <c r="M969" s="169"/>
      <c r="T969" s="170"/>
      <c r="AT969" s="165" t="s">
        <v>205</v>
      </c>
      <c r="AU969" s="165" t="s">
        <v>85</v>
      </c>
      <c r="AV969" s="14" t="s">
        <v>196</v>
      </c>
      <c r="AW969" s="14" t="s">
        <v>35</v>
      </c>
      <c r="AX969" s="14" t="s">
        <v>82</v>
      </c>
      <c r="AY969" s="165" t="s">
        <v>189</v>
      </c>
    </row>
    <row r="970" spans="2:65" s="1" customFormat="1" ht="21.75" customHeight="1">
      <c r="B970" s="33"/>
      <c r="C970" s="178" t="s">
        <v>1214</v>
      </c>
      <c r="D970" s="178" t="s">
        <v>666</v>
      </c>
      <c r="E970" s="179" t="s">
        <v>2921</v>
      </c>
      <c r="F970" s="180" t="s">
        <v>2922</v>
      </c>
      <c r="G970" s="181" t="s">
        <v>705</v>
      </c>
      <c r="H970" s="182">
        <v>98.1</v>
      </c>
      <c r="I970" s="183"/>
      <c r="J970" s="184">
        <f>ROUND(I970*H970,2)</f>
        <v>0</v>
      </c>
      <c r="K970" s="180" t="s">
        <v>19</v>
      </c>
      <c r="L970" s="185"/>
      <c r="M970" s="186" t="s">
        <v>19</v>
      </c>
      <c r="N970" s="187" t="s">
        <v>45</v>
      </c>
      <c r="P970" s="142">
        <f>O970*H970</f>
        <v>0</v>
      </c>
      <c r="Q970" s="142">
        <v>0</v>
      </c>
      <c r="R970" s="142">
        <f>Q970*H970</f>
        <v>0</v>
      </c>
      <c r="S970" s="142">
        <v>0</v>
      </c>
      <c r="T970" s="143">
        <f>S970*H970</f>
        <v>0</v>
      </c>
      <c r="AR970" s="144" t="s">
        <v>415</v>
      </c>
      <c r="AT970" s="144" t="s">
        <v>666</v>
      </c>
      <c r="AU970" s="144" t="s">
        <v>85</v>
      </c>
      <c r="AY970" s="18" t="s">
        <v>189</v>
      </c>
      <c r="BE970" s="145">
        <f>IF(N970="základní",J970,0)</f>
        <v>0</v>
      </c>
      <c r="BF970" s="145">
        <f>IF(N970="snížená",J970,0)</f>
        <v>0</v>
      </c>
      <c r="BG970" s="145">
        <f>IF(N970="zákl. přenesená",J970,0)</f>
        <v>0</v>
      </c>
      <c r="BH970" s="145">
        <f>IF(N970="sníž. přenesená",J970,0)</f>
        <v>0</v>
      </c>
      <c r="BI970" s="145">
        <f>IF(N970="nulová",J970,0)</f>
        <v>0</v>
      </c>
      <c r="BJ970" s="18" t="s">
        <v>82</v>
      </c>
      <c r="BK970" s="145">
        <f>ROUND(I970*H970,2)</f>
        <v>0</v>
      </c>
      <c r="BL970" s="18" t="s">
        <v>224</v>
      </c>
      <c r="BM970" s="144" t="s">
        <v>2923</v>
      </c>
    </row>
    <row r="971" spans="2:65" s="12" customFormat="1" ht="11.25">
      <c r="B971" s="150"/>
      <c r="D971" s="151" t="s">
        <v>205</v>
      </c>
      <c r="E971" s="152" t="s">
        <v>19</v>
      </c>
      <c r="F971" s="153" t="s">
        <v>2924</v>
      </c>
      <c r="H971" s="152" t="s">
        <v>19</v>
      </c>
      <c r="I971" s="154"/>
      <c r="L971" s="150"/>
      <c r="M971" s="155"/>
      <c r="T971" s="156"/>
      <c r="AT971" s="152" t="s">
        <v>205</v>
      </c>
      <c r="AU971" s="152" t="s">
        <v>85</v>
      </c>
      <c r="AV971" s="12" t="s">
        <v>82</v>
      </c>
      <c r="AW971" s="12" t="s">
        <v>35</v>
      </c>
      <c r="AX971" s="12" t="s">
        <v>74</v>
      </c>
      <c r="AY971" s="152" t="s">
        <v>189</v>
      </c>
    </row>
    <row r="972" spans="2:65" s="12" customFormat="1" ht="11.25">
      <c r="B972" s="150"/>
      <c r="D972" s="151" t="s">
        <v>205</v>
      </c>
      <c r="E972" s="152" t="s">
        <v>19</v>
      </c>
      <c r="F972" s="153" t="s">
        <v>2925</v>
      </c>
      <c r="H972" s="152" t="s">
        <v>19</v>
      </c>
      <c r="I972" s="154"/>
      <c r="L972" s="150"/>
      <c r="M972" s="155"/>
      <c r="T972" s="156"/>
      <c r="AT972" s="152" t="s">
        <v>205</v>
      </c>
      <c r="AU972" s="152" t="s">
        <v>85</v>
      </c>
      <c r="AV972" s="12" t="s">
        <v>82</v>
      </c>
      <c r="AW972" s="12" t="s">
        <v>35</v>
      </c>
      <c r="AX972" s="12" t="s">
        <v>74</v>
      </c>
      <c r="AY972" s="152" t="s">
        <v>189</v>
      </c>
    </row>
    <row r="973" spans="2:65" s="13" customFormat="1" ht="11.25">
      <c r="B973" s="157"/>
      <c r="D973" s="151" t="s">
        <v>205</v>
      </c>
      <c r="E973" s="158" t="s">
        <v>19</v>
      </c>
      <c r="F973" s="159" t="s">
        <v>2926</v>
      </c>
      <c r="H973" s="160">
        <v>98.1</v>
      </c>
      <c r="I973" s="161"/>
      <c r="L973" s="157"/>
      <c r="M973" s="162"/>
      <c r="T973" s="163"/>
      <c r="AT973" s="158" t="s">
        <v>205</v>
      </c>
      <c r="AU973" s="158" t="s">
        <v>85</v>
      </c>
      <c r="AV973" s="13" t="s">
        <v>85</v>
      </c>
      <c r="AW973" s="13" t="s">
        <v>35</v>
      </c>
      <c r="AX973" s="13" t="s">
        <v>82</v>
      </c>
      <c r="AY973" s="158" t="s">
        <v>189</v>
      </c>
    </row>
    <row r="974" spans="2:65" s="1" customFormat="1" ht="33" customHeight="1">
      <c r="B974" s="33"/>
      <c r="C974" s="133" t="s">
        <v>1221</v>
      </c>
      <c r="D974" s="133" t="s">
        <v>191</v>
      </c>
      <c r="E974" s="134" t="s">
        <v>2927</v>
      </c>
      <c r="F974" s="135" t="s">
        <v>2928</v>
      </c>
      <c r="G974" s="136" t="s">
        <v>194</v>
      </c>
      <c r="H974" s="137">
        <v>99.3</v>
      </c>
      <c r="I974" s="138"/>
      <c r="J974" s="139">
        <f>ROUND(I974*H974,2)</f>
        <v>0</v>
      </c>
      <c r="K974" s="135" t="s">
        <v>195</v>
      </c>
      <c r="L974" s="33"/>
      <c r="M974" s="140" t="s">
        <v>19</v>
      </c>
      <c r="N974" s="141" t="s">
        <v>45</v>
      </c>
      <c r="P974" s="142">
        <f>O974*H974</f>
        <v>0</v>
      </c>
      <c r="Q974" s="142">
        <v>0</v>
      </c>
      <c r="R974" s="142">
        <f>Q974*H974</f>
        <v>0</v>
      </c>
      <c r="S974" s="142">
        <v>0</v>
      </c>
      <c r="T974" s="143">
        <f>S974*H974</f>
        <v>0</v>
      </c>
      <c r="AR974" s="144" t="s">
        <v>224</v>
      </c>
      <c r="AT974" s="144" t="s">
        <v>191</v>
      </c>
      <c r="AU974" s="144" t="s">
        <v>85</v>
      </c>
      <c r="AY974" s="18" t="s">
        <v>189</v>
      </c>
      <c r="BE974" s="145">
        <f>IF(N974="základní",J974,0)</f>
        <v>0</v>
      </c>
      <c r="BF974" s="145">
        <f>IF(N974="snížená",J974,0)</f>
        <v>0</v>
      </c>
      <c r="BG974" s="145">
        <f>IF(N974="zákl. přenesená",J974,0)</f>
        <v>0</v>
      </c>
      <c r="BH974" s="145">
        <f>IF(N974="sníž. přenesená",J974,0)</f>
        <v>0</v>
      </c>
      <c r="BI974" s="145">
        <f>IF(N974="nulová",J974,0)</f>
        <v>0</v>
      </c>
      <c r="BJ974" s="18" t="s">
        <v>82</v>
      </c>
      <c r="BK974" s="145">
        <f>ROUND(I974*H974,2)</f>
        <v>0</v>
      </c>
      <c r="BL974" s="18" t="s">
        <v>224</v>
      </c>
      <c r="BM974" s="144" t="s">
        <v>2929</v>
      </c>
    </row>
    <row r="975" spans="2:65" s="1" customFormat="1" ht="11.25">
      <c r="B975" s="33"/>
      <c r="D975" s="146" t="s">
        <v>198</v>
      </c>
      <c r="F975" s="147" t="s">
        <v>2930</v>
      </c>
      <c r="I975" s="148"/>
      <c r="L975" s="33"/>
      <c r="M975" s="149"/>
      <c r="T975" s="54"/>
      <c r="AT975" s="18" t="s">
        <v>198</v>
      </c>
      <c r="AU975" s="18" t="s">
        <v>85</v>
      </c>
    </row>
    <row r="976" spans="2:65" s="12" customFormat="1" ht="11.25">
      <c r="B976" s="150"/>
      <c r="D976" s="151" t="s">
        <v>205</v>
      </c>
      <c r="E976" s="152" t="s">
        <v>19</v>
      </c>
      <c r="F976" s="153" t="s">
        <v>2208</v>
      </c>
      <c r="H976" s="152" t="s">
        <v>19</v>
      </c>
      <c r="I976" s="154"/>
      <c r="L976" s="150"/>
      <c r="M976" s="155"/>
      <c r="T976" s="156"/>
      <c r="AT976" s="152" t="s">
        <v>205</v>
      </c>
      <c r="AU976" s="152" t="s">
        <v>85</v>
      </c>
      <c r="AV976" s="12" t="s">
        <v>82</v>
      </c>
      <c r="AW976" s="12" t="s">
        <v>35</v>
      </c>
      <c r="AX976" s="12" t="s">
        <v>74</v>
      </c>
      <c r="AY976" s="152" t="s">
        <v>189</v>
      </c>
    </row>
    <row r="977" spans="2:65" s="12" customFormat="1" ht="11.25">
      <c r="B977" s="150"/>
      <c r="D977" s="151" t="s">
        <v>205</v>
      </c>
      <c r="E977" s="152" t="s">
        <v>19</v>
      </c>
      <c r="F977" s="153" t="s">
        <v>2763</v>
      </c>
      <c r="H977" s="152" t="s">
        <v>19</v>
      </c>
      <c r="I977" s="154"/>
      <c r="L977" s="150"/>
      <c r="M977" s="155"/>
      <c r="T977" s="156"/>
      <c r="AT977" s="152" t="s">
        <v>205</v>
      </c>
      <c r="AU977" s="152" t="s">
        <v>85</v>
      </c>
      <c r="AV977" s="12" t="s">
        <v>82</v>
      </c>
      <c r="AW977" s="12" t="s">
        <v>35</v>
      </c>
      <c r="AX977" s="12" t="s">
        <v>74</v>
      </c>
      <c r="AY977" s="152" t="s">
        <v>189</v>
      </c>
    </row>
    <row r="978" spans="2:65" s="13" customFormat="1" ht="11.25">
      <c r="B978" s="157"/>
      <c r="D978" s="151" t="s">
        <v>205</v>
      </c>
      <c r="E978" s="158" t="s">
        <v>19</v>
      </c>
      <c r="F978" s="159" t="s">
        <v>2764</v>
      </c>
      <c r="H978" s="160">
        <v>99.3</v>
      </c>
      <c r="I978" s="161"/>
      <c r="L978" s="157"/>
      <c r="M978" s="162"/>
      <c r="T978" s="163"/>
      <c r="AT978" s="158" t="s">
        <v>205</v>
      </c>
      <c r="AU978" s="158" t="s">
        <v>85</v>
      </c>
      <c r="AV978" s="13" t="s">
        <v>85</v>
      </c>
      <c r="AW978" s="13" t="s">
        <v>35</v>
      </c>
      <c r="AX978" s="13" t="s">
        <v>74</v>
      </c>
      <c r="AY978" s="158" t="s">
        <v>189</v>
      </c>
    </row>
    <row r="979" spans="2:65" s="14" customFormat="1" ht="11.25">
      <c r="B979" s="164"/>
      <c r="D979" s="151" t="s">
        <v>205</v>
      </c>
      <c r="E979" s="165" t="s">
        <v>19</v>
      </c>
      <c r="F979" s="166" t="s">
        <v>303</v>
      </c>
      <c r="H979" s="167">
        <v>99.3</v>
      </c>
      <c r="I979" s="168"/>
      <c r="L979" s="164"/>
      <c r="M979" s="169"/>
      <c r="T979" s="170"/>
      <c r="AT979" s="165" t="s">
        <v>205</v>
      </c>
      <c r="AU979" s="165" t="s">
        <v>85</v>
      </c>
      <c r="AV979" s="14" t="s">
        <v>196</v>
      </c>
      <c r="AW979" s="14" t="s">
        <v>35</v>
      </c>
      <c r="AX979" s="14" t="s">
        <v>82</v>
      </c>
      <c r="AY979" s="165" t="s">
        <v>189</v>
      </c>
    </row>
    <row r="980" spans="2:65" s="1" customFormat="1" ht="24.2" customHeight="1">
      <c r="B980" s="33"/>
      <c r="C980" s="178" t="s">
        <v>1228</v>
      </c>
      <c r="D980" s="178" t="s">
        <v>666</v>
      </c>
      <c r="E980" s="179" t="s">
        <v>2910</v>
      </c>
      <c r="F980" s="180" t="s">
        <v>2911</v>
      </c>
      <c r="G980" s="181" t="s">
        <v>705</v>
      </c>
      <c r="H980" s="182">
        <v>556.08000000000004</v>
      </c>
      <c r="I980" s="183"/>
      <c r="J980" s="184">
        <f>ROUND(I980*H980,2)</f>
        <v>0</v>
      </c>
      <c r="K980" s="180" t="s">
        <v>19</v>
      </c>
      <c r="L980" s="185"/>
      <c r="M980" s="186" t="s">
        <v>19</v>
      </c>
      <c r="N980" s="187" t="s">
        <v>45</v>
      </c>
      <c r="P980" s="142">
        <f>O980*H980</f>
        <v>0</v>
      </c>
      <c r="Q980" s="142">
        <v>1E-3</v>
      </c>
      <c r="R980" s="142">
        <f>Q980*H980</f>
        <v>0.55608000000000002</v>
      </c>
      <c r="S980" s="142">
        <v>0</v>
      </c>
      <c r="T980" s="143">
        <f>S980*H980</f>
        <v>0</v>
      </c>
      <c r="AR980" s="144" t="s">
        <v>415</v>
      </c>
      <c r="AT980" s="144" t="s">
        <v>666</v>
      </c>
      <c r="AU980" s="144" t="s">
        <v>85</v>
      </c>
      <c r="AY980" s="18" t="s">
        <v>189</v>
      </c>
      <c r="BE980" s="145">
        <f>IF(N980="základní",J980,0)</f>
        <v>0</v>
      </c>
      <c r="BF980" s="145">
        <f>IF(N980="snížená",J980,0)</f>
        <v>0</v>
      </c>
      <c r="BG980" s="145">
        <f>IF(N980="zákl. přenesená",J980,0)</f>
        <v>0</v>
      </c>
      <c r="BH980" s="145">
        <f>IF(N980="sníž. přenesená",J980,0)</f>
        <v>0</v>
      </c>
      <c r="BI980" s="145">
        <f>IF(N980="nulová",J980,0)</f>
        <v>0</v>
      </c>
      <c r="BJ980" s="18" t="s">
        <v>82</v>
      </c>
      <c r="BK980" s="145">
        <f>ROUND(I980*H980,2)</f>
        <v>0</v>
      </c>
      <c r="BL980" s="18" t="s">
        <v>224</v>
      </c>
      <c r="BM980" s="144" t="s">
        <v>2931</v>
      </c>
    </row>
    <row r="981" spans="2:65" s="12" customFormat="1" ht="11.25">
      <c r="B981" s="150"/>
      <c r="D981" s="151" t="s">
        <v>205</v>
      </c>
      <c r="E981" s="152" t="s">
        <v>19</v>
      </c>
      <c r="F981" s="153" t="s">
        <v>2763</v>
      </c>
      <c r="H981" s="152" t="s">
        <v>19</v>
      </c>
      <c r="I981" s="154"/>
      <c r="L981" s="150"/>
      <c r="M981" s="155"/>
      <c r="T981" s="156"/>
      <c r="AT981" s="152" t="s">
        <v>205</v>
      </c>
      <c r="AU981" s="152" t="s">
        <v>85</v>
      </c>
      <c r="AV981" s="12" t="s">
        <v>82</v>
      </c>
      <c r="AW981" s="12" t="s">
        <v>35</v>
      </c>
      <c r="AX981" s="12" t="s">
        <v>74</v>
      </c>
      <c r="AY981" s="152" t="s">
        <v>189</v>
      </c>
    </row>
    <row r="982" spans="2:65" s="13" customFormat="1" ht="11.25">
      <c r="B982" s="157"/>
      <c r="D982" s="151" t="s">
        <v>205</v>
      </c>
      <c r="E982" s="158" t="s">
        <v>19</v>
      </c>
      <c r="F982" s="159" t="s">
        <v>2932</v>
      </c>
      <c r="H982" s="160">
        <v>556.08000000000004</v>
      </c>
      <c r="I982" s="161"/>
      <c r="L982" s="157"/>
      <c r="M982" s="162"/>
      <c r="T982" s="163"/>
      <c r="AT982" s="158" t="s">
        <v>205</v>
      </c>
      <c r="AU982" s="158" t="s">
        <v>85</v>
      </c>
      <c r="AV982" s="13" t="s">
        <v>85</v>
      </c>
      <c r="AW982" s="13" t="s">
        <v>35</v>
      </c>
      <c r="AX982" s="13" t="s">
        <v>74</v>
      </c>
      <c r="AY982" s="158" t="s">
        <v>189</v>
      </c>
    </row>
    <row r="983" spans="2:65" s="14" customFormat="1" ht="11.25">
      <c r="B983" s="164"/>
      <c r="D983" s="151" t="s">
        <v>205</v>
      </c>
      <c r="E983" s="165" t="s">
        <v>19</v>
      </c>
      <c r="F983" s="166" t="s">
        <v>303</v>
      </c>
      <c r="H983" s="167">
        <v>556.08000000000004</v>
      </c>
      <c r="I983" s="168"/>
      <c r="L983" s="164"/>
      <c r="M983" s="169"/>
      <c r="T983" s="170"/>
      <c r="AT983" s="165" t="s">
        <v>205</v>
      </c>
      <c r="AU983" s="165" t="s">
        <v>85</v>
      </c>
      <c r="AV983" s="14" t="s">
        <v>196</v>
      </c>
      <c r="AW983" s="14" t="s">
        <v>35</v>
      </c>
      <c r="AX983" s="14" t="s">
        <v>82</v>
      </c>
      <c r="AY983" s="165" t="s">
        <v>189</v>
      </c>
    </row>
    <row r="984" spans="2:65" s="1" customFormat="1" ht="24.2" customHeight="1">
      <c r="B984" s="33"/>
      <c r="C984" s="133" t="s">
        <v>1235</v>
      </c>
      <c r="D984" s="133" t="s">
        <v>191</v>
      </c>
      <c r="E984" s="134" t="s">
        <v>2933</v>
      </c>
      <c r="F984" s="135" t="s">
        <v>2934</v>
      </c>
      <c r="G984" s="136" t="s">
        <v>194</v>
      </c>
      <c r="H984" s="137">
        <v>104.05</v>
      </c>
      <c r="I984" s="138"/>
      <c r="J984" s="139">
        <f>ROUND(I984*H984,2)</f>
        <v>0</v>
      </c>
      <c r="K984" s="135" t="s">
        <v>195</v>
      </c>
      <c r="L984" s="33"/>
      <c r="M984" s="140" t="s">
        <v>19</v>
      </c>
      <c r="N984" s="141" t="s">
        <v>45</v>
      </c>
      <c r="P984" s="142">
        <f>O984*H984</f>
        <v>0</v>
      </c>
      <c r="Q984" s="142">
        <v>0</v>
      </c>
      <c r="R984" s="142">
        <f>Q984*H984</f>
        <v>0</v>
      </c>
      <c r="S984" s="142">
        <v>0</v>
      </c>
      <c r="T984" s="143">
        <f>S984*H984</f>
        <v>0</v>
      </c>
      <c r="AR984" s="144" t="s">
        <v>224</v>
      </c>
      <c r="AT984" s="144" t="s">
        <v>191</v>
      </c>
      <c r="AU984" s="144" t="s">
        <v>85</v>
      </c>
      <c r="AY984" s="18" t="s">
        <v>189</v>
      </c>
      <c r="BE984" s="145">
        <f>IF(N984="základní",J984,0)</f>
        <v>0</v>
      </c>
      <c r="BF984" s="145">
        <f>IF(N984="snížená",J984,0)</f>
        <v>0</v>
      </c>
      <c r="BG984" s="145">
        <f>IF(N984="zákl. přenesená",J984,0)</f>
        <v>0</v>
      </c>
      <c r="BH984" s="145">
        <f>IF(N984="sníž. přenesená",J984,0)</f>
        <v>0</v>
      </c>
      <c r="BI984" s="145">
        <f>IF(N984="nulová",J984,0)</f>
        <v>0</v>
      </c>
      <c r="BJ984" s="18" t="s">
        <v>82</v>
      </c>
      <c r="BK984" s="145">
        <f>ROUND(I984*H984,2)</f>
        <v>0</v>
      </c>
      <c r="BL984" s="18" t="s">
        <v>224</v>
      </c>
      <c r="BM984" s="144" t="s">
        <v>2935</v>
      </c>
    </row>
    <row r="985" spans="2:65" s="1" customFormat="1" ht="11.25">
      <c r="B985" s="33"/>
      <c r="D985" s="146" t="s">
        <v>198</v>
      </c>
      <c r="F985" s="147" t="s">
        <v>2936</v>
      </c>
      <c r="I985" s="148"/>
      <c r="L985" s="33"/>
      <c r="M985" s="149"/>
      <c r="T985" s="54"/>
      <c r="AT985" s="18" t="s">
        <v>198</v>
      </c>
      <c r="AU985" s="18" t="s">
        <v>85</v>
      </c>
    </row>
    <row r="986" spans="2:65" s="12" customFormat="1" ht="11.25">
      <c r="B986" s="150"/>
      <c r="D986" s="151" t="s">
        <v>205</v>
      </c>
      <c r="E986" s="152" t="s">
        <v>19</v>
      </c>
      <c r="F986" s="153" t="s">
        <v>2208</v>
      </c>
      <c r="H986" s="152" t="s">
        <v>19</v>
      </c>
      <c r="I986" s="154"/>
      <c r="L986" s="150"/>
      <c r="M986" s="155"/>
      <c r="T986" s="156"/>
      <c r="AT986" s="152" t="s">
        <v>205</v>
      </c>
      <c r="AU986" s="152" t="s">
        <v>85</v>
      </c>
      <c r="AV986" s="12" t="s">
        <v>82</v>
      </c>
      <c r="AW986" s="12" t="s">
        <v>35</v>
      </c>
      <c r="AX986" s="12" t="s">
        <v>74</v>
      </c>
      <c r="AY986" s="152" t="s">
        <v>189</v>
      </c>
    </row>
    <row r="987" spans="2:65" s="12" customFormat="1" ht="11.25">
      <c r="B987" s="150"/>
      <c r="D987" s="151" t="s">
        <v>205</v>
      </c>
      <c r="E987" s="152" t="s">
        <v>19</v>
      </c>
      <c r="F987" s="153" t="s">
        <v>2454</v>
      </c>
      <c r="H987" s="152" t="s">
        <v>19</v>
      </c>
      <c r="I987" s="154"/>
      <c r="L987" s="150"/>
      <c r="M987" s="155"/>
      <c r="T987" s="156"/>
      <c r="AT987" s="152" t="s">
        <v>205</v>
      </c>
      <c r="AU987" s="152" t="s">
        <v>85</v>
      </c>
      <c r="AV987" s="12" t="s">
        <v>82</v>
      </c>
      <c r="AW987" s="12" t="s">
        <v>35</v>
      </c>
      <c r="AX987" s="12" t="s">
        <v>74</v>
      </c>
      <c r="AY987" s="152" t="s">
        <v>189</v>
      </c>
    </row>
    <row r="988" spans="2:65" s="13" customFormat="1" ht="11.25">
      <c r="B988" s="157"/>
      <c r="D988" s="151" t="s">
        <v>205</v>
      </c>
      <c r="E988" s="158" t="s">
        <v>19</v>
      </c>
      <c r="F988" s="159" t="s">
        <v>2889</v>
      </c>
      <c r="H988" s="160">
        <v>14.27</v>
      </c>
      <c r="I988" s="161"/>
      <c r="L988" s="157"/>
      <c r="M988" s="162"/>
      <c r="T988" s="163"/>
      <c r="AT988" s="158" t="s">
        <v>205</v>
      </c>
      <c r="AU988" s="158" t="s">
        <v>85</v>
      </c>
      <c r="AV988" s="13" t="s">
        <v>85</v>
      </c>
      <c r="AW988" s="13" t="s">
        <v>35</v>
      </c>
      <c r="AX988" s="13" t="s">
        <v>74</v>
      </c>
      <c r="AY988" s="158" t="s">
        <v>189</v>
      </c>
    </row>
    <row r="989" spans="2:65" s="12" customFormat="1" ht="11.25">
      <c r="B989" s="150"/>
      <c r="D989" s="151" t="s">
        <v>205</v>
      </c>
      <c r="E989" s="152" t="s">
        <v>19</v>
      </c>
      <c r="F989" s="153" t="s">
        <v>2774</v>
      </c>
      <c r="H989" s="152" t="s">
        <v>19</v>
      </c>
      <c r="I989" s="154"/>
      <c r="L989" s="150"/>
      <c r="M989" s="155"/>
      <c r="T989" s="156"/>
      <c r="AT989" s="152" t="s">
        <v>205</v>
      </c>
      <c r="AU989" s="152" t="s">
        <v>85</v>
      </c>
      <c r="AV989" s="12" t="s">
        <v>82</v>
      </c>
      <c r="AW989" s="12" t="s">
        <v>35</v>
      </c>
      <c r="AX989" s="12" t="s">
        <v>74</v>
      </c>
      <c r="AY989" s="152" t="s">
        <v>189</v>
      </c>
    </row>
    <row r="990" spans="2:65" s="13" customFormat="1" ht="11.25">
      <c r="B990" s="157"/>
      <c r="D990" s="151" t="s">
        <v>205</v>
      </c>
      <c r="E990" s="158" t="s">
        <v>19</v>
      </c>
      <c r="F990" s="159" t="s">
        <v>2775</v>
      </c>
      <c r="H990" s="160">
        <v>89.78</v>
      </c>
      <c r="I990" s="161"/>
      <c r="L990" s="157"/>
      <c r="M990" s="162"/>
      <c r="T990" s="163"/>
      <c r="AT990" s="158" t="s">
        <v>205</v>
      </c>
      <c r="AU990" s="158" t="s">
        <v>85</v>
      </c>
      <c r="AV990" s="13" t="s">
        <v>85</v>
      </c>
      <c r="AW990" s="13" t="s">
        <v>35</v>
      </c>
      <c r="AX990" s="13" t="s">
        <v>74</v>
      </c>
      <c r="AY990" s="158" t="s">
        <v>189</v>
      </c>
    </row>
    <row r="991" spans="2:65" s="14" customFormat="1" ht="11.25">
      <c r="B991" s="164"/>
      <c r="D991" s="151" t="s">
        <v>205</v>
      </c>
      <c r="E991" s="165" t="s">
        <v>19</v>
      </c>
      <c r="F991" s="166" t="s">
        <v>303</v>
      </c>
      <c r="H991" s="167">
        <v>104.05</v>
      </c>
      <c r="I991" s="168"/>
      <c r="L991" s="164"/>
      <c r="M991" s="169"/>
      <c r="T991" s="170"/>
      <c r="AT991" s="165" t="s">
        <v>205</v>
      </c>
      <c r="AU991" s="165" t="s">
        <v>85</v>
      </c>
      <c r="AV991" s="14" t="s">
        <v>196</v>
      </c>
      <c r="AW991" s="14" t="s">
        <v>35</v>
      </c>
      <c r="AX991" s="14" t="s">
        <v>82</v>
      </c>
      <c r="AY991" s="165" t="s">
        <v>189</v>
      </c>
    </row>
    <row r="992" spans="2:65" s="1" customFormat="1" ht="24.2" customHeight="1">
      <c r="B992" s="33"/>
      <c r="C992" s="178" t="s">
        <v>1241</v>
      </c>
      <c r="D992" s="178" t="s">
        <v>666</v>
      </c>
      <c r="E992" s="179" t="s">
        <v>2937</v>
      </c>
      <c r="F992" s="180" t="s">
        <v>2938</v>
      </c>
      <c r="G992" s="181" t="s">
        <v>194</v>
      </c>
      <c r="H992" s="182">
        <v>109.253</v>
      </c>
      <c r="I992" s="183"/>
      <c r="J992" s="184">
        <f>ROUND(I992*H992,2)</f>
        <v>0</v>
      </c>
      <c r="K992" s="180" t="s">
        <v>195</v>
      </c>
      <c r="L992" s="185"/>
      <c r="M992" s="186" t="s">
        <v>19</v>
      </c>
      <c r="N992" s="187" t="s">
        <v>45</v>
      </c>
      <c r="P992" s="142">
        <f>O992*H992</f>
        <v>0</v>
      </c>
      <c r="Q992" s="142">
        <v>2.9999999999999997E-4</v>
      </c>
      <c r="R992" s="142">
        <f>Q992*H992</f>
        <v>3.2775899999999997E-2</v>
      </c>
      <c r="S992" s="142">
        <v>0</v>
      </c>
      <c r="T992" s="143">
        <f>S992*H992</f>
        <v>0</v>
      </c>
      <c r="AR992" s="144" t="s">
        <v>415</v>
      </c>
      <c r="AT992" s="144" t="s">
        <v>666</v>
      </c>
      <c r="AU992" s="144" t="s">
        <v>85</v>
      </c>
      <c r="AY992" s="18" t="s">
        <v>189</v>
      </c>
      <c r="BE992" s="145">
        <f>IF(N992="základní",J992,0)</f>
        <v>0</v>
      </c>
      <c r="BF992" s="145">
        <f>IF(N992="snížená",J992,0)</f>
        <v>0</v>
      </c>
      <c r="BG992" s="145">
        <f>IF(N992="zákl. přenesená",J992,0)</f>
        <v>0</v>
      </c>
      <c r="BH992" s="145">
        <f>IF(N992="sníž. přenesená",J992,0)</f>
        <v>0</v>
      </c>
      <c r="BI992" s="145">
        <f>IF(N992="nulová",J992,0)</f>
        <v>0</v>
      </c>
      <c r="BJ992" s="18" t="s">
        <v>82</v>
      </c>
      <c r="BK992" s="145">
        <f>ROUND(I992*H992,2)</f>
        <v>0</v>
      </c>
      <c r="BL992" s="18" t="s">
        <v>224</v>
      </c>
      <c r="BM992" s="144" t="s">
        <v>2939</v>
      </c>
    </row>
    <row r="993" spans="2:65" s="13" customFormat="1" ht="11.25">
      <c r="B993" s="157"/>
      <c r="D993" s="151" t="s">
        <v>205</v>
      </c>
      <c r="F993" s="159" t="s">
        <v>2940</v>
      </c>
      <c r="H993" s="160">
        <v>109.253</v>
      </c>
      <c r="I993" s="161"/>
      <c r="L993" s="157"/>
      <c r="M993" s="162"/>
      <c r="T993" s="163"/>
      <c r="AT993" s="158" t="s">
        <v>205</v>
      </c>
      <c r="AU993" s="158" t="s">
        <v>85</v>
      </c>
      <c r="AV993" s="13" t="s">
        <v>85</v>
      </c>
      <c r="AW993" s="13" t="s">
        <v>4</v>
      </c>
      <c r="AX993" s="13" t="s">
        <v>82</v>
      </c>
      <c r="AY993" s="158" t="s">
        <v>189</v>
      </c>
    </row>
    <row r="994" spans="2:65" s="1" customFormat="1" ht="55.5" customHeight="1">
      <c r="B994" s="33"/>
      <c r="C994" s="133" t="s">
        <v>1246</v>
      </c>
      <c r="D994" s="133" t="s">
        <v>191</v>
      </c>
      <c r="E994" s="134" t="s">
        <v>2941</v>
      </c>
      <c r="F994" s="135" t="s">
        <v>2942</v>
      </c>
      <c r="G994" s="136" t="s">
        <v>633</v>
      </c>
      <c r="H994" s="137">
        <v>1.1020000000000001</v>
      </c>
      <c r="I994" s="138"/>
      <c r="J994" s="139">
        <f>ROUND(I994*H994,2)</f>
        <v>0</v>
      </c>
      <c r="K994" s="135" t="s">
        <v>195</v>
      </c>
      <c r="L994" s="33"/>
      <c r="M994" s="140" t="s">
        <v>19</v>
      </c>
      <c r="N994" s="141" t="s">
        <v>45</v>
      </c>
      <c r="P994" s="142">
        <f>O994*H994</f>
        <v>0</v>
      </c>
      <c r="Q994" s="142">
        <v>0</v>
      </c>
      <c r="R994" s="142">
        <f>Q994*H994</f>
        <v>0</v>
      </c>
      <c r="S994" s="142">
        <v>0</v>
      </c>
      <c r="T994" s="143">
        <f>S994*H994</f>
        <v>0</v>
      </c>
      <c r="AR994" s="144" t="s">
        <v>224</v>
      </c>
      <c r="AT994" s="144" t="s">
        <v>191</v>
      </c>
      <c r="AU994" s="144" t="s">
        <v>85</v>
      </c>
      <c r="AY994" s="18" t="s">
        <v>189</v>
      </c>
      <c r="BE994" s="145">
        <f>IF(N994="základní",J994,0)</f>
        <v>0</v>
      </c>
      <c r="BF994" s="145">
        <f>IF(N994="snížená",J994,0)</f>
        <v>0</v>
      </c>
      <c r="BG994" s="145">
        <f>IF(N994="zákl. přenesená",J994,0)</f>
        <v>0</v>
      </c>
      <c r="BH994" s="145">
        <f>IF(N994="sníž. přenesená",J994,0)</f>
        <v>0</v>
      </c>
      <c r="BI994" s="145">
        <f>IF(N994="nulová",J994,0)</f>
        <v>0</v>
      </c>
      <c r="BJ994" s="18" t="s">
        <v>82</v>
      </c>
      <c r="BK994" s="145">
        <f>ROUND(I994*H994,2)</f>
        <v>0</v>
      </c>
      <c r="BL994" s="18" t="s">
        <v>224</v>
      </c>
      <c r="BM994" s="144" t="s">
        <v>2943</v>
      </c>
    </row>
    <row r="995" spans="2:65" s="1" customFormat="1" ht="11.25">
      <c r="B995" s="33"/>
      <c r="D995" s="146" t="s">
        <v>198</v>
      </c>
      <c r="F995" s="147" t="s">
        <v>2944</v>
      </c>
      <c r="I995" s="148"/>
      <c r="L995" s="33"/>
      <c r="M995" s="149"/>
      <c r="T995" s="54"/>
      <c r="AT995" s="18" t="s">
        <v>198</v>
      </c>
      <c r="AU995" s="18" t="s">
        <v>85</v>
      </c>
    </row>
    <row r="996" spans="2:65" s="11" customFormat="1" ht="22.9" customHeight="1">
      <c r="B996" s="121"/>
      <c r="D996" s="122" t="s">
        <v>73</v>
      </c>
      <c r="E996" s="131" t="s">
        <v>2945</v>
      </c>
      <c r="F996" s="131" t="s">
        <v>2946</v>
      </c>
      <c r="I996" s="124"/>
      <c r="J996" s="132">
        <f>BK996</f>
        <v>0</v>
      </c>
      <c r="L996" s="121"/>
      <c r="M996" s="126"/>
      <c r="P996" s="127">
        <f>SUM(P997:P1090)</f>
        <v>0</v>
      </c>
      <c r="R996" s="127">
        <f>SUM(R997:R1090)</f>
        <v>30.079058</v>
      </c>
      <c r="T996" s="128">
        <f>SUM(T997:T1090)</f>
        <v>0</v>
      </c>
      <c r="AR996" s="122" t="s">
        <v>85</v>
      </c>
      <c r="AT996" s="129" t="s">
        <v>73</v>
      </c>
      <c r="AU996" s="129" t="s">
        <v>82</v>
      </c>
      <c r="AY996" s="122" t="s">
        <v>189</v>
      </c>
      <c r="BK996" s="130">
        <f>SUM(BK997:BK1090)</f>
        <v>0</v>
      </c>
    </row>
    <row r="997" spans="2:65" s="1" customFormat="1" ht="37.9" customHeight="1">
      <c r="B997" s="33"/>
      <c r="C997" s="133" t="s">
        <v>1256</v>
      </c>
      <c r="D997" s="133" t="s">
        <v>191</v>
      </c>
      <c r="E997" s="134" t="s">
        <v>2947</v>
      </c>
      <c r="F997" s="135" t="s">
        <v>2948</v>
      </c>
      <c r="G997" s="136" t="s">
        <v>194</v>
      </c>
      <c r="H997" s="137">
        <v>44.71</v>
      </c>
      <c r="I997" s="138"/>
      <c r="J997" s="139">
        <f>ROUND(I997*H997,2)</f>
        <v>0</v>
      </c>
      <c r="K997" s="135" t="s">
        <v>195</v>
      </c>
      <c r="L997" s="33"/>
      <c r="M997" s="140" t="s">
        <v>19</v>
      </c>
      <c r="N997" s="141" t="s">
        <v>45</v>
      </c>
      <c r="P997" s="142">
        <f>O997*H997</f>
        <v>0</v>
      </c>
      <c r="Q997" s="142">
        <v>0</v>
      </c>
      <c r="R997" s="142">
        <f>Q997*H997</f>
        <v>0</v>
      </c>
      <c r="S997" s="142">
        <v>0</v>
      </c>
      <c r="T997" s="143">
        <f>S997*H997</f>
        <v>0</v>
      </c>
      <c r="AR997" s="144" t="s">
        <v>224</v>
      </c>
      <c r="AT997" s="144" t="s">
        <v>191</v>
      </c>
      <c r="AU997" s="144" t="s">
        <v>85</v>
      </c>
      <c r="AY997" s="18" t="s">
        <v>189</v>
      </c>
      <c r="BE997" s="145">
        <f>IF(N997="základní",J997,0)</f>
        <v>0</v>
      </c>
      <c r="BF997" s="145">
        <f>IF(N997="snížená",J997,0)</f>
        <v>0</v>
      </c>
      <c r="BG997" s="145">
        <f>IF(N997="zákl. přenesená",J997,0)</f>
        <v>0</v>
      </c>
      <c r="BH997" s="145">
        <f>IF(N997="sníž. přenesená",J997,0)</f>
        <v>0</v>
      </c>
      <c r="BI997" s="145">
        <f>IF(N997="nulová",J997,0)</f>
        <v>0</v>
      </c>
      <c r="BJ997" s="18" t="s">
        <v>82</v>
      </c>
      <c r="BK997" s="145">
        <f>ROUND(I997*H997,2)</f>
        <v>0</v>
      </c>
      <c r="BL997" s="18" t="s">
        <v>224</v>
      </c>
      <c r="BM997" s="144" t="s">
        <v>2949</v>
      </c>
    </row>
    <row r="998" spans="2:65" s="1" customFormat="1" ht="11.25">
      <c r="B998" s="33"/>
      <c r="D998" s="146" t="s">
        <v>198</v>
      </c>
      <c r="F998" s="147" t="s">
        <v>2950</v>
      </c>
      <c r="I998" s="148"/>
      <c r="L998" s="33"/>
      <c r="M998" s="149"/>
      <c r="T998" s="54"/>
      <c r="AT998" s="18" t="s">
        <v>198</v>
      </c>
      <c r="AU998" s="18" t="s">
        <v>85</v>
      </c>
    </row>
    <row r="999" spans="2:65" s="12" customFormat="1" ht="11.25">
      <c r="B999" s="150"/>
      <c r="D999" s="151" t="s">
        <v>205</v>
      </c>
      <c r="E999" s="152" t="s">
        <v>19</v>
      </c>
      <c r="F999" s="153" t="s">
        <v>2208</v>
      </c>
      <c r="H999" s="152" t="s">
        <v>19</v>
      </c>
      <c r="I999" s="154"/>
      <c r="L999" s="150"/>
      <c r="M999" s="155"/>
      <c r="T999" s="156"/>
      <c r="AT999" s="152" t="s">
        <v>205</v>
      </c>
      <c r="AU999" s="152" t="s">
        <v>85</v>
      </c>
      <c r="AV999" s="12" t="s">
        <v>82</v>
      </c>
      <c r="AW999" s="12" t="s">
        <v>35</v>
      </c>
      <c r="AX999" s="12" t="s">
        <v>74</v>
      </c>
      <c r="AY999" s="152" t="s">
        <v>189</v>
      </c>
    </row>
    <row r="1000" spans="2:65" s="12" customFormat="1" ht="11.25">
      <c r="B1000" s="150"/>
      <c r="D1000" s="151" t="s">
        <v>205</v>
      </c>
      <c r="E1000" s="152" t="s">
        <v>19</v>
      </c>
      <c r="F1000" s="153" t="s">
        <v>2776</v>
      </c>
      <c r="H1000" s="152" t="s">
        <v>19</v>
      </c>
      <c r="I1000" s="154"/>
      <c r="L1000" s="150"/>
      <c r="M1000" s="155"/>
      <c r="T1000" s="156"/>
      <c r="AT1000" s="152" t="s">
        <v>205</v>
      </c>
      <c r="AU1000" s="152" t="s">
        <v>85</v>
      </c>
      <c r="AV1000" s="12" t="s">
        <v>82</v>
      </c>
      <c r="AW1000" s="12" t="s">
        <v>35</v>
      </c>
      <c r="AX1000" s="12" t="s">
        <v>74</v>
      </c>
      <c r="AY1000" s="152" t="s">
        <v>189</v>
      </c>
    </row>
    <row r="1001" spans="2:65" s="13" customFormat="1" ht="11.25">
      <c r="B1001" s="157"/>
      <c r="D1001" s="151" t="s">
        <v>205</v>
      </c>
      <c r="E1001" s="158" t="s">
        <v>19</v>
      </c>
      <c r="F1001" s="159" t="s">
        <v>2951</v>
      </c>
      <c r="H1001" s="160">
        <v>33.06</v>
      </c>
      <c r="I1001" s="161"/>
      <c r="L1001" s="157"/>
      <c r="M1001" s="162"/>
      <c r="T1001" s="163"/>
      <c r="AT1001" s="158" t="s">
        <v>205</v>
      </c>
      <c r="AU1001" s="158" t="s">
        <v>85</v>
      </c>
      <c r="AV1001" s="13" t="s">
        <v>85</v>
      </c>
      <c r="AW1001" s="13" t="s">
        <v>35</v>
      </c>
      <c r="AX1001" s="13" t="s">
        <v>74</v>
      </c>
      <c r="AY1001" s="158" t="s">
        <v>189</v>
      </c>
    </row>
    <row r="1002" spans="2:65" s="13" customFormat="1" ht="11.25">
      <c r="B1002" s="157"/>
      <c r="D1002" s="151" t="s">
        <v>205</v>
      </c>
      <c r="E1002" s="158" t="s">
        <v>19</v>
      </c>
      <c r="F1002" s="159" t="s">
        <v>2778</v>
      </c>
      <c r="H1002" s="160">
        <v>11.65</v>
      </c>
      <c r="I1002" s="161"/>
      <c r="L1002" s="157"/>
      <c r="M1002" s="162"/>
      <c r="T1002" s="163"/>
      <c r="AT1002" s="158" t="s">
        <v>205</v>
      </c>
      <c r="AU1002" s="158" t="s">
        <v>85</v>
      </c>
      <c r="AV1002" s="13" t="s">
        <v>85</v>
      </c>
      <c r="AW1002" s="13" t="s">
        <v>35</v>
      </c>
      <c r="AX1002" s="13" t="s">
        <v>74</v>
      </c>
      <c r="AY1002" s="158" t="s">
        <v>189</v>
      </c>
    </row>
    <row r="1003" spans="2:65" s="14" customFormat="1" ht="11.25">
      <c r="B1003" s="164"/>
      <c r="D1003" s="151" t="s">
        <v>205</v>
      </c>
      <c r="E1003" s="165" t="s">
        <v>19</v>
      </c>
      <c r="F1003" s="166" t="s">
        <v>303</v>
      </c>
      <c r="H1003" s="167">
        <v>44.71</v>
      </c>
      <c r="I1003" s="168"/>
      <c r="L1003" s="164"/>
      <c r="M1003" s="169"/>
      <c r="T1003" s="170"/>
      <c r="AT1003" s="165" t="s">
        <v>205</v>
      </c>
      <c r="AU1003" s="165" t="s">
        <v>85</v>
      </c>
      <c r="AV1003" s="14" t="s">
        <v>196</v>
      </c>
      <c r="AW1003" s="14" t="s">
        <v>35</v>
      </c>
      <c r="AX1003" s="14" t="s">
        <v>82</v>
      </c>
      <c r="AY1003" s="165" t="s">
        <v>189</v>
      </c>
    </row>
    <row r="1004" spans="2:65" s="1" customFormat="1" ht="16.5" customHeight="1">
      <c r="B1004" s="33"/>
      <c r="C1004" s="178" t="s">
        <v>1262</v>
      </c>
      <c r="D1004" s="178" t="s">
        <v>666</v>
      </c>
      <c r="E1004" s="179" t="s">
        <v>2952</v>
      </c>
      <c r="F1004" s="180" t="s">
        <v>1889</v>
      </c>
      <c r="G1004" s="181" t="s">
        <v>633</v>
      </c>
      <c r="H1004" s="182">
        <v>2.1999999999999999E-2</v>
      </c>
      <c r="I1004" s="183"/>
      <c r="J1004" s="184">
        <f>ROUND(I1004*H1004,2)</f>
        <v>0</v>
      </c>
      <c r="K1004" s="180" t="s">
        <v>195</v>
      </c>
      <c r="L1004" s="185"/>
      <c r="M1004" s="186" t="s">
        <v>19</v>
      </c>
      <c r="N1004" s="187" t="s">
        <v>45</v>
      </c>
      <c r="P1004" s="142">
        <f>O1004*H1004</f>
        <v>0</v>
      </c>
      <c r="Q1004" s="142">
        <v>1</v>
      </c>
      <c r="R1004" s="142">
        <f>Q1004*H1004</f>
        <v>2.1999999999999999E-2</v>
      </c>
      <c r="S1004" s="142">
        <v>0</v>
      </c>
      <c r="T1004" s="143">
        <f>S1004*H1004</f>
        <v>0</v>
      </c>
      <c r="AR1004" s="144" t="s">
        <v>415</v>
      </c>
      <c r="AT1004" s="144" t="s">
        <v>666</v>
      </c>
      <c r="AU1004" s="144" t="s">
        <v>85</v>
      </c>
      <c r="AY1004" s="18" t="s">
        <v>189</v>
      </c>
      <c r="BE1004" s="145">
        <f>IF(N1004="základní",J1004,0)</f>
        <v>0</v>
      </c>
      <c r="BF1004" s="145">
        <f>IF(N1004="snížená",J1004,0)</f>
        <v>0</v>
      </c>
      <c r="BG1004" s="145">
        <f>IF(N1004="zákl. přenesená",J1004,0)</f>
        <v>0</v>
      </c>
      <c r="BH1004" s="145">
        <f>IF(N1004="sníž. přenesená",J1004,0)</f>
        <v>0</v>
      </c>
      <c r="BI1004" s="145">
        <f>IF(N1004="nulová",J1004,0)</f>
        <v>0</v>
      </c>
      <c r="BJ1004" s="18" t="s">
        <v>82</v>
      </c>
      <c r="BK1004" s="145">
        <f>ROUND(I1004*H1004,2)</f>
        <v>0</v>
      </c>
      <c r="BL1004" s="18" t="s">
        <v>224</v>
      </c>
      <c r="BM1004" s="144" t="s">
        <v>2953</v>
      </c>
    </row>
    <row r="1005" spans="2:65" s="13" customFormat="1" ht="11.25">
      <c r="B1005" s="157"/>
      <c r="D1005" s="151" t="s">
        <v>205</v>
      </c>
      <c r="F1005" s="159" t="s">
        <v>2954</v>
      </c>
      <c r="H1005" s="160">
        <v>2.1999999999999999E-2</v>
      </c>
      <c r="I1005" s="161"/>
      <c r="L1005" s="157"/>
      <c r="M1005" s="162"/>
      <c r="T1005" s="163"/>
      <c r="AT1005" s="158" t="s">
        <v>205</v>
      </c>
      <c r="AU1005" s="158" t="s">
        <v>85</v>
      </c>
      <c r="AV1005" s="13" t="s">
        <v>85</v>
      </c>
      <c r="AW1005" s="13" t="s">
        <v>4</v>
      </c>
      <c r="AX1005" s="13" t="s">
        <v>82</v>
      </c>
      <c r="AY1005" s="158" t="s">
        <v>189</v>
      </c>
    </row>
    <row r="1006" spans="2:65" s="1" customFormat="1" ht="24.2" customHeight="1">
      <c r="B1006" s="33"/>
      <c r="C1006" s="133" t="s">
        <v>1269</v>
      </c>
      <c r="D1006" s="133" t="s">
        <v>191</v>
      </c>
      <c r="E1006" s="134" t="s">
        <v>2955</v>
      </c>
      <c r="F1006" s="135" t="s">
        <v>2956</v>
      </c>
      <c r="G1006" s="136" t="s">
        <v>194</v>
      </c>
      <c r="H1006" s="137">
        <v>21.65</v>
      </c>
      <c r="I1006" s="138"/>
      <c r="J1006" s="139">
        <f>ROUND(I1006*H1006,2)</f>
        <v>0</v>
      </c>
      <c r="K1006" s="135" t="s">
        <v>195</v>
      </c>
      <c r="L1006" s="33"/>
      <c r="M1006" s="140" t="s">
        <v>19</v>
      </c>
      <c r="N1006" s="141" t="s">
        <v>45</v>
      </c>
      <c r="P1006" s="142">
        <f>O1006*H1006</f>
        <v>0</v>
      </c>
      <c r="Q1006" s="142">
        <v>8.8000000000000003E-4</v>
      </c>
      <c r="R1006" s="142">
        <f>Q1006*H1006</f>
        <v>1.9051999999999999E-2</v>
      </c>
      <c r="S1006" s="142">
        <v>0</v>
      </c>
      <c r="T1006" s="143">
        <f>S1006*H1006</f>
        <v>0</v>
      </c>
      <c r="AR1006" s="144" t="s">
        <v>224</v>
      </c>
      <c r="AT1006" s="144" t="s">
        <v>191</v>
      </c>
      <c r="AU1006" s="144" t="s">
        <v>85</v>
      </c>
      <c r="AY1006" s="18" t="s">
        <v>189</v>
      </c>
      <c r="BE1006" s="145">
        <f>IF(N1006="základní",J1006,0)</f>
        <v>0</v>
      </c>
      <c r="BF1006" s="145">
        <f>IF(N1006="snížená",J1006,0)</f>
        <v>0</v>
      </c>
      <c r="BG1006" s="145">
        <f>IF(N1006="zákl. přenesená",J1006,0)</f>
        <v>0</v>
      </c>
      <c r="BH1006" s="145">
        <f>IF(N1006="sníž. přenesená",J1006,0)</f>
        <v>0</v>
      </c>
      <c r="BI1006" s="145">
        <f>IF(N1006="nulová",J1006,0)</f>
        <v>0</v>
      </c>
      <c r="BJ1006" s="18" t="s">
        <v>82</v>
      </c>
      <c r="BK1006" s="145">
        <f>ROUND(I1006*H1006,2)</f>
        <v>0</v>
      </c>
      <c r="BL1006" s="18" t="s">
        <v>224</v>
      </c>
      <c r="BM1006" s="144" t="s">
        <v>2957</v>
      </c>
    </row>
    <row r="1007" spans="2:65" s="1" customFormat="1" ht="11.25">
      <c r="B1007" s="33"/>
      <c r="D1007" s="146" t="s">
        <v>198</v>
      </c>
      <c r="F1007" s="147" t="s">
        <v>2958</v>
      </c>
      <c r="I1007" s="148"/>
      <c r="L1007" s="33"/>
      <c r="M1007" s="149"/>
      <c r="T1007" s="54"/>
      <c r="AT1007" s="18" t="s">
        <v>198</v>
      </c>
      <c r="AU1007" s="18" t="s">
        <v>85</v>
      </c>
    </row>
    <row r="1008" spans="2:65" s="12" customFormat="1" ht="11.25">
      <c r="B1008" s="150"/>
      <c r="D1008" s="151" t="s">
        <v>205</v>
      </c>
      <c r="E1008" s="152" t="s">
        <v>19</v>
      </c>
      <c r="F1008" s="153" t="s">
        <v>2208</v>
      </c>
      <c r="H1008" s="152" t="s">
        <v>19</v>
      </c>
      <c r="I1008" s="154"/>
      <c r="L1008" s="150"/>
      <c r="M1008" s="155"/>
      <c r="T1008" s="156"/>
      <c r="AT1008" s="152" t="s">
        <v>205</v>
      </c>
      <c r="AU1008" s="152" t="s">
        <v>85</v>
      </c>
      <c r="AV1008" s="12" t="s">
        <v>82</v>
      </c>
      <c r="AW1008" s="12" t="s">
        <v>35</v>
      </c>
      <c r="AX1008" s="12" t="s">
        <v>74</v>
      </c>
      <c r="AY1008" s="152" t="s">
        <v>189</v>
      </c>
    </row>
    <row r="1009" spans="2:65" s="12" customFormat="1" ht="11.25">
      <c r="B1009" s="150"/>
      <c r="D1009" s="151" t="s">
        <v>205</v>
      </c>
      <c r="E1009" s="152" t="s">
        <v>19</v>
      </c>
      <c r="F1009" s="153" t="s">
        <v>2776</v>
      </c>
      <c r="H1009" s="152" t="s">
        <v>19</v>
      </c>
      <c r="I1009" s="154"/>
      <c r="L1009" s="150"/>
      <c r="M1009" s="155"/>
      <c r="T1009" s="156"/>
      <c r="AT1009" s="152" t="s">
        <v>205</v>
      </c>
      <c r="AU1009" s="152" t="s">
        <v>85</v>
      </c>
      <c r="AV1009" s="12" t="s">
        <v>82</v>
      </c>
      <c r="AW1009" s="12" t="s">
        <v>35</v>
      </c>
      <c r="AX1009" s="12" t="s">
        <v>74</v>
      </c>
      <c r="AY1009" s="152" t="s">
        <v>189</v>
      </c>
    </row>
    <row r="1010" spans="2:65" s="13" customFormat="1" ht="11.25">
      <c r="B1010" s="157"/>
      <c r="D1010" s="151" t="s">
        <v>205</v>
      </c>
      <c r="E1010" s="158" t="s">
        <v>19</v>
      </c>
      <c r="F1010" s="159" t="s">
        <v>2778</v>
      </c>
      <c r="H1010" s="160">
        <v>11.65</v>
      </c>
      <c r="I1010" s="161"/>
      <c r="L1010" s="157"/>
      <c r="M1010" s="162"/>
      <c r="T1010" s="163"/>
      <c r="AT1010" s="158" t="s">
        <v>205</v>
      </c>
      <c r="AU1010" s="158" t="s">
        <v>85</v>
      </c>
      <c r="AV1010" s="13" t="s">
        <v>85</v>
      </c>
      <c r="AW1010" s="13" t="s">
        <v>35</v>
      </c>
      <c r="AX1010" s="13" t="s">
        <v>74</v>
      </c>
      <c r="AY1010" s="158" t="s">
        <v>189</v>
      </c>
    </row>
    <row r="1011" spans="2:65" s="13" customFormat="1" ht="11.25">
      <c r="B1011" s="157"/>
      <c r="D1011" s="151" t="s">
        <v>205</v>
      </c>
      <c r="E1011" s="158" t="s">
        <v>19</v>
      </c>
      <c r="F1011" s="159" t="s">
        <v>2959</v>
      </c>
      <c r="H1011" s="160">
        <v>10</v>
      </c>
      <c r="I1011" s="161"/>
      <c r="L1011" s="157"/>
      <c r="M1011" s="162"/>
      <c r="T1011" s="163"/>
      <c r="AT1011" s="158" t="s">
        <v>205</v>
      </c>
      <c r="AU1011" s="158" t="s">
        <v>85</v>
      </c>
      <c r="AV1011" s="13" t="s">
        <v>85</v>
      </c>
      <c r="AW1011" s="13" t="s">
        <v>35</v>
      </c>
      <c r="AX1011" s="13" t="s">
        <v>74</v>
      </c>
      <c r="AY1011" s="158" t="s">
        <v>189</v>
      </c>
    </row>
    <row r="1012" spans="2:65" s="14" customFormat="1" ht="11.25">
      <c r="B1012" s="164"/>
      <c r="D1012" s="151" t="s">
        <v>205</v>
      </c>
      <c r="E1012" s="165" t="s">
        <v>19</v>
      </c>
      <c r="F1012" s="166" t="s">
        <v>303</v>
      </c>
      <c r="H1012" s="167">
        <v>21.65</v>
      </c>
      <c r="I1012" s="168"/>
      <c r="L1012" s="164"/>
      <c r="M1012" s="169"/>
      <c r="T1012" s="170"/>
      <c r="AT1012" s="165" t="s">
        <v>205</v>
      </c>
      <c r="AU1012" s="165" t="s">
        <v>85</v>
      </c>
      <c r="AV1012" s="14" t="s">
        <v>196</v>
      </c>
      <c r="AW1012" s="14" t="s">
        <v>35</v>
      </c>
      <c r="AX1012" s="14" t="s">
        <v>82</v>
      </c>
      <c r="AY1012" s="165" t="s">
        <v>189</v>
      </c>
    </row>
    <row r="1013" spans="2:65" s="1" customFormat="1" ht="49.15" customHeight="1">
      <c r="B1013" s="33"/>
      <c r="C1013" s="178" t="s">
        <v>1274</v>
      </c>
      <c r="D1013" s="178" t="s">
        <v>666</v>
      </c>
      <c r="E1013" s="179" t="s">
        <v>2881</v>
      </c>
      <c r="F1013" s="180" t="s">
        <v>2882</v>
      </c>
      <c r="G1013" s="181" t="s">
        <v>194</v>
      </c>
      <c r="H1013" s="182">
        <v>14.225</v>
      </c>
      <c r="I1013" s="183"/>
      <c r="J1013" s="184">
        <f>ROUND(I1013*H1013,2)</f>
        <v>0</v>
      </c>
      <c r="K1013" s="180" t="s">
        <v>195</v>
      </c>
      <c r="L1013" s="185"/>
      <c r="M1013" s="186" t="s">
        <v>19</v>
      </c>
      <c r="N1013" s="187" t="s">
        <v>45</v>
      </c>
      <c r="P1013" s="142">
        <f>O1013*H1013</f>
        <v>0</v>
      </c>
      <c r="Q1013" s="142">
        <v>5.4000000000000003E-3</v>
      </c>
      <c r="R1013" s="142">
        <f>Q1013*H1013</f>
        <v>7.6815000000000008E-2</v>
      </c>
      <c r="S1013" s="142">
        <v>0</v>
      </c>
      <c r="T1013" s="143">
        <f>S1013*H1013</f>
        <v>0</v>
      </c>
      <c r="AR1013" s="144" t="s">
        <v>415</v>
      </c>
      <c r="AT1013" s="144" t="s">
        <v>666</v>
      </c>
      <c r="AU1013" s="144" t="s">
        <v>85</v>
      </c>
      <c r="AY1013" s="18" t="s">
        <v>189</v>
      </c>
      <c r="BE1013" s="145">
        <f>IF(N1013="základní",J1013,0)</f>
        <v>0</v>
      </c>
      <c r="BF1013" s="145">
        <f>IF(N1013="snížená",J1013,0)</f>
        <v>0</v>
      </c>
      <c r="BG1013" s="145">
        <f>IF(N1013="zákl. přenesená",J1013,0)</f>
        <v>0</v>
      </c>
      <c r="BH1013" s="145">
        <f>IF(N1013="sníž. přenesená",J1013,0)</f>
        <v>0</v>
      </c>
      <c r="BI1013" s="145">
        <f>IF(N1013="nulová",J1013,0)</f>
        <v>0</v>
      </c>
      <c r="BJ1013" s="18" t="s">
        <v>82</v>
      </c>
      <c r="BK1013" s="145">
        <f>ROUND(I1013*H1013,2)</f>
        <v>0</v>
      </c>
      <c r="BL1013" s="18" t="s">
        <v>224</v>
      </c>
      <c r="BM1013" s="144" t="s">
        <v>2960</v>
      </c>
    </row>
    <row r="1014" spans="2:65" s="13" customFormat="1" ht="11.25">
      <c r="B1014" s="157"/>
      <c r="D1014" s="151" t="s">
        <v>205</v>
      </c>
      <c r="E1014" s="158" t="s">
        <v>19</v>
      </c>
      <c r="F1014" s="159" t="s">
        <v>2778</v>
      </c>
      <c r="H1014" s="160">
        <v>11.65</v>
      </c>
      <c r="I1014" s="161"/>
      <c r="L1014" s="157"/>
      <c r="M1014" s="162"/>
      <c r="T1014" s="163"/>
      <c r="AT1014" s="158" t="s">
        <v>205</v>
      </c>
      <c r="AU1014" s="158" t="s">
        <v>85</v>
      </c>
      <c r="AV1014" s="13" t="s">
        <v>85</v>
      </c>
      <c r="AW1014" s="13" t="s">
        <v>35</v>
      </c>
      <c r="AX1014" s="13" t="s">
        <v>82</v>
      </c>
      <c r="AY1014" s="158" t="s">
        <v>189</v>
      </c>
    </row>
    <row r="1015" spans="2:65" s="13" customFormat="1" ht="11.25">
      <c r="B1015" s="157"/>
      <c r="D1015" s="151" t="s">
        <v>205</v>
      </c>
      <c r="F1015" s="159" t="s">
        <v>2961</v>
      </c>
      <c r="H1015" s="160">
        <v>14.225</v>
      </c>
      <c r="I1015" s="161"/>
      <c r="L1015" s="157"/>
      <c r="M1015" s="162"/>
      <c r="T1015" s="163"/>
      <c r="AT1015" s="158" t="s">
        <v>205</v>
      </c>
      <c r="AU1015" s="158" t="s">
        <v>85</v>
      </c>
      <c r="AV1015" s="13" t="s">
        <v>85</v>
      </c>
      <c r="AW1015" s="13" t="s">
        <v>4</v>
      </c>
      <c r="AX1015" s="13" t="s">
        <v>82</v>
      </c>
      <c r="AY1015" s="158" t="s">
        <v>189</v>
      </c>
    </row>
    <row r="1016" spans="2:65" s="1" customFormat="1" ht="37.9" customHeight="1">
      <c r="B1016" s="33"/>
      <c r="C1016" s="178" t="s">
        <v>1289</v>
      </c>
      <c r="D1016" s="178" t="s">
        <v>666</v>
      </c>
      <c r="E1016" s="179" t="s">
        <v>2962</v>
      </c>
      <c r="F1016" s="180" t="s">
        <v>2963</v>
      </c>
      <c r="G1016" s="181" t="s">
        <v>194</v>
      </c>
      <c r="H1016" s="182">
        <v>10.5</v>
      </c>
      <c r="I1016" s="183"/>
      <c r="J1016" s="184">
        <f>ROUND(I1016*H1016,2)</f>
        <v>0</v>
      </c>
      <c r="K1016" s="180" t="s">
        <v>19</v>
      </c>
      <c r="L1016" s="185"/>
      <c r="M1016" s="186" t="s">
        <v>19</v>
      </c>
      <c r="N1016" s="187" t="s">
        <v>45</v>
      </c>
      <c r="P1016" s="142">
        <f>O1016*H1016</f>
        <v>0</v>
      </c>
      <c r="Q1016" s="142">
        <v>0</v>
      </c>
      <c r="R1016" s="142">
        <f>Q1016*H1016</f>
        <v>0</v>
      </c>
      <c r="S1016" s="142">
        <v>0</v>
      </c>
      <c r="T1016" s="143">
        <f>S1016*H1016</f>
        <v>0</v>
      </c>
      <c r="AR1016" s="144" t="s">
        <v>415</v>
      </c>
      <c r="AT1016" s="144" t="s">
        <v>666</v>
      </c>
      <c r="AU1016" s="144" t="s">
        <v>85</v>
      </c>
      <c r="AY1016" s="18" t="s">
        <v>189</v>
      </c>
      <c r="BE1016" s="145">
        <f>IF(N1016="základní",J1016,0)</f>
        <v>0</v>
      </c>
      <c r="BF1016" s="145">
        <f>IF(N1016="snížená",J1016,0)</f>
        <v>0</v>
      </c>
      <c r="BG1016" s="145">
        <f>IF(N1016="zákl. přenesená",J1016,0)</f>
        <v>0</v>
      </c>
      <c r="BH1016" s="145">
        <f>IF(N1016="sníž. přenesená",J1016,0)</f>
        <v>0</v>
      </c>
      <c r="BI1016" s="145">
        <f>IF(N1016="nulová",J1016,0)</f>
        <v>0</v>
      </c>
      <c r="BJ1016" s="18" t="s">
        <v>82</v>
      </c>
      <c r="BK1016" s="145">
        <f>ROUND(I1016*H1016,2)</f>
        <v>0</v>
      </c>
      <c r="BL1016" s="18" t="s">
        <v>224</v>
      </c>
      <c r="BM1016" s="144" t="s">
        <v>2964</v>
      </c>
    </row>
    <row r="1017" spans="2:65" s="13" customFormat="1" ht="11.25">
      <c r="B1017" s="157"/>
      <c r="D1017" s="151" t="s">
        <v>205</v>
      </c>
      <c r="E1017" s="158" t="s">
        <v>19</v>
      </c>
      <c r="F1017" s="159" t="s">
        <v>2959</v>
      </c>
      <c r="H1017" s="160">
        <v>10</v>
      </c>
      <c r="I1017" s="161"/>
      <c r="L1017" s="157"/>
      <c r="M1017" s="162"/>
      <c r="T1017" s="163"/>
      <c r="AT1017" s="158" t="s">
        <v>205</v>
      </c>
      <c r="AU1017" s="158" t="s">
        <v>85</v>
      </c>
      <c r="AV1017" s="13" t="s">
        <v>85</v>
      </c>
      <c r="AW1017" s="13" t="s">
        <v>35</v>
      </c>
      <c r="AX1017" s="13" t="s">
        <v>82</v>
      </c>
      <c r="AY1017" s="158" t="s">
        <v>189</v>
      </c>
    </row>
    <row r="1018" spans="2:65" s="13" customFormat="1" ht="11.25">
      <c r="B1018" s="157"/>
      <c r="D1018" s="151" t="s">
        <v>205</v>
      </c>
      <c r="F1018" s="159" t="s">
        <v>2488</v>
      </c>
      <c r="H1018" s="160">
        <v>10.5</v>
      </c>
      <c r="I1018" s="161"/>
      <c r="L1018" s="157"/>
      <c r="M1018" s="162"/>
      <c r="T1018" s="163"/>
      <c r="AT1018" s="158" t="s">
        <v>205</v>
      </c>
      <c r="AU1018" s="158" t="s">
        <v>85</v>
      </c>
      <c r="AV1018" s="13" t="s">
        <v>85</v>
      </c>
      <c r="AW1018" s="13" t="s">
        <v>4</v>
      </c>
      <c r="AX1018" s="13" t="s">
        <v>82</v>
      </c>
      <c r="AY1018" s="158" t="s">
        <v>189</v>
      </c>
    </row>
    <row r="1019" spans="2:65" s="1" customFormat="1" ht="24.2" customHeight="1">
      <c r="B1019" s="33"/>
      <c r="C1019" s="133" t="s">
        <v>1295</v>
      </c>
      <c r="D1019" s="133" t="s">
        <v>191</v>
      </c>
      <c r="E1019" s="134" t="s">
        <v>2965</v>
      </c>
      <c r="F1019" s="135" t="s">
        <v>2966</v>
      </c>
      <c r="G1019" s="136" t="s">
        <v>194</v>
      </c>
      <c r="H1019" s="137">
        <v>44.71</v>
      </c>
      <c r="I1019" s="138"/>
      <c r="J1019" s="139">
        <f>ROUND(I1019*H1019,2)</f>
        <v>0</v>
      </c>
      <c r="K1019" s="135" t="s">
        <v>195</v>
      </c>
      <c r="L1019" s="33"/>
      <c r="M1019" s="140" t="s">
        <v>19</v>
      </c>
      <c r="N1019" s="141" t="s">
        <v>45</v>
      </c>
      <c r="P1019" s="142">
        <f>O1019*H1019</f>
        <v>0</v>
      </c>
      <c r="Q1019" s="142">
        <v>3.6000000000000002E-4</v>
      </c>
      <c r="R1019" s="142">
        <f>Q1019*H1019</f>
        <v>1.6095600000000002E-2</v>
      </c>
      <c r="S1019" s="142">
        <v>0</v>
      </c>
      <c r="T1019" s="143">
        <f>S1019*H1019</f>
        <v>0</v>
      </c>
      <c r="AR1019" s="144" t="s">
        <v>224</v>
      </c>
      <c r="AT1019" s="144" t="s">
        <v>191</v>
      </c>
      <c r="AU1019" s="144" t="s">
        <v>85</v>
      </c>
      <c r="AY1019" s="18" t="s">
        <v>189</v>
      </c>
      <c r="BE1019" s="145">
        <f>IF(N1019="základní",J1019,0)</f>
        <v>0</v>
      </c>
      <c r="BF1019" s="145">
        <f>IF(N1019="snížená",J1019,0)</f>
        <v>0</v>
      </c>
      <c r="BG1019" s="145">
        <f>IF(N1019="zákl. přenesená",J1019,0)</f>
        <v>0</v>
      </c>
      <c r="BH1019" s="145">
        <f>IF(N1019="sníž. přenesená",J1019,0)</f>
        <v>0</v>
      </c>
      <c r="BI1019" s="145">
        <f>IF(N1019="nulová",J1019,0)</f>
        <v>0</v>
      </c>
      <c r="BJ1019" s="18" t="s">
        <v>82</v>
      </c>
      <c r="BK1019" s="145">
        <f>ROUND(I1019*H1019,2)</f>
        <v>0</v>
      </c>
      <c r="BL1019" s="18" t="s">
        <v>224</v>
      </c>
      <c r="BM1019" s="144" t="s">
        <v>2967</v>
      </c>
    </row>
    <row r="1020" spans="2:65" s="1" customFormat="1" ht="11.25">
      <c r="B1020" s="33"/>
      <c r="D1020" s="146" t="s">
        <v>198</v>
      </c>
      <c r="F1020" s="147" t="s">
        <v>2968</v>
      </c>
      <c r="I1020" s="148"/>
      <c r="L1020" s="33"/>
      <c r="M1020" s="149"/>
      <c r="T1020" s="54"/>
      <c r="AT1020" s="18" t="s">
        <v>198</v>
      </c>
      <c r="AU1020" s="18" t="s">
        <v>85</v>
      </c>
    </row>
    <row r="1021" spans="2:65" s="12" customFormat="1" ht="11.25">
      <c r="B1021" s="150"/>
      <c r="D1021" s="151" t="s">
        <v>205</v>
      </c>
      <c r="E1021" s="152" t="s">
        <v>19</v>
      </c>
      <c r="F1021" s="153" t="s">
        <v>2208</v>
      </c>
      <c r="H1021" s="152" t="s">
        <v>19</v>
      </c>
      <c r="I1021" s="154"/>
      <c r="L1021" s="150"/>
      <c r="M1021" s="155"/>
      <c r="T1021" s="156"/>
      <c r="AT1021" s="152" t="s">
        <v>205</v>
      </c>
      <c r="AU1021" s="152" t="s">
        <v>85</v>
      </c>
      <c r="AV1021" s="12" t="s">
        <v>82</v>
      </c>
      <c r="AW1021" s="12" t="s">
        <v>35</v>
      </c>
      <c r="AX1021" s="12" t="s">
        <v>74</v>
      </c>
      <c r="AY1021" s="152" t="s">
        <v>189</v>
      </c>
    </row>
    <row r="1022" spans="2:65" s="12" customFormat="1" ht="11.25">
      <c r="B1022" s="150"/>
      <c r="D1022" s="151" t="s">
        <v>205</v>
      </c>
      <c r="E1022" s="152" t="s">
        <v>19</v>
      </c>
      <c r="F1022" s="153" t="s">
        <v>2776</v>
      </c>
      <c r="H1022" s="152" t="s">
        <v>19</v>
      </c>
      <c r="I1022" s="154"/>
      <c r="L1022" s="150"/>
      <c r="M1022" s="155"/>
      <c r="T1022" s="156"/>
      <c r="AT1022" s="152" t="s">
        <v>205</v>
      </c>
      <c r="AU1022" s="152" t="s">
        <v>85</v>
      </c>
      <c r="AV1022" s="12" t="s">
        <v>82</v>
      </c>
      <c r="AW1022" s="12" t="s">
        <v>35</v>
      </c>
      <c r="AX1022" s="12" t="s">
        <v>74</v>
      </c>
      <c r="AY1022" s="152" t="s">
        <v>189</v>
      </c>
    </row>
    <row r="1023" spans="2:65" s="13" customFormat="1" ht="11.25">
      <c r="B1023" s="157"/>
      <c r="D1023" s="151" t="s">
        <v>205</v>
      </c>
      <c r="E1023" s="158" t="s">
        <v>19</v>
      </c>
      <c r="F1023" s="159" t="s">
        <v>2951</v>
      </c>
      <c r="H1023" s="160">
        <v>33.06</v>
      </c>
      <c r="I1023" s="161"/>
      <c r="L1023" s="157"/>
      <c r="M1023" s="162"/>
      <c r="T1023" s="163"/>
      <c r="AT1023" s="158" t="s">
        <v>205</v>
      </c>
      <c r="AU1023" s="158" t="s">
        <v>85</v>
      </c>
      <c r="AV1023" s="13" t="s">
        <v>85</v>
      </c>
      <c r="AW1023" s="13" t="s">
        <v>35</v>
      </c>
      <c r="AX1023" s="13" t="s">
        <v>74</v>
      </c>
      <c r="AY1023" s="158" t="s">
        <v>189</v>
      </c>
    </row>
    <row r="1024" spans="2:65" s="13" customFormat="1" ht="11.25">
      <c r="B1024" s="157"/>
      <c r="D1024" s="151" t="s">
        <v>205</v>
      </c>
      <c r="E1024" s="158" t="s">
        <v>19</v>
      </c>
      <c r="F1024" s="159" t="s">
        <v>2778</v>
      </c>
      <c r="H1024" s="160">
        <v>11.65</v>
      </c>
      <c r="I1024" s="161"/>
      <c r="L1024" s="157"/>
      <c r="M1024" s="162"/>
      <c r="T1024" s="163"/>
      <c r="AT1024" s="158" t="s">
        <v>205</v>
      </c>
      <c r="AU1024" s="158" t="s">
        <v>85</v>
      </c>
      <c r="AV1024" s="13" t="s">
        <v>85</v>
      </c>
      <c r="AW1024" s="13" t="s">
        <v>35</v>
      </c>
      <c r="AX1024" s="13" t="s">
        <v>74</v>
      </c>
      <c r="AY1024" s="158" t="s">
        <v>189</v>
      </c>
    </row>
    <row r="1025" spans="2:65" s="14" customFormat="1" ht="11.25">
      <c r="B1025" s="164"/>
      <c r="D1025" s="151" t="s">
        <v>205</v>
      </c>
      <c r="E1025" s="165" t="s">
        <v>19</v>
      </c>
      <c r="F1025" s="166" t="s">
        <v>303</v>
      </c>
      <c r="H1025" s="167">
        <v>44.71</v>
      </c>
      <c r="I1025" s="168"/>
      <c r="L1025" s="164"/>
      <c r="M1025" s="169"/>
      <c r="T1025" s="170"/>
      <c r="AT1025" s="165" t="s">
        <v>205</v>
      </c>
      <c r="AU1025" s="165" t="s">
        <v>85</v>
      </c>
      <c r="AV1025" s="14" t="s">
        <v>196</v>
      </c>
      <c r="AW1025" s="14" t="s">
        <v>35</v>
      </c>
      <c r="AX1025" s="14" t="s">
        <v>82</v>
      </c>
      <c r="AY1025" s="165" t="s">
        <v>189</v>
      </c>
    </row>
    <row r="1026" spans="2:65" s="1" customFormat="1" ht="49.15" customHeight="1">
      <c r="B1026" s="33"/>
      <c r="C1026" s="178" t="s">
        <v>1304</v>
      </c>
      <c r="D1026" s="178" t="s">
        <v>666</v>
      </c>
      <c r="E1026" s="179" t="s">
        <v>2969</v>
      </c>
      <c r="F1026" s="180" t="s">
        <v>2970</v>
      </c>
      <c r="G1026" s="181" t="s">
        <v>194</v>
      </c>
      <c r="H1026" s="182">
        <v>53.652000000000001</v>
      </c>
      <c r="I1026" s="183"/>
      <c r="J1026" s="184">
        <f>ROUND(I1026*H1026,2)</f>
        <v>0</v>
      </c>
      <c r="K1026" s="180" t="s">
        <v>195</v>
      </c>
      <c r="L1026" s="185"/>
      <c r="M1026" s="186" t="s">
        <v>19</v>
      </c>
      <c r="N1026" s="187" t="s">
        <v>45</v>
      </c>
      <c r="P1026" s="142">
        <f>O1026*H1026</f>
        <v>0</v>
      </c>
      <c r="Q1026" s="142">
        <v>4.7000000000000002E-3</v>
      </c>
      <c r="R1026" s="142">
        <f>Q1026*H1026</f>
        <v>0.25216440000000001</v>
      </c>
      <c r="S1026" s="142">
        <v>0</v>
      </c>
      <c r="T1026" s="143">
        <f>S1026*H1026</f>
        <v>0</v>
      </c>
      <c r="AR1026" s="144" t="s">
        <v>415</v>
      </c>
      <c r="AT1026" s="144" t="s">
        <v>666</v>
      </c>
      <c r="AU1026" s="144" t="s">
        <v>85</v>
      </c>
      <c r="AY1026" s="18" t="s">
        <v>189</v>
      </c>
      <c r="BE1026" s="145">
        <f>IF(N1026="základní",J1026,0)</f>
        <v>0</v>
      </c>
      <c r="BF1026" s="145">
        <f>IF(N1026="snížená",J1026,0)</f>
        <v>0</v>
      </c>
      <c r="BG1026" s="145">
        <f>IF(N1026="zákl. přenesená",J1026,0)</f>
        <v>0</v>
      </c>
      <c r="BH1026" s="145">
        <f>IF(N1026="sníž. přenesená",J1026,0)</f>
        <v>0</v>
      </c>
      <c r="BI1026" s="145">
        <f>IF(N1026="nulová",J1026,0)</f>
        <v>0</v>
      </c>
      <c r="BJ1026" s="18" t="s">
        <v>82</v>
      </c>
      <c r="BK1026" s="145">
        <f>ROUND(I1026*H1026,2)</f>
        <v>0</v>
      </c>
      <c r="BL1026" s="18" t="s">
        <v>224</v>
      </c>
      <c r="BM1026" s="144" t="s">
        <v>2971</v>
      </c>
    </row>
    <row r="1027" spans="2:65" s="13" customFormat="1" ht="11.25">
      <c r="B1027" s="157"/>
      <c r="D1027" s="151" t="s">
        <v>205</v>
      </c>
      <c r="F1027" s="159" t="s">
        <v>2972</v>
      </c>
      <c r="H1027" s="160">
        <v>53.652000000000001</v>
      </c>
      <c r="I1027" s="161"/>
      <c r="L1027" s="157"/>
      <c r="M1027" s="162"/>
      <c r="T1027" s="163"/>
      <c r="AT1027" s="158" t="s">
        <v>205</v>
      </c>
      <c r="AU1027" s="158" t="s">
        <v>85</v>
      </c>
      <c r="AV1027" s="13" t="s">
        <v>85</v>
      </c>
      <c r="AW1027" s="13" t="s">
        <v>4</v>
      </c>
      <c r="AX1027" s="13" t="s">
        <v>82</v>
      </c>
      <c r="AY1027" s="158" t="s">
        <v>189</v>
      </c>
    </row>
    <row r="1028" spans="2:65" s="1" customFormat="1" ht="37.9" customHeight="1">
      <c r="B1028" s="33"/>
      <c r="C1028" s="133" t="s">
        <v>1310</v>
      </c>
      <c r="D1028" s="133" t="s">
        <v>191</v>
      </c>
      <c r="E1028" s="134" t="s">
        <v>2973</v>
      </c>
      <c r="F1028" s="135" t="s">
        <v>2974</v>
      </c>
      <c r="G1028" s="136" t="s">
        <v>194</v>
      </c>
      <c r="H1028" s="137">
        <v>44.71</v>
      </c>
      <c r="I1028" s="138"/>
      <c r="J1028" s="139">
        <f>ROUND(I1028*H1028,2)</f>
        <v>0</v>
      </c>
      <c r="K1028" s="135" t="s">
        <v>195</v>
      </c>
      <c r="L1028" s="33"/>
      <c r="M1028" s="140" t="s">
        <v>19</v>
      </c>
      <c r="N1028" s="141" t="s">
        <v>45</v>
      </c>
      <c r="P1028" s="142">
        <f>O1028*H1028</f>
        <v>0</v>
      </c>
      <c r="Q1028" s="142">
        <v>0</v>
      </c>
      <c r="R1028" s="142">
        <f>Q1028*H1028</f>
        <v>0</v>
      </c>
      <c r="S1028" s="142">
        <v>0</v>
      </c>
      <c r="T1028" s="143">
        <f>S1028*H1028</f>
        <v>0</v>
      </c>
      <c r="AR1028" s="144" t="s">
        <v>224</v>
      </c>
      <c r="AT1028" s="144" t="s">
        <v>191</v>
      </c>
      <c r="AU1028" s="144" t="s">
        <v>85</v>
      </c>
      <c r="AY1028" s="18" t="s">
        <v>189</v>
      </c>
      <c r="BE1028" s="145">
        <f>IF(N1028="základní",J1028,0)</f>
        <v>0</v>
      </c>
      <c r="BF1028" s="145">
        <f>IF(N1028="snížená",J1028,0)</f>
        <v>0</v>
      </c>
      <c r="BG1028" s="145">
        <f>IF(N1028="zákl. přenesená",J1028,0)</f>
        <v>0</v>
      </c>
      <c r="BH1028" s="145">
        <f>IF(N1028="sníž. přenesená",J1028,0)</f>
        <v>0</v>
      </c>
      <c r="BI1028" s="145">
        <f>IF(N1028="nulová",J1028,0)</f>
        <v>0</v>
      </c>
      <c r="BJ1028" s="18" t="s">
        <v>82</v>
      </c>
      <c r="BK1028" s="145">
        <f>ROUND(I1028*H1028,2)</f>
        <v>0</v>
      </c>
      <c r="BL1028" s="18" t="s">
        <v>224</v>
      </c>
      <c r="BM1028" s="144" t="s">
        <v>2975</v>
      </c>
    </row>
    <row r="1029" spans="2:65" s="1" customFormat="1" ht="11.25">
      <c r="B1029" s="33"/>
      <c r="D1029" s="146" t="s">
        <v>198</v>
      </c>
      <c r="F1029" s="147" t="s">
        <v>2976</v>
      </c>
      <c r="I1029" s="148"/>
      <c r="L1029" s="33"/>
      <c r="M1029" s="149"/>
      <c r="T1029" s="54"/>
      <c r="AT1029" s="18" t="s">
        <v>198</v>
      </c>
      <c r="AU1029" s="18" t="s">
        <v>85</v>
      </c>
    </row>
    <row r="1030" spans="2:65" s="12" customFormat="1" ht="11.25">
      <c r="B1030" s="150"/>
      <c r="D1030" s="151" t="s">
        <v>205</v>
      </c>
      <c r="E1030" s="152" t="s">
        <v>19</v>
      </c>
      <c r="F1030" s="153" t="s">
        <v>2208</v>
      </c>
      <c r="H1030" s="152" t="s">
        <v>19</v>
      </c>
      <c r="I1030" s="154"/>
      <c r="L1030" s="150"/>
      <c r="M1030" s="155"/>
      <c r="T1030" s="156"/>
      <c r="AT1030" s="152" t="s">
        <v>205</v>
      </c>
      <c r="AU1030" s="152" t="s">
        <v>85</v>
      </c>
      <c r="AV1030" s="12" t="s">
        <v>82</v>
      </c>
      <c r="AW1030" s="12" t="s">
        <v>35</v>
      </c>
      <c r="AX1030" s="12" t="s">
        <v>74</v>
      </c>
      <c r="AY1030" s="152" t="s">
        <v>189</v>
      </c>
    </row>
    <row r="1031" spans="2:65" s="12" customFormat="1" ht="11.25">
      <c r="B1031" s="150"/>
      <c r="D1031" s="151" t="s">
        <v>205</v>
      </c>
      <c r="E1031" s="152" t="s">
        <v>19</v>
      </c>
      <c r="F1031" s="153" t="s">
        <v>2776</v>
      </c>
      <c r="H1031" s="152" t="s">
        <v>19</v>
      </c>
      <c r="I1031" s="154"/>
      <c r="L1031" s="150"/>
      <c r="M1031" s="155"/>
      <c r="T1031" s="156"/>
      <c r="AT1031" s="152" t="s">
        <v>205</v>
      </c>
      <c r="AU1031" s="152" t="s">
        <v>85</v>
      </c>
      <c r="AV1031" s="12" t="s">
        <v>82</v>
      </c>
      <c r="AW1031" s="12" t="s">
        <v>35</v>
      </c>
      <c r="AX1031" s="12" t="s">
        <v>74</v>
      </c>
      <c r="AY1031" s="152" t="s">
        <v>189</v>
      </c>
    </row>
    <row r="1032" spans="2:65" s="13" customFormat="1" ht="11.25">
      <c r="B1032" s="157"/>
      <c r="D1032" s="151" t="s">
        <v>205</v>
      </c>
      <c r="E1032" s="158" t="s">
        <v>19</v>
      </c>
      <c r="F1032" s="159" t="s">
        <v>2951</v>
      </c>
      <c r="H1032" s="160">
        <v>33.06</v>
      </c>
      <c r="I1032" s="161"/>
      <c r="L1032" s="157"/>
      <c r="M1032" s="162"/>
      <c r="T1032" s="163"/>
      <c r="AT1032" s="158" t="s">
        <v>205</v>
      </c>
      <c r="AU1032" s="158" t="s">
        <v>85</v>
      </c>
      <c r="AV1032" s="13" t="s">
        <v>85</v>
      </c>
      <c r="AW1032" s="13" t="s">
        <v>35</v>
      </c>
      <c r="AX1032" s="13" t="s">
        <v>74</v>
      </c>
      <c r="AY1032" s="158" t="s">
        <v>189</v>
      </c>
    </row>
    <row r="1033" spans="2:65" s="13" customFormat="1" ht="11.25">
      <c r="B1033" s="157"/>
      <c r="D1033" s="151" t="s">
        <v>205</v>
      </c>
      <c r="E1033" s="158" t="s">
        <v>19</v>
      </c>
      <c r="F1033" s="159" t="s">
        <v>2778</v>
      </c>
      <c r="H1033" s="160">
        <v>11.65</v>
      </c>
      <c r="I1033" s="161"/>
      <c r="L1033" s="157"/>
      <c r="M1033" s="162"/>
      <c r="T1033" s="163"/>
      <c r="AT1033" s="158" t="s">
        <v>205</v>
      </c>
      <c r="AU1033" s="158" t="s">
        <v>85</v>
      </c>
      <c r="AV1033" s="13" t="s">
        <v>85</v>
      </c>
      <c r="AW1033" s="13" t="s">
        <v>35</v>
      </c>
      <c r="AX1033" s="13" t="s">
        <v>74</v>
      </c>
      <c r="AY1033" s="158" t="s">
        <v>189</v>
      </c>
    </row>
    <row r="1034" spans="2:65" s="14" customFormat="1" ht="11.25">
      <c r="B1034" s="164"/>
      <c r="D1034" s="151" t="s">
        <v>205</v>
      </c>
      <c r="E1034" s="165" t="s">
        <v>19</v>
      </c>
      <c r="F1034" s="166" t="s">
        <v>303</v>
      </c>
      <c r="H1034" s="167">
        <v>44.71</v>
      </c>
      <c r="I1034" s="168"/>
      <c r="L1034" s="164"/>
      <c r="M1034" s="169"/>
      <c r="T1034" s="170"/>
      <c r="AT1034" s="165" t="s">
        <v>205</v>
      </c>
      <c r="AU1034" s="165" t="s">
        <v>85</v>
      </c>
      <c r="AV1034" s="14" t="s">
        <v>196</v>
      </c>
      <c r="AW1034" s="14" t="s">
        <v>35</v>
      </c>
      <c r="AX1034" s="14" t="s">
        <v>82</v>
      </c>
      <c r="AY1034" s="165" t="s">
        <v>189</v>
      </c>
    </row>
    <row r="1035" spans="2:65" s="1" customFormat="1" ht="24.2" customHeight="1">
      <c r="B1035" s="33"/>
      <c r="C1035" s="178" t="s">
        <v>1315</v>
      </c>
      <c r="D1035" s="178" t="s">
        <v>666</v>
      </c>
      <c r="E1035" s="179" t="s">
        <v>2977</v>
      </c>
      <c r="F1035" s="180" t="s">
        <v>2978</v>
      </c>
      <c r="G1035" s="181" t="s">
        <v>194</v>
      </c>
      <c r="H1035" s="182">
        <v>53.652000000000001</v>
      </c>
      <c r="I1035" s="183"/>
      <c r="J1035" s="184">
        <f>ROUND(I1035*H1035,2)</f>
        <v>0</v>
      </c>
      <c r="K1035" s="180" t="s">
        <v>19</v>
      </c>
      <c r="L1035" s="185"/>
      <c r="M1035" s="186" t="s">
        <v>19</v>
      </c>
      <c r="N1035" s="187" t="s">
        <v>45</v>
      </c>
      <c r="P1035" s="142">
        <f>O1035*H1035</f>
        <v>0</v>
      </c>
      <c r="Q1035" s="142">
        <v>2.5000000000000001E-3</v>
      </c>
      <c r="R1035" s="142">
        <f>Q1035*H1035</f>
        <v>0.13413</v>
      </c>
      <c r="S1035" s="142">
        <v>0</v>
      </c>
      <c r="T1035" s="143">
        <f>S1035*H1035</f>
        <v>0</v>
      </c>
      <c r="AR1035" s="144" t="s">
        <v>415</v>
      </c>
      <c r="AT1035" s="144" t="s">
        <v>666</v>
      </c>
      <c r="AU1035" s="144" t="s">
        <v>85</v>
      </c>
      <c r="AY1035" s="18" t="s">
        <v>189</v>
      </c>
      <c r="BE1035" s="145">
        <f>IF(N1035="základní",J1035,0)</f>
        <v>0</v>
      </c>
      <c r="BF1035" s="145">
        <f>IF(N1035="snížená",J1035,0)</f>
        <v>0</v>
      </c>
      <c r="BG1035" s="145">
        <f>IF(N1035="zákl. přenesená",J1035,0)</f>
        <v>0</v>
      </c>
      <c r="BH1035" s="145">
        <f>IF(N1035="sníž. přenesená",J1035,0)</f>
        <v>0</v>
      </c>
      <c r="BI1035" s="145">
        <f>IF(N1035="nulová",J1035,0)</f>
        <v>0</v>
      </c>
      <c r="BJ1035" s="18" t="s">
        <v>82</v>
      </c>
      <c r="BK1035" s="145">
        <f>ROUND(I1035*H1035,2)</f>
        <v>0</v>
      </c>
      <c r="BL1035" s="18" t="s">
        <v>224</v>
      </c>
      <c r="BM1035" s="144" t="s">
        <v>2979</v>
      </c>
    </row>
    <row r="1036" spans="2:65" s="13" customFormat="1" ht="11.25">
      <c r="B1036" s="157"/>
      <c r="D1036" s="151" t="s">
        <v>205</v>
      </c>
      <c r="F1036" s="159" t="s">
        <v>2972</v>
      </c>
      <c r="H1036" s="160">
        <v>53.652000000000001</v>
      </c>
      <c r="I1036" s="161"/>
      <c r="L1036" s="157"/>
      <c r="M1036" s="162"/>
      <c r="T1036" s="163"/>
      <c r="AT1036" s="158" t="s">
        <v>205</v>
      </c>
      <c r="AU1036" s="158" t="s">
        <v>85</v>
      </c>
      <c r="AV1036" s="13" t="s">
        <v>85</v>
      </c>
      <c r="AW1036" s="13" t="s">
        <v>4</v>
      </c>
      <c r="AX1036" s="13" t="s">
        <v>82</v>
      </c>
      <c r="AY1036" s="158" t="s">
        <v>189</v>
      </c>
    </row>
    <row r="1037" spans="2:65" s="1" customFormat="1" ht="37.9" customHeight="1">
      <c r="B1037" s="33"/>
      <c r="C1037" s="133" t="s">
        <v>1319</v>
      </c>
      <c r="D1037" s="133" t="s">
        <v>191</v>
      </c>
      <c r="E1037" s="134" t="s">
        <v>2980</v>
      </c>
      <c r="F1037" s="135" t="s">
        <v>2981</v>
      </c>
      <c r="G1037" s="136" t="s">
        <v>194</v>
      </c>
      <c r="H1037" s="137">
        <v>34</v>
      </c>
      <c r="I1037" s="138"/>
      <c r="J1037" s="139">
        <f>ROUND(I1037*H1037,2)</f>
        <v>0</v>
      </c>
      <c r="K1037" s="135" t="s">
        <v>195</v>
      </c>
      <c r="L1037" s="33"/>
      <c r="M1037" s="140" t="s">
        <v>19</v>
      </c>
      <c r="N1037" s="141" t="s">
        <v>45</v>
      </c>
      <c r="P1037" s="142">
        <f>O1037*H1037</f>
        <v>0</v>
      </c>
      <c r="Q1037" s="142">
        <v>0</v>
      </c>
      <c r="R1037" s="142">
        <f>Q1037*H1037</f>
        <v>0</v>
      </c>
      <c r="S1037" s="142">
        <v>0</v>
      </c>
      <c r="T1037" s="143">
        <f>S1037*H1037</f>
        <v>0</v>
      </c>
      <c r="AR1037" s="144" t="s">
        <v>224</v>
      </c>
      <c r="AT1037" s="144" t="s">
        <v>191</v>
      </c>
      <c r="AU1037" s="144" t="s">
        <v>85</v>
      </c>
      <c r="AY1037" s="18" t="s">
        <v>189</v>
      </c>
      <c r="BE1037" s="145">
        <f>IF(N1037="základní",J1037,0)</f>
        <v>0</v>
      </c>
      <c r="BF1037" s="145">
        <f>IF(N1037="snížená",J1037,0)</f>
        <v>0</v>
      </c>
      <c r="BG1037" s="145">
        <f>IF(N1037="zákl. přenesená",J1037,0)</f>
        <v>0</v>
      </c>
      <c r="BH1037" s="145">
        <f>IF(N1037="sníž. přenesená",J1037,0)</f>
        <v>0</v>
      </c>
      <c r="BI1037" s="145">
        <f>IF(N1037="nulová",J1037,0)</f>
        <v>0</v>
      </c>
      <c r="BJ1037" s="18" t="s">
        <v>82</v>
      </c>
      <c r="BK1037" s="145">
        <f>ROUND(I1037*H1037,2)</f>
        <v>0</v>
      </c>
      <c r="BL1037" s="18" t="s">
        <v>224</v>
      </c>
      <c r="BM1037" s="144" t="s">
        <v>2982</v>
      </c>
    </row>
    <row r="1038" spans="2:65" s="1" customFormat="1" ht="11.25">
      <c r="B1038" s="33"/>
      <c r="D1038" s="146" t="s">
        <v>198</v>
      </c>
      <c r="F1038" s="147" t="s">
        <v>2983</v>
      </c>
      <c r="I1038" s="148"/>
      <c r="L1038" s="33"/>
      <c r="M1038" s="149"/>
      <c r="T1038" s="54"/>
      <c r="AT1038" s="18" t="s">
        <v>198</v>
      </c>
      <c r="AU1038" s="18" t="s">
        <v>85</v>
      </c>
    </row>
    <row r="1039" spans="2:65" s="12" customFormat="1" ht="11.25">
      <c r="B1039" s="150"/>
      <c r="D1039" s="151" t="s">
        <v>205</v>
      </c>
      <c r="E1039" s="152" t="s">
        <v>19</v>
      </c>
      <c r="F1039" s="153" t="s">
        <v>217</v>
      </c>
      <c r="H1039" s="152" t="s">
        <v>19</v>
      </c>
      <c r="I1039" s="154"/>
      <c r="L1039" s="150"/>
      <c r="M1039" s="155"/>
      <c r="T1039" s="156"/>
      <c r="AT1039" s="152" t="s">
        <v>205</v>
      </c>
      <c r="AU1039" s="152" t="s">
        <v>85</v>
      </c>
      <c r="AV1039" s="12" t="s">
        <v>82</v>
      </c>
      <c r="AW1039" s="12" t="s">
        <v>35</v>
      </c>
      <c r="AX1039" s="12" t="s">
        <v>74</v>
      </c>
      <c r="AY1039" s="152" t="s">
        <v>189</v>
      </c>
    </row>
    <row r="1040" spans="2:65" s="12" customFormat="1" ht="11.25">
      <c r="B1040" s="150"/>
      <c r="D1040" s="151" t="s">
        <v>205</v>
      </c>
      <c r="E1040" s="152" t="s">
        <v>19</v>
      </c>
      <c r="F1040" s="153" t="s">
        <v>2244</v>
      </c>
      <c r="H1040" s="152" t="s">
        <v>19</v>
      </c>
      <c r="I1040" s="154"/>
      <c r="L1040" s="150"/>
      <c r="M1040" s="155"/>
      <c r="T1040" s="156"/>
      <c r="AT1040" s="152" t="s">
        <v>205</v>
      </c>
      <c r="AU1040" s="152" t="s">
        <v>85</v>
      </c>
      <c r="AV1040" s="12" t="s">
        <v>82</v>
      </c>
      <c r="AW1040" s="12" t="s">
        <v>35</v>
      </c>
      <c r="AX1040" s="12" t="s">
        <v>74</v>
      </c>
      <c r="AY1040" s="152" t="s">
        <v>189</v>
      </c>
    </row>
    <row r="1041" spans="2:65" s="13" customFormat="1" ht="11.25">
      <c r="B1041" s="157"/>
      <c r="D1041" s="151" t="s">
        <v>205</v>
      </c>
      <c r="E1041" s="158" t="s">
        <v>19</v>
      </c>
      <c r="F1041" s="159" t="s">
        <v>2984</v>
      </c>
      <c r="H1041" s="160">
        <v>34</v>
      </c>
      <c r="I1041" s="161"/>
      <c r="L1041" s="157"/>
      <c r="M1041" s="162"/>
      <c r="T1041" s="163"/>
      <c r="AT1041" s="158" t="s">
        <v>205</v>
      </c>
      <c r="AU1041" s="158" t="s">
        <v>85</v>
      </c>
      <c r="AV1041" s="13" t="s">
        <v>85</v>
      </c>
      <c r="AW1041" s="13" t="s">
        <v>35</v>
      </c>
      <c r="AX1041" s="13" t="s">
        <v>82</v>
      </c>
      <c r="AY1041" s="158" t="s">
        <v>189</v>
      </c>
    </row>
    <row r="1042" spans="2:65" s="1" customFormat="1" ht="16.5" customHeight="1">
      <c r="B1042" s="33"/>
      <c r="C1042" s="178" t="s">
        <v>1326</v>
      </c>
      <c r="D1042" s="178" t="s">
        <v>666</v>
      </c>
      <c r="E1042" s="179" t="s">
        <v>2985</v>
      </c>
      <c r="F1042" s="180" t="s">
        <v>2986</v>
      </c>
      <c r="G1042" s="181" t="s">
        <v>194</v>
      </c>
      <c r="H1042" s="182">
        <v>39.270000000000003</v>
      </c>
      <c r="I1042" s="183"/>
      <c r="J1042" s="184">
        <f>ROUND(I1042*H1042,2)</f>
        <v>0</v>
      </c>
      <c r="K1042" s="180" t="s">
        <v>195</v>
      </c>
      <c r="L1042" s="185"/>
      <c r="M1042" s="186" t="s">
        <v>19</v>
      </c>
      <c r="N1042" s="187" t="s">
        <v>45</v>
      </c>
      <c r="P1042" s="142">
        <f>O1042*H1042</f>
        <v>0</v>
      </c>
      <c r="Q1042" s="142">
        <v>2.9999999999999997E-4</v>
      </c>
      <c r="R1042" s="142">
        <f>Q1042*H1042</f>
        <v>1.1781E-2</v>
      </c>
      <c r="S1042" s="142">
        <v>0</v>
      </c>
      <c r="T1042" s="143">
        <f>S1042*H1042</f>
        <v>0</v>
      </c>
      <c r="AR1042" s="144" t="s">
        <v>415</v>
      </c>
      <c r="AT1042" s="144" t="s">
        <v>666</v>
      </c>
      <c r="AU1042" s="144" t="s">
        <v>85</v>
      </c>
      <c r="AY1042" s="18" t="s">
        <v>189</v>
      </c>
      <c r="BE1042" s="145">
        <f>IF(N1042="základní",J1042,0)</f>
        <v>0</v>
      </c>
      <c r="BF1042" s="145">
        <f>IF(N1042="snížená",J1042,0)</f>
        <v>0</v>
      </c>
      <c r="BG1042" s="145">
        <f>IF(N1042="zákl. přenesená",J1042,0)</f>
        <v>0</v>
      </c>
      <c r="BH1042" s="145">
        <f>IF(N1042="sníž. přenesená",J1042,0)</f>
        <v>0</v>
      </c>
      <c r="BI1042" s="145">
        <f>IF(N1042="nulová",J1042,0)</f>
        <v>0</v>
      </c>
      <c r="BJ1042" s="18" t="s">
        <v>82</v>
      </c>
      <c r="BK1042" s="145">
        <f>ROUND(I1042*H1042,2)</f>
        <v>0</v>
      </c>
      <c r="BL1042" s="18" t="s">
        <v>224</v>
      </c>
      <c r="BM1042" s="144" t="s">
        <v>2987</v>
      </c>
    </row>
    <row r="1043" spans="2:65" s="13" customFormat="1" ht="11.25">
      <c r="B1043" s="157"/>
      <c r="D1043" s="151" t="s">
        <v>205</v>
      </c>
      <c r="F1043" s="159" t="s">
        <v>2988</v>
      </c>
      <c r="H1043" s="160">
        <v>39.270000000000003</v>
      </c>
      <c r="I1043" s="161"/>
      <c r="L1043" s="157"/>
      <c r="M1043" s="162"/>
      <c r="T1043" s="163"/>
      <c r="AT1043" s="158" t="s">
        <v>205</v>
      </c>
      <c r="AU1043" s="158" t="s">
        <v>85</v>
      </c>
      <c r="AV1043" s="13" t="s">
        <v>85</v>
      </c>
      <c r="AW1043" s="13" t="s">
        <v>4</v>
      </c>
      <c r="AX1043" s="13" t="s">
        <v>82</v>
      </c>
      <c r="AY1043" s="158" t="s">
        <v>189</v>
      </c>
    </row>
    <row r="1044" spans="2:65" s="1" customFormat="1" ht="33" customHeight="1">
      <c r="B1044" s="33"/>
      <c r="C1044" s="133" t="s">
        <v>1331</v>
      </c>
      <c r="D1044" s="133" t="s">
        <v>191</v>
      </c>
      <c r="E1044" s="134" t="s">
        <v>2989</v>
      </c>
      <c r="F1044" s="135" t="s">
        <v>2990</v>
      </c>
      <c r="G1044" s="136" t="s">
        <v>194</v>
      </c>
      <c r="H1044" s="137">
        <v>34</v>
      </c>
      <c r="I1044" s="138"/>
      <c r="J1044" s="139">
        <f>ROUND(I1044*H1044,2)</f>
        <v>0</v>
      </c>
      <c r="K1044" s="135" t="s">
        <v>195</v>
      </c>
      <c r="L1044" s="33"/>
      <c r="M1044" s="140" t="s">
        <v>19</v>
      </c>
      <c r="N1044" s="141" t="s">
        <v>45</v>
      </c>
      <c r="P1044" s="142">
        <f>O1044*H1044</f>
        <v>0</v>
      </c>
      <c r="Q1044" s="142">
        <v>0</v>
      </c>
      <c r="R1044" s="142">
        <f>Q1044*H1044</f>
        <v>0</v>
      </c>
      <c r="S1044" s="142">
        <v>0</v>
      </c>
      <c r="T1044" s="143">
        <f>S1044*H1044</f>
        <v>0</v>
      </c>
      <c r="AR1044" s="144" t="s">
        <v>224</v>
      </c>
      <c r="AT1044" s="144" t="s">
        <v>191</v>
      </c>
      <c r="AU1044" s="144" t="s">
        <v>85</v>
      </c>
      <c r="AY1044" s="18" t="s">
        <v>189</v>
      </c>
      <c r="BE1044" s="145">
        <f>IF(N1044="základní",J1044,0)</f>
        <v>0</v>
      </c>
      <c r="BF1044" s="145">
        <f>IF(N1044="snížená",J1044,0)</f>
        <v>0</v>
      </c>
      <c r="BG1044" s="145">
        <f>IF(N1044="zákl. přenesená",J1044,0)</f>
        <v>0</v>
      </c>
      <c r="BH1044" s="145">
        <f>IF(N1044="sníž. přenesená",J1044,0)</f>
        <v>0</v>
      </c>
      <c r="BI1044" s="145">
        <f>IF(N1044="nulová",J1044,0)</f>
        <v>0</v>
      </c>
      <c r="BJ1044" s="18" t="s">
        <v>82</v>
      </c>
      <c r="BK1044" s="145">
        <f>ROUND(I1044*H1044,2)</f>
        <v>0</v>
      </c>
      <c r="BL1044" s="18" t="s">
        <v>224</v>
      </c>
      <c r="BM1044" s="144" t="s">
        <v>2991</v>
      </c>
    </row>
    <row r="1045" spans="2:65" s="1" customFormat="1" ht="11.25">
      <c r="B1045" s="33"/>
      <c r="D1045" s="146" t="s">
        <v>198</v>
      </c>
      <c r="F1045" s="147" t="s">
        <v>2992</v>
      </c>
      <c r="I1045" s="148"/>
      <c r="L1045" s="33"/>
      <c r="M1045" s="149"/>
      <c r="T1045" s="54"/>
      <c r="AT1045" s="18" t="s">
        <v>198</v>
      </c>
      <c r="AU1045" s="18" t="s">
        <v>85</v>
      </c>
    </row>
    <row r="1046" spans="2:65" s="12" customFormat="1" ht="11.25">
      <c r="B1046" s="150"/>
      <c r="D1046" s="151" t="s">
        <v>205</v>
      </c>
      <c r="E1046" s="152" t="s">
        <v>19</v>
      </c>
      <c r="F1046" s="153" t="s">
        <v>217</v>
      </c>
      <c r="H1046" s="152" t="s">
        <v>19</v>
      </c>
      <c r="I1046" s="154"/>
      <c r="L1046" s="150"/>
      <c r="M1046" s="155"/>
      <c r="T1046" s="156"/>
      <c r="AT1046" s="152" t="s">
        <v>205</v>
      </c>
      <c r="AU1046" s="152" t="s">
        <v>85</v>
      </c>
      <c r="AV1046" s="12" t="s">
        <v>82</v>
      </c>
      <c r="AW1046" s="12" t="s">
        <v>35</v>
      </c>
      <c r="AX1046" s="12" t="s">
        <v>74</v>
      </c>
      <c r="AY1046" s="152" t="s">
        <v>189</v>
      </c>
    </row>
    <row r="1047" spans="2:65" s="12" customFormat="1" ht="11.25">
      <c r="B1047" s="150"/>
      <c r="D1047" s="151" t="s">
        <v>205</v>
      </c>
      <c r="E1047" s="152" t="s">
        <v>19</v>
      </c>
      <c r="F1047" s="153" t="s">
        <v>2244</v>
      </c>
      <c r="H1047" s="152" t="s">
        <v>19</v>
      </c>
      <c r="I1047" s="154"/>
      <c r="L1047" s="150"/>
      <c r="M1047" s="155"/>
      <c r="T1047" s="156"/>
      <c r="AT1047" s="152" t="s">
        <v>205</v>
      </c>
      <c r="AU1047" s="152" t="s">
        <v>85</v>
      </c>
      <c r="AV1047" s="12" t="s">
        <v>82</v>
      </c>
      <c r="AW1047" s="12" t="s">
        <v>35</v>
      </c>
      <c r="AX1047" s="12" t="s">
        <v>74</v>
      </c>
      <c r="AY1047" s="152" t="s">
        <v>189</v>
      </c>
    </row>
    <row r="1048" spans="2:65" s="13" customFormat="1" ht="11.25">
      <c r="B1048" s="157"/>
      <c r="D1048" s="151" t="s">
        <v>205</v>
      </c>
      <c r="E1048" s="158" t="s">
        <v>19</v>
      </c>
      <c r="F1048" s="159" t="s">
        <v>2984</v>
      </c>
      <c r="H1048" s="160">
        <v>34</v>
      </c>
      <c r="I1048" s="161"/>
      <c r="L1048" s="157"/>
      <c r="M1048" s="162"/>
      <c r="T1048" s="163"/>
      <c r="AT1048" s="158" t="s">
        <v>205</v>
      </c>
      <c r="AU1048" s="158" t="s">
        <v>85</v>
      </c>
      <c r="AV1048" s="13" t="s">
        <v>85</v>
      </c>
      <c r="AW1048" s="13" t="s">
        <v>35</v>
      </c>
      <c r="AX1048" s="13" t="s">
        <v>82</v>
      </c>
      <c r="AY1048" s="158" t="s">
        <v>189</v>
      </c>
    </row>
    <row r="1049" spans="2:65" s="1" customFormat="1" ht="24.2" customHeight="1">
      <c r="B1049" s="33"/>
      <c r="C1049" s="178" t="s">
        <v>1339</v>
      </c>
      <c r="D1049" s="178" t="s">
        <v>666</v>
      </c>
      <c r="E1049" s="179" t="s">
        <v>2993</v>
      </c>
      <c r="F1049" s="180" t="s">
        <v>2994</v>
      </c>
      <c r="G1049" s="181" t="s">
        <v>194</v>
      </c>
      <c r="H1049" s="182">
        <v>37.4</v>
      </c>
      <c r="I1049" s="183"/>
      <c r="J1049" s="184">
        <f>ROUND(I1049*H1049,2)</f>
        <v>0</v>
      </c>
      <c r="K1049" s="180" t="s">
        <v>195</v>
      </c>
      <c r="L1049" s="185"/>
      <c r="M1049" s="186" t="s">
        <v>19</v>
      </c>
      <c r="N1049" s="187" t="s">
        <v>45</v>
      </c>
      <c r="P1049" s="142">
        <f>O1049*H1049</f>
        <v>0</v>
      </c>
      <c r="Q1049" s="142">
        <v>2.0000000000000001E-4</v>
      </c>
      <c r="R1049" s="142">
        <f>Q1049*H1049</f>
        <v>7.4799999999999997E-3</v>
      </c>
      <c r="S1049" s="142">
        <v>0</v>
      </c>
      <c r="T1049" s="143">
        <f>S1049*H1049</f>
        <v>0</v>
      </c>
      <c r="AR1049" s="144" t="s">
        <v>415</v>
      </c>
      <c r="AT1049" s="144" t="s">
        <v>666</v>
      </c>
      <c r="AU1049" s="144" t="s">
        <v>85</v>
      </c>
      <c r="AY1049" s="18" t="s">
        <v>189</v>
      </c>
      <c r="BE1049" s="145">
        <f>IF(N1049="základní",J1049,0)</f>
        <v>0</v>
      </c>
      <c r="BF1049" s="145">
        <f>IF(N1049="snížená",J1049,0)</f>
        <v>0</v>
      </c>
      <c r="BG1049" s="145">
        <f>IF(N1049="zákl. přenesená",J1049,0)</f>
        <v>0</v>
      </c>
      <c r="BH1049" s="145">
        <f>IF(N1049="sníž. přenesená",J1049,0)</f>
        <v>0</v>
      </c>
      <c r="BI1049" s="145">
        <f>IF(N1049="nulová",J1049,0)</f>
        <v>0</v>
      </c>
      <c r="BJ1049" s="18" t="s">
        <v>82</v>
      </c>
      <c r="BK1049" s="145">
        <f>ROUND(I1049*H1049,2)</f>
        <v>0</v>
      </c>
      <c r="BL1049" s="18" t="s">
        <v>224</v>
      </c>
      <c r="BM1049" s="144" t="s">
        <v>2995</v>
      </c>
    </row>
    <row r="1050" spans="2:65" s="13" customFormat="1" ht="11.25">
      <c r="B1050" s="157"/>
      <c r="D1050" s="151" t="s">
        <v>205</v>
      </c>
      <c r="F1050" s="159" t="s">
        <v>2996</v>
      </c>
      <c r="H1050" s="160">
        <v>37.4</v>
      </c>
      <c r="I1050" s="161"/>
      <c r="L1050" s="157"/>
      <c r="M1050" s="162"/>
      <c r="T1050" s="163"/>
      <c r="AT1050" s="158" t="s">
        <v>205</v>
      </c>
      <c r="AU1050" s="158" t="s">
        <v>85</v>
      </c>
      <c r="AV1050" s="13" t="s">
        <v>85</v>
      </c>
      <c r="AW1050" s="13" t="s">
        <v>4</v>
      </c>
      <c r="AX1050" s="13" t="s">
        <v>82</v>
      </c>
      <c r="AY1050" s="158" t="s">
        <v>189</v>
      </c>
    </row>
    <row r="1051" spans="2:65" s="1" customFormat="1" ht="44.25" customHeight="1">
      <c r="B1051" s="33"/>
      <c r="C1051" s="133" t="s">
        <v>1349</v>
      </c>
      <c r="D1051" s="133" t="s">
        <v>191</v>
      </c>
      <c r="E1051" s="134" t="s">
        <v>2997</v>
      </c>
      <c r="F1051" s="135" t="s">
        <v>2998</v>
      </c>
      <c r="G1051" s="136" t="s">
        <v>194</v>
      </c>
      <c r="H1051" s="137">
        <v>34</v>
      </c>
      <c r="I1051" s="138"/>
      <c r="J1051" s="139">
        <f>ROUND(I1051*H1051,2)</f>
        <v>0</v>
      </c>
      <c r="K1051" s="135" t="s">
        <v>195</v>
      </c>
      <c r="L1051" s="33"/>
      <c r="M1051" s="140" t="s">
        <v>19</v>
      </c>
      <c r="N1051" s="141" t="s">
        <v>45</v>
      </c>
      <c r="P1051" s="142">
        <f>O1051*H1051</f>
        <v>0</v>
      </c>
      <c r="Q1051" s="142">
        <v>0</v>
      </c>
      <c r="R1051" s="142">
        <f>Q1051*H1051</f>
        <v>0</v>
      </c>
      <c r="S1051" s="142">
        <v>0</v>
      </c>
      <c r="T1051" s="143">
        <f>S1051*H1051</f>
        <v>0</v>
      </c>
      <c r="AR1051" s="144" t="s">
        <v>224</v>
      </c>
      <c r="AT1051" s="144" t="s">
        <v>191</v>
      </c>
      <c r="AU1051" s="144" t="s">
        <v>85</v>
      </c>
      <c r="AY1051" s="18" t="s">
        <v>189</v>
      </c>
      <c r="BE1051" s="145">
        <f>IF(N1051="základní",J1051,0)</f>
        <v>0</v>
      </c>
      <c r="BF1051" s="145">
        <f>IF(N1051="snížená",J1051,0)</f>
        <v>0</v>
      </c>
      <c r="BG1051" s="145">
        <f>IF(N1051="zákl. přenesená",J1051,0)</f>
        <v>0</v>
      </c>
      <c r="BH1051" s="145">
        <f>IF(N1051="sníž. přenesená",J1051,0)</f>
        <v>0</v>
      </c>
      <c r="BI1051" s="145">
        <f>IF(N1051="nulová",J1051,0)</f>
        <v>0</v>
      </c>
      <c r="BJ1051" s="18" t="s">
        <v>82</v>
      </c>
      <c r="BK1051" s="145">
        <f>ROUND(I1051*H1051,2)</f>
        <v>0</v>
      </c>
      <c r="BL1051" s="18" t="s">
        <v>224</v>
      </c>
      <c r="BM1051" s="144" t="s">
        <v>2999</v>
      </c>
    </row>
    <row r="1052" spans="2:65" s="1" customFormat="1" ht="11.25">
      <c r="B1052" s="33"/>
      <c r="D1052" s="146" t="s">
        <v>198</v>
      </c>
      <c r="F1052" s="147" t="s">
        <v>3000</v>
      </c>
      <c r="I1052" s="148"/>
      <c r="L1052" s="33"/>
      <c r="M1052" s="149"/>
      <c r="T1052" s="54"/>
      <c r="AT1052" s="18" t="s">
        <v>198</v>
      </c>
      <c r="AU1052" s="18" t="s">
        <v>85</v>
      </c>
    </row>
    <row r="1053" spans="2:65" s="12" customFormat="1" ht="11.25">
      <c r="B1053" s="150"/>
      <c r="D1053" s="151" t="s">
        <v>205</v>
      </c>
      <c r="E1053" s="152" t="s">
        <v>19</v>
      </c>
      <c r="F1053" s="153" t="s">
        <v>217</v>
      </c>
      <c r="H1053" s="152" t="s">
        <v>19</v>
      </c>
      <c r="I1053" s="154"/>
      <c r="L1053" s="150"/>
      <c r="M1053" s="155"/>
      <c r="T1053" s="156"/>
      <c r="AT1053" s="152" t="s">
        <v>205</v>
      </c>
      <c r="AU1053" s="152" t="s">
        <v>85</v>
      </c>
      <c r="AV1053" s="12" t="s">
        <v>82</v>
      </c>
      <c r="AW1053" s="12" t="s">
        <v>35</v>
      </c>
      <c r="AX1053" s="12" t="s">
        <v>74</v>
      </c>
      <c r="AY1053" s="152" t="s">
        <v>189</v>
      </c>
    </row>
    <row r="1054" spans="2:65" s="12" customFormat="1" ht="11.25">
      <c r="B1054" s="150"/>
      <c r="D1054" s="151" t="s">
        <v>205</v>
      </c>
      <c r="E1054" s="152" t="s">
        <v>19</v>
      </c>
      <c r="F1054" s="153" t="s">
        <v>2244</v>
      </c>
      <c r="H1054" s="152" t="s">
        <v>19</v>
      </c>
      <c r="I1054" s="154"/>
      <c r="L1054" s="150"/>
      <c r="M1054" s="155"/>
      <c r="T1054" s="156"/>
      <c r="AT1054" s="152" t="s">
        <v>205</v>
      </c>
      <c r="AU1054" s="152" t="s">
        <v>85</v>
      </c>
      <c r="AV1054" s="12" t="s">
        <v>82</v>
      </c>
      <c r="AW1054" s="12" t="s">
        <v>35</v>
      </c>
      <c r="AX1054" s="12" t="s">
        <v>74</v>
      </c>
      <c r="AY1054" s="152" t="s">
        <v>189</v>
      </c>
    </row>
    <row r="1055" spans="2:65" s="13" customFormat="1" ht="11.25">
      <c r="B1055" s="157"/>
      <c r="D1055" s="151" t="s">
        <v>205</v>
      </c>
      <c r="E1055" s="158" t="s">
        <v>19</v>
      </c>
      <c r="F1055" s="159" t="s">
        <v>2984</v>
      </c>
      <c r="H1055" s="160">
        <v>34</v>
      </c>
      <c r="I1055" s="161"/>
      <c r="L1055" s="157"/>
      <c r="M1055" s="162"/>
      <c r="T1055" s="163"/>
      <c r="AT1055" s="158" t="s">
        <v>205</v>
      </c>
      <c r="AU1055" s="158" t="s">
        <v>85</v>
      </c>
      <c r="AV1055" s="13" t="s">
        <v>85</v>
      </c>
      <c r="AW1055" s="13" t="s">
        <v>35</v>
      </c>
      <c r="AX1055" s="13" t="s">
        <v>82</v>
      </c>
      <c r="AY1055" s="158" t="s">
        <v>189</v>
      </c>
    </row>
    <row r="1056" spans="2:65" s="1" customFormat="1" ht="37.9" customHeight="1">
      <c r="B1056" s="33"/>
      <c r="C1056" s="178" t="s">
        <v>1355</v>
      </c>
      <c r="D1056" s="178" t="s">
        <v>666</v>
      </c>
      <c r="E1056" s="179" t="s">
        <v>3001</v>
      </c>
      <c r="F1056" s="180" t="s">
        <v>3002</v>
      </c>
      <c r="G1056" s="181" t="s">
        <v>194</v>
      </c>
      <c r="H1056" s="182">
        <v>37.4</v>
      </c>
      <c r="I1056" s="183"/>
      <c r="J1056" s="184">
        <f>ROUND(I1056*H1056,2)</f>
        <v>0</v>
      </c>
      <c r="K1056" s="180" t="s">
        <v>195</v>
      </c>
      <c r="L1056" s="185"/>
      <c r="M1056" s="186" t="s">
        <v>19</v>
      </c>
      <c r="N1056" s="187" t="s">
        <v>45</v>
      </c>
      <c r="P1056" s="142">
        <f>O1056*H1056</f>
        <v>0</v>
      </c>
      <c r="Q1056" s="142">
        <v>8.0000000000000004E-4</v>
      </c>
      <c r="R1056" s="142">
        <f>Q1056*H1056</f>
        <v>2.9919999999999999E-2</v>
      </c>
      <c r="S1056" s="142">
        <v>0</v>
      </c>
      <c r="T1056" s="143">
        <f>S1056*H1056</f>
        <v>0</v>
      </c>
      <c r="AR1056" s="144" t="s">
        <v>415</v>
      </c>
      <c r="AT1056" s="144" t="s">
        <v>666</v>
      </c>
      <c r="AU1056" s="144" t="s">
        <v>85</v>
      </c>
      <c r="AY1056" s="18" t="s">
        <v>189</v>
      </c>
      <c r="BE1056" s="145">
        <f>IF(N1056="základní",J1056,0)</f>
        <v>0</v>
      </c>
      <c r="BF1056" s="145">
        <f>IF(N1056="snížená",J1056,0)</f>
        <v>0</v>
      </c>
      <c r="BG1056" s="145">
        <f>IF(N1056="zákl. přenesená",J1056,0)</f>
        <v>0</v>
      </c>
      <c r="BH1056" s="145">
        <f>IF(N1056="sníž. přenesená",J1056,0)</f>
        <v>0</v>
      </c>
      <c r="BI1056" s="145">
        <f>IF(N1056="nulová",J1056,0)</f>
        <v>0</v>
      </c>
      <c r="BJ1056" s="18" t="s">
        <v>82</v>
      </c>
      <c r="BK1056" s="145">
        <f>ROUND(I1056*H1056,2)</f>
        <v>0</v>
      </c>
      <c r="BL1056" s="18" t="s">
        <v>224</v>
      </c>
      <c r="BM1056" s="144" t="s">
        <v>3003</v>
      </c>
    </row>
    <row r="1057" spans="2:65" s="13" customFormat="1" ht="11.25">
      <c r="B1057" s="157"/>
      <c r="D1057" s="151" t="s">
        <v>205</v>
      </c>
      <c r="F1057" s="159" t="s">
        <v>2996</v>
      </c>
      <c r="H1057" s="160">
        <v>37.4</v>
      </c>
      <c r="I1057" s="161"/>
      <c r="L1057" s="157"/>
      <c r="M1057" s="162"/>
      <c r="T1057" s="163"/>
      <c r="AT1057" s="158" t="s">
        <v>205</v>
      </c>
      <c r="AU1057" s="158" t="s">
        <v>85</v>
      </c>
      <c r="AV1057" s="13" t="s">
        <v>85</v>
      </c>
      <c r="AW1057" s="13" t="s">
        <v>4</v>
      </c>
      <c r="AX1057" s="13" t="s">
        <v>82</v>
      </c>
      <c r="AY1057" s="158" t="s">
        <v>189</v>
      </c>
    </row>
    <row r="1058" spans="2:65" s="1" customFormat="1" ht="33" customHeight="1">
      <c r="B1058" s="33"/>
      <c r="C1058" s="133" t="s">
        <v>1362</v>
      </c>
      <c r="D1058" s="133" t="s">
        <v>191</v>
      </c>
      <c r="E1058" s="134" t="s">
        <v>3004</v>
      </c>
      <c r="F1058" s="135" t="s">
        <v>3005</v>
      </c>
      <c r="G1058" s="136" t="s">
        <v>194</v>
      </c>
      <c r="H1058" s="137">
        <v>34</v>
      </c>
      <c r="I1058" s="138"/>
      <c r="J1058" s="139">
        <f>ROUND(I1058*H1058,2)</f>
        <v>0</v>
      </c>
      <c r="K1058" s="135" t="s">
        <v>195</v>
      </c>
      <c r="L1058" s="33"/>
      <c r="M1058" s="140" t="s">
        <v>19</v>
      </c>
      <c r="N1058" s="141" t="s">
        <v>45</v>
      </c>
      <c r="P1058" s="142">
        <f>O1058*H1058</f>
        <v>0</v>
      </c>
      <c r="Q1058" s="142">
        <v>0</v>
      </c>
      <c r="R1058" s="142">
        <f>Q1058*H1058</f>
        <v>0</v>
      </c>
      <c r="S1058" s="142">
        <v>0</v>
      </c>
      <c r="T1058" s="143">
        <f>S1058*H1058</f>
        <v>0</v>
      </c>
      <c r="AR1058" s="144" t="s">
        <v>224</v>
      </c>
      <c r="AT1058" s="144" t="s">
        <v>191</v>
      </c>
      <c r="AU1058" s="144" t="s">
        <v>85</v>
      </c>
      <c r="AY1058" s="18" t="s">
        <v>189</v>
      </c>
      <c r="BE1058" s="145">
        <f>IF(N1058="základní",J1058,0)</f>
        <v>0</v>
      </c>
      <c r="BF1058" s="145">
        <f>IF(N1058="snížená",J1058,0)</f>
        <v>0</v>
      </c>
      <c r="BG1058" s="145">
        <f>IF(N1058="zákl. přenesená",J1058,0)</f>
        <v>0</v>
      </c>
      <c r="BH1058" s="145">
        <f>IF(N1058="sníž. přenesená",J1058,0)</f>
        <v>0</v>
      </c>
      <c r="BI1058" s="145">
        <f>IF(N1058="nulová",J1058,0)</f>
        <v>0</v>
      </c>
      <c r="BJ1058" s="18" t="s">
        <v>82</v>
      </c>
      <c r="BK1058" s="145">
        <f>ROUND(I1058*H1058,2)</f>
        <v>0</v>
      </c>
      <c r="BL1058" s="18" t="s">
        <v>224</v>
      </c>
      <c r="BM1058" s="144" t="s">
        <v>3006</v>
      </c>
    </row>
    <row r="1059" spans="2:65" s="1" customFormat="1" ht="11.25">
      <c r="B1059" s="33"/>
      <c r="D1059" s="146" t="s">
        <v>198</v>
      </c>
      <c r="F1059" s="147" t="s">
        <v>3007</v>
      </c>
      <c r="I1059" s="148"/>
      <c r="L1059" s="33"/>
      <c r="M1059" s="149"/>
      <c r="T1059" s="54"/>
      <c r="AT1059" s="18" t="s">
        <v>198</v>
      </c>
      <c r="AU1059" s="18" t="s">
        <v>85</v>
      </c>
    </row>
    <row r="1060" spans="2:65" s="12" customFormat="1" ht="11.25">
      <c r="B1060" s="150"/>
      <c r="D1060" s="151" t="s">
        <v>205</v>
      </c>
      <c r="E1060" s="152" t="s">
        <v>19</v>
      </c>
      <c r="F1060" s="153" t="s">
        <v>2244</v>
      </c>
      <c r="H1060" s="152" t="s">
        <v>19</v>
      </c>
      <c r="I1060" s="154"/>
      <c r="L1060" s="150"/>
      <c r="M1060" s="155"/>
      <c r="T1060" s="156"/>
      <c r="AT1060" s="152" t="s">
        <v>205</v>
      </c>
      <c r="AU1060" s="152" t="s">
        <v>85</v>
      </c>
      <c r="AV1060" s="12" t="s">
        <v>82</v>
      </c>
      <c r="AW1060" s="12" t="s">
        <v>35</v>
      </c>
      <c r="AX1060" s="12" t="s">
        <v>74</v>
      </c>
      <c r="AY1060" s="152" t="s">
        <v>189</v>
      </c>
    </row>
    <row r="1061" spans="2:65" s="13" customFormat="1" ht="11.25">
      <c r="B1061" s="157"/>
      <c r="D1061" s="151" t="s">
        <v>205</v>
      </c>
      <c r="E1061" s="158" t="s">
        <v>19</v>
      </c>
      <c r="F1061" s="159" t="s">
        <v>2984</v>
      </c>
      <c r="H1061" s="160">
        <v>34</v>
      </c>
      <c r="I1061" s="161"/>
      <c r="L1061" s="157"/>
      <c r="M1061" s="162"/>
      <c r="T1061" s="163"/>
      <c r="AT1061" s="158" t="s">
        <v>205</v>
      </c>
      <c r="AU1061" s="158" t="s">
        <v>85</v>
      </c>
      <c r="AV1061" s="13" t="s">
        <v>85</v>
      </c>
      <c r="AW1061" s="13" t="s">
        <v>35</v>
      </c>
      <c r="AX1061" s="13" t="s">
        <v>82</v>
      </c>
      <c r="AY1061" s="158" t="s">
        <v>189</v>
      </c>
    </row>
    <row r="1062" spans="2:65" s="1" customFormat="1" ht="16.5" customHeight="1">
      <c r="B1062" s="33"/>
      <c r="C1062" s="178" t="s">
        <v>1366</v>
      </c>
      <c r="D1062" s="178" t="s">
        <v>666</v>
      </c>
      <c r="E1062" s="179" t="s">
        <v>3008</v>
      </c>
      <c r="F1062" s="180" t="s">
        <v>3009</v>
      </c>
      <c r="G1062" s="181" t="s">
        <v>405</v>
      </c>
      <c r="H1062" s="182">
        <v>3.4</v>
      </c>
      <c r="I1062" s="183"/>
      <c r="J1062" s="184">
        <f>ROUND(I1062*H1062,2)</f>
        <v>0</v>
      </c>
      <c r="K1062" s="180" t="s">
        <v>195</v>
      </c>
      <c r="L1062" s="185"/>
      <c r="M1062" s="186" t="s">
        <v>19</v>
      </c>
      <c r="N1062" s="187" t="s">
        <v>45</v>
      </c>
      <c r="P1062" s="142">
        <f>O1062*H1062</f>
        <v>0</v>
      </c>
      <c r="Q1062" s="142">
        <v>0.21</v>
      </c>
      <c r="R1062" s="142">
        <f>Q1062*H1062</f>
        <v>0.71399999999999997</v>
      </c>
      <c r="S1062" s="142">
        <v>0</v>
      </c>
      <c r="T1062" s="143">
        <f>S1062*H1062</f>
        <v>0</v>
      </c>
      <c r="AR1062" s="144" t="s">
        <v>415</v>
      </c>
      <c r="AT1062" s="144" t="s">
        <v>666</v>
      </c>
      <c r="AU1062" s="144" t="s">
        <v>85</v>
      </c>
      <c r="AY1062" s="18" t="s">
        <v>189</v>
      </c>
      <c r="BE1062" s="145">
        <f>IF(N1062="základní",J1062,0)</f>
        <v>0</v>
      </c>
      <c r="BF1062" s="145">
        <f>IF(N1062="snížená",J1062,0)</f>
        <v>0</v>
      </c>
      <c r="BG1062" s="145">
        <f>IF(N1062="zákl. přenesená",J1062,0)</f>
        <v>0</v>
      </c>
      <c r="BH1062" s="145">
        <f>IF(N1062="sníž. přenesená",J1062,0)</f>
        <v>0</v>
      </c>
      <c r="BI1062" s="145">
        <f>IF(N1062="nulová",J1062,0)</f>
        <v>0</v>
      </c>
      <c r="BJ1062" s="18" t="s">
        <v>82</v>
      </c>
      <c r="BK1062" s="145">
        <f>ROUND(I1062*H1062,2)</f>
        <v>0</v>
      </c>
      <c r="BL1062" s="18" t="s">
        <v>224</v>
      </c>
      <c r="BM1062" s="144" t="s">
        <v>3010</v>
      </c>
    </row>
    <row r="1063" spans="2:65" s="13" customFormat="1" ht="11.25">
      <c r="B1063" s="157"/>
      <c r="D1063" s="151" t="s">
        <v>205</v>
      </c>
      <c r="F1063" s="159" t="s">
        <v>3011</v>
      </c>
      <c r="H1063" s="160">
        <v>3.4</v>
      </c>
      <c r="I1063" s="161"/>
      <c r="L1063" s="157"/>
      <c r="M1063" s="162"/>
      <c r="T1063" s="163"/>
      <c r="AT1063" s="158" t="s">
        <v>205</v>
      </c>
      <c r="AU1063" s="158" t="s">
        <v>85</v>
      </c>
      <c r="AV1063" s="13" t="s">
        <v>85</v>
      </c>
      <c r="AW1063" s="13" t="s">
        <v>4</v>
      </c>
      <c r="AX1063" s="13" t="s">
        <v>82</v>
      </c>
      <c r="AY1063" s="158" t="s">
        <v>189</v>
      </c>
    </row>
    <row r="1064" spans="2:65" s="1" customFormat="1" ht="37.9" customHeight="1">
      <c r="B1064" s="33"/>
      <c r="C1064" s="133" t="s">
        <v>3012</v>
      </c>
      <c r="D1064" s="133" t="s">
        <v>191</v>
      </c>
      <c r="E1064" s="134" t="s">
        <v>3013</v>
      </c>
      <c r="F1064" s="135" t="s">
        <v>3014</v>
      </c>
      <c r="G1064" s="136" t="s">
        <v>194</v>
      </c>
      <c r="H1064" s="137">
        <v>255</v>
      </c>
      <c r="I1064" s="138"/>
      <c r="J1064" s="139">
        <f>ROUND(I1064*H1064,2)</f>
        <v>0</v>
      </c>
      <c r="K1064" s="135" t="s">
        <v>195</v>
      </c>
      <c r="L1064" s="33"/>
      <c r="M1064" s="140" t="s">
        <v>19</v>
      </c>
      <c r="N1064" s="141" t="s">
        <v>45</v>
      </c>
      <c r="P1064" s="142">
        <f>O1064*H1064</f>
        <v>0</v>
      </c>
      <c r="Q1064" s="142">
        <v>0</v>
      </c>
      <c r="R1064" s="142">
        <f>Q1064*H1064</f>
        <v>0</v>
      </c>
      <c r="S1064" s="142">
        <v>0</v>
      </c>
      <c r="T1064" s="143">
        <f>S1064*H1064</f>
        <v>0</v>
      </c>
      <c r="AR1064" s="144" t="s">
        <v>224</v>
      </c>
      <c r="AT1064" s="144" t="s">
        <v>191</v>
      </c>
      <c r="AU1064" s="144" t="s">
        <v>85</v>
      </c>
      <c r="AY1064" s="18" t="s">
        <v>189</v>
      </c>
      <c r="BE1064" s="145">
        <f>IF(N1064="základní",J1064,0)</f>
        <v>0</v>
      </c>
      <c r="BF1064" s="145">
        <f>IF(N1064="snížená",J1064,0)</f>
        <v>0</v>
      </c>
      <c r="BG1064" s="145">
        <f>IF(N1064="zákl. přenesená",J1064,0)</f>
        <v>0</v>
      </c>
      <c r="BH1064" s="145">
        <f>IF(N1064="sníž. přenesená",J1064,0)</f>
        <v>0</v>
      </c>
      <c r="BI1064" s="145">
        <f>IF(N1064="nulová",J1064,0)</f>
        <v>0</v>
      </c>
      <c r="BJ1064" s="18" t="s">
        <v>82</v>
      </c>
      <c r="BK1064" s="145">
        <f>ROUND(I1064*H1064,2)</f>
        <v>0</v>
      </c>
      <c r="BL1064" s="18" t="s">
        <v>224</v>
      </c>
      <c r="BM1064" s="144" t="s">
        <v>3015</v>
      </c>
    </row>
    <row r="1065" spans="2:65" s="1" customFormat="1" ht="11.25">
      <c r="B1065" s="33"/>
      <c r="D1065" s="146" t="s">
        <v>198</v>
      </c>
      <c r="F1065" s="147" t="s">
        <v>3016</v>
      </c>
      <c r="I1065" s="148"/>
      <c r="L1065" s="33"/>
      <c r="M1065" s="149"/>
      <c r="T1065" s="54"/>
      <c r="AT1065" s="18" t="s">
        <v>198</v>
      </c>
      <c r="AU1065" s="18" t="s">
        <v>85</v>
      </c>
    </row>
    <row r="1066" spans="2:65" s="12" customFormat="1" ht="11.25">
      <c r="B1066" s="150"/>
      <c r="D1066" s="151" t="s">
        <v>205</v>
      </c>
      <c r="E1066" s="152" t="s">
        <v>19</v>
      </c>
      <c r="F1066" s="153" t="s">
        <v>2244</v>
      </c>
      <c r="H1066" s="152" t="s">
        <v>19</v>
      </c>
      <c r="I1066" s="154"/>
      <c r="L1066" s="150"/>
      <c r="M1066" s="155"/>
      <c r="T1066" s="156"/>
      <c r="AT1066" s="152" t="s">
        <v>205</v>
      </c>
      <c r="AU1066" s="152" t="s">
        <v>85</v>
      </c>
      <c r="AV1066" s="12" t="s">
        <v>82</v>
      </c>
      <c r="AW1066" s="12" t="s">
        <v>35</v>
      </c>
      <c r="AX1066" s="12" t="s">
        <v>74</v>
      </c>
      <c r="AY1066" s="152" t="s">
        <v>189</v>
      </c>
    </row>
    <row r="1067" spans="2:65" s="12" customFormat="1" ht="11.25">
      <c r="B1067" s="150"/>
      <c r="D1067" s="151" t="s">
        <v>205</v>
      </c>
      <c r="E1067" s="152" t="s">
        <v>19</v>
      </c>
      <c r="F1067" s="153" t="s">
        <v>2253</v>
      </c>
      <c r="H1067" s="152" t="s">
        <v>19</v>
      </c>
      <c r="I1067" s="154"/>
      <c r="L1067" s="150"/>
      <c r="M1067" s="155"/>
      <c r="T1067" s="156"/>
      <c r="AT1067" s="152" t="s">
        <v>205</v>
      </c>
      <c r="AU1067" s="152" t="s">
        <v>85</v>
      </c>
      <c r="AV1067" s="12" t="s">
        <v>82</v>
      </c>
      <c r="AW1067" s="12" t="s">
        <v>35</v>
      </c>
      <c r="AX1067" s="12" t="s">
        <v>74</v>
      </c>
      <c r="AY1067" s="152" t="s">
        <v>189</v>
      </c>
    </row>
    <row r="1068" spans="2:65" s="13" customFormat="1" ht="11.25">
      <c r="B1068" s="157"/>
      <c r="D1068" s="151" t="s">
        <v>205</v>
      </c>
      <c r="E1068" s="158" t="s">
        <v>19</v>
      </c>
      <c r="F1068" s="159" t="s">
        <v>3017</v>
      </c>
      <c r="H1068" s="160">
        <v>255</v>
      </c>
      <c r="I1068" s="161"/>
      <c r="L1068" s="157"/>
      <c r="M1068" s="162"/>
      <c r="T1068" s="163"/>
      <c r="AT1068" s="158" t="s">
        <v>205</v>
      </c>
      <c r="AU1068" s="158" t="s">
        <v>85</v>
      </c>
      <c r="AV1068" s="13" t="s">
        <v>85</v>
      </c>
      <c r="AW1068" s="13" t="s">
        <v>35</v>
      </c>
      <c r="AX1068" s="13" t="s">
        <v>82</v>
      </c>
      <c r="AY1068" s="158" t="s">
        <v>189</v>
      </c>
    </row>
    <row r="1069" spans="2:65" s="1" customFormat="1" ht="16.5" customHeight="1">
      <c r="B1069" s="33"/>
      <c r="C1069" s="178" t="s">
        <v>3018</v>
      </c>
      <c r="D1069" s="178" t="s">
        <v>666</v>
      </c>
      <c r="E1069" s="179" t="s">
        <v>3019</v>
      </c>
      <c r="F1069" s="180" t="s">
        <v>3020</v>
      </c>
      <c r="G1069" s="181" t="s">
        <v>405</v>
      </c>
      <c r="H1069" s="182">
        <v>51</v>
      </c>
      <c r="I1069" s="183"/>
      <c r="J1069" s="184">
        <f>ROUND(I1069*H1069,2)</f>
        <v>0</v>
      </c>
      <c r="K1069" s="180" t="s">
        <v>195</v>
      </c>
      <c r="L1069" s="185"/>
      <c r="M1069" s="186" t="s">
        <v>19</v>
      </c>
      <c r="N1069" s="187" t="s">
        <v>45</v>
      </c>
      <c r="P1069" s="142">
        <f>O1069*H1069</f>
        <v>0</v>
      </c>
      <c r="Q1069" s="142">
        <v>0.45</v>
      </c>
      <c r="R1069" s="142">
        <f>Q1069*H1069</f>
        <v>22.95</v>
      </c>
      <c r="S1069" s="142">
        <v>0</v>
      </c>
      <c r="T1069" s="143">
        <f>S1069*H1069</f>
        <v>0</v>
      </c>
      <c r="AR1069" s="144" t="s">
        <v>415</v>
      </c>
      <c r="AT1069" s="144" t="s">
        <v>666</v>
      </c>
      <c r="AU1069" s="144" t="s">
        <v>85</v>
      </c>
      <c r="AY1069" s="18" t="s">
        <v>189</v>
      </c>
      <c r="BE1069" s="145">
        <f>IF(N1069="základní",J1069,0)</f>
        <v>0</v>
      </c>
      <c r="BF1069" s="145">
        <f>IF(N1069="snížená",J1069,0)</f>
        <v>0</v>
      </c>
      <c r="BG1069" s="145">
        <f>IF(N1069="zákl. přenesená",J1069,0)</f>
        <v>0</v>
      </c>
      <c r="BH1069" s="145">
        <f>IF(N1069="sníž. přenesená",J1069,0)</f>
        <v>0</v>
      </c>
      <c r="BI1069" s="145">
        <f>IF(N1069="nulová",J1069,0)</f>
        <v>0</v>
      </c>
      <c r="BJ1069" s="18" t="s">
        <v>82</v>
      </c>
      <c r="BK1069" s="145">
        <f>ROUND(I1069*H1069,2)</f>
        <v>0</v>
      </c>
      <c r="BL1069" s="18" t="s">
        <v>224</v>
      </c>
      <c r="BM1069" s="144" t="s">
        <v>3021</v>
      </c>
    </row>
    <row r="1070" spans="2:65" s="13" customFormat="1" ht="11.25">
      <c r="B1070" s="157"/>
      <c r="D1070" s="151" t="s">
        <v>205</v>
      </c>
      <c r="F1070" s="159" t="s">
        <v>3022</v>
      </c>
      <c r="H1070" s="160">
        <v>51</v>
      </c>
      <c r="I1070" s="161"/>
      <c r="L1070" s="157"/>
      <c r="M1070" s="162"/>
      <c r="T1070" s="163"/>
      <c r="AT1070" s="158" t="s">
        <v>205</v>
      </c>
      <c r="AU1070" s="158" t="s">
        <v>85</v>
      </c>
      <c r="AV1070" s="13" t="s">
        <v>85</v>
      </c>
      <c r="AW1070" s="13" t="s">
        <v>4</v>
      </c>
      <c r="AX1070" s="13" t="s">
        <v>82</v>
      </c>
      <c r="AY1070" s="158" t="s">
        <v>189</v>
      </c>
    </row>
    <row r="1071" spans="2:65" s="1" customFormat="1" ht="33" customHeight="1">
      <c r="B1071" s="33"/>
      <c r="C1071" s="133" t="s">
        <v>3023</v>
      </c>
      <c r="D1071" s="133" t="s">
        <v>191</v>
      </c>
      <c r="E1071" s="134" t="s">
        <v>3024</v>
      </c>
      <c r="F1071" s="135" t="s">
        <v>3025</v>
      </c>
      <c r="G1071" s="136" t="s">
        <v>405</v>
      </c>
      <c r="H1071" s="137">
        <v>11.22</v>
      </c>
      <c r="I1071" s="138"/>
      <c r="J1071" s="139">
        <f>ROUND(I1071*H1071,2)</f>
        <v>0</v>
      </c>
      <c r="K1071" s="135" t="s">
        <v>195</v>
      </c>
      <c r="L1071" s="33"/>
      <c r="M1071" s="140" t="s">
        <v>19</v>
      </c>
      <c r="N1071" s="141" t="s">
        <v>45</v>
      </c>
      <c r="P1071" s="142">
        <f>O1071*H1071</f>
        <v>0</v>
      </c>
      <c r="Q1071" s="142">
        <v>0</v>
      </c>
      <c r="R1071" s="142">
        <f>Q1071*H1071</f>
        <v>0</v>
      </c>
      <c r="S1071" s="142">
        <v>0</v>
      </c>
      <c r="T1071" s="143">
        <f>S1071*H1071</f>
        <v>0</v>
      </c>
      <c r="AR1071" s="144" t="s">
        <v>224</v>
      </c>
      <c r="AT1071" s="144" t="s">
        <v>191</v>
      </c>
      <c r="AU1071" s="144" t="s">
        <v>85</v>
      </c>
      <c r="AY1071" s="18" t="s">
        <v>189</v>
      </c>
      <c r="BE1071" s="145">
        <f>IF(N1071="základní",J1071,0)</f>
        <v>0</v>
      </c>
      <c r="BF1071" s="145">
        <f>IF(N1071="snížená",J1071,0)</f>
        <v>0</v>
      </c>
      <c r="BG1071" s="145">
        <f>IF(N1071="zákl. přenesená",J1071,0)</f>
        <v>0</v>
      </c>
      <c r="BH1071" s="145">
        <f>IF(N1071="sníž. přenesená",J1071,0)</f>
        <v>0</v>
      </c>
      <c r="BI1071" s="145">
        <f>IF(N1071="nulová",J1071,0)</f>
        <v>0</v>
      </c>
      <c r="BJ1071" s="18" t="s">
        <v>82</v>
      </c>
      <c r="BK1071" s="145">
        <f>ROUND(I1071*H1071,2)</f>
        <v>0</v>
      </c>
      <c r="BL1071" s="18" t="s">
        <v>224</v>
      </c>
      <c r="BM1071" s="144" t="s">
        <v>3026</v>
      </c>
    </row>
    <row r="1072" spans="2:65" s="1" customFormat="1" ht="11.25">
      <c r="B1072" s="33"/>
      <c r="D1072" s="146" t="s">
        <v>198</v>
      </c>
      <c r="F1072" s="147" t="s">
        <v>3027</v>
      </c>
      <c r="I1072" s="148"/>
      <c r="L1072" s="33"/>
      <c r="M1072" s="149"/>
      <c r="T1072" s="54"/>
      <c r="AT1072" s="18" t="s">
        <v>198</v>
      </c>
      <c r="AU1072" s="18" t="s">
        <v>85</v>
      </c>
    </row>
    <row r="1073" spans="2:65" s="12" customFormat="1" ht="11.25">
      <c r="B1073" s="150"/>
      <c r="D1073" s="151" t="s">
        <v>205</v>
      </c>
      <c r="E1073" s="152" t="s">
        <v>19</v>
      </c>
      <c r="F1073" s="153" t="s">
        <v>2244</v>
      </c>
      <c r="H1073" s="152" t="s">
        <v>19</v>
      </c>
      <c r="I1073" s="154"/>
      <c r="L1073" s="150"/>
      <c r="M1073" s="155"/>
      <c r="T1073" s="156"/>
      <c r="AT1073" s="152" t="s">
        <v>205</v>
      </c>
      <c r="AU1073" s="152" t="s">
        <v>85</v>
      </c>
      <c r="AV1073" s="12" t="s">
        <v>82</v>
      </c>
      <c r="AW1073" s="12" t="s">
        <v>35</v>
      </c>
      <c r="AX1073" s="12" t="s">
        <v>74</v>
      </c>
      <c r="AY1073" s="152" t="s">
        <v>189</v>
      </c>
    </row>
    <row r="1074" spans="2:65" s="13" customFormat="1" ht="11.25">
      <c r="B1074" s="157"/>
      <c r="D1074" s="151" t="s">
        <v>205</v>
      </c>
      <c r="E1074" s="158" t="s">
        <v>19</v>
      </c>
      <c r="F1074" s="159" t="s">
        <v>3028</v>
      </c>
      <c r="H1074" s="160">
        <v>11.22</v>
      </c>
      <c r="I1074" s="161"/>
      <c r="L1074" s="157"/>
      <c r="M1074" s="162"/>
      <c r="T1074" s="163"/>
      <c r="AT1074" s="158" t="s">
        <v>205</v>
      </c>
      <c r="AU1074" s="158" t="s">
        <v>85</v>
      </c>
      <c r="AV1074" s="13" t="s">
        <v>85</v>
      </c>
      <c r="AW1074" s="13" t="s">
        <v>35</v>
      </c>
      <c r="AX1074" s="13" t="s">
        <v>82</v>
      </c>
      <c r="AY1074" s="158" t="s">
        <v>189</v>
      </c>
    </row>
    <row r="1075" spans="2:65" s="1" customFormat="1" ht="16.5" customHeight="1">
      <c r="B1075" s="33"/>
      <c r="C1075" s="178" t="s">
        <v>3029</v>
      </c>
      <c r="D1075" s="178" t="s">
        <v>666</v>
      </c>
      <c r="E1075" s="179" t="s">
        <v>3030</v>
      </c>
      <c r="F1075" s="180" t="s">
        <v>3031</v>
      </c>
      <c r="G1075" s="181" t="s">
        <v>405</v>
      </c>
      <c r="H1075" s="182">
        <v>11.22</v>
      </c>
      <c r="I1075" s="183"/>
      <c r="J1075" s="184">
        <f>ROUND(I1075*H1075,2)</f>
        <v>0</v>
      </c>
      <c r="K1075" s="180" t="s">
        <v>195</v>
      </c>
      <c r="L1075" s="185"/>
      <c r="M1075" s="186" t="s">
        <v>19</v>
      </c>
      <c r="N1075" s="187" t="s">
        <v>45</v>
      </c>
      <c r="P1075" s="142">
        <f>O1075*H1075</f>
        <v>0</v>
      </c>
      <c r="Q1075" s="142">
        <v>0.51</v>
      </c>
      <c r="R1075" s="142">
        <f>Q1075*H1075</f>
        <v>5.7222000000000008</v>
      </c>
      <c r="S1075" s="142">
        <v>0</v>
      </c>
      <c r="T1075" s="143">
        <f>S1075*H1075</f>
        <v>0</v>
      </c>
      <c r="AR1075" s="144" t="s">
        <v>415</v>
      </c>
      <c r="AT1075" s="144" t="s">
        <v>666</v>
      </c>
      <c r="AU1075" s="144" t="s">
        <v>85</v>
      </c>
      <c r="AY1075" s="18" t="s">
        <v>189</v>
      </c>
      <c r="BE1075" s="145">
        <f>IF(N1075="základní",J1075,0)</f>
        <v>0</v>
      </c>
      <c r="BF1075" s="145">
        <f>IF(N1075="snížená",J1075,0)</f>
        <v>0</v>
      </c>
      <c r="BG1075" s="145">
        <f>IF(N1075="zákl. přenesená",J1075,0)</f>
        <v>0</v>
      </c>
      <c r="BH1075" s="145">
        <f>IF(N1075="sníž. přenesená",J1075,0)</f>
        <v>0</v>
      </c>
      <c r="BI1075" s="145">
        <f>IF(N1075="nulová",J1075,0)</f>
        <v>0</v>
      </c>
      <c r="BJ1075" s="18" t="s">
        <v>82</v>
      </c>
      <c r="BK1075" s="145">
        <f>ROUND(I1075*H1075,2)</f>
        <v>0</v>
      </c>
      <c r="BL1075" s="18" t="s">
        <v>224</v>
      </c>
      <c r="BM1075" s="144" t="s">
        <v>3032</v>
      </c>
    </row>
    <row r="1076" spans="2:65" s="1" customFormat="1" ht="37.9" customHeight="1">
      <c r="B1076" s="33"/>
      <c r="C1076" s="133" t="s">
        <v>3033</v>
      </c>
      <c r="D1076" s="133" t="s">
        <v>191</v>
      </c>
      <c r="E1076" s="134" t="s">
        <v>3034</v>
      </c>
      <c r="F1076" s="135" t="s">
        <v>3035</v>
      </c>
      <c r="G1076" s="136" t="s">
        <v>194</v>
      </c>
      <c r="H1076" s="137">
        <v>255</v>
      </c>
      <c r="I1076" s="138"/>
      <c r="J1076" s="139">
        <f>ROUND(I1076*H1076,2)</f>
        <v>0</v>
      </c>
      <c r="K1076" s="135" t="s">
        <v>195</v>
      </c>
      <c r="L1076" s="33"/>
      <c r="M1076" s="140" t="s">
        <v>19</v>
      </c>
      <c r="N1076" s="141" t="s">
        <v>45</v>
      </c>
      <c r="P1076" s="142">
        <f>O1076*H1076</f>
        <v>0</v>
      </c>
      <c r="Q1076" s="142">
        <v>0</v>
      </c>
      <c r="R1076" s="142">
        <f>Q1076*H1076</f>
        <v>0</v>
      </c>
      <c r="S1076" s="142">
        <v>0</v>
      </c>
      <c r="T1076" s="143">
        <f>S1076*H1076</f>
        <v>0</v>
      </c>
      <c r="AR1076" s="144" t="s">
        <v>224</v>
      </c>
      <c r="AT1076" s="144" t="s">
        <v>191</v>
      </c>
      <c r="AU1076" s="144" t="s">
        <v>85</v>
      </c>
      <c r="AY1076" s="18" t="s">
        <v>189</v>
      </c>
      <c r="BE1076" s="145">
        <f>IF(N1076="základní",J1076,0)</f>
        <v>0</v>
      </c>
      <c r="BF1076" s="145">
        <f>IF(N1076="snížená",J1076,0)</f>
        <v>0</v>
      </c>
      <c r="BG1076" s="145">
        <f>IF(N1076="zákl. přenesená",J1076,0)</f>
        <v>0</v>
      </c>
      <c r="BH1076" s="145">
        <f>IF(N1076="sníž. přenesená",J1076,0)</f>
        <v>0</v>
      </c>
      <c r="BI1076" s="145">
        <f>IF(N1076="nulová",J1076,0)</f>
        <v>0</v>
      </c>
      <c r="BJ1076" s="18" t="s">
        <v>82</v>
      </c>
      <c r="BK1076" s="145">
        <f>ROUND(I1076*H1076,2)</f>
        <v>0</v>
      </c>
      <c r="BL1076" s="18" t="s">
        <v>224</v>
      </c>
      <c r="BM1076" s="144" t="s">
        <v>3036</v>
      </c>
    </row>
    <row r="1077" spans="2:65" s="1" customFormat="1" ht="11.25">
      <c r="B1077" s="33"/>
      <c r="D1077" s="146" t="s">
        <v>198</v>
      </c>
      <c r="F1077" s="147" t="s">
        <v>3037</v>
      </c>
      <c r="I1077" s="148"/>
      <c r="L1077" s="33"/>
      <c r="M1077" s="149"/>
      <c r="T1077" s="54"/>
      <c r="AT1077" s="18" t="s">
        <v>198</v>
      </c>
      <c r="AU1077" s="18" t="s">
        <v>85</v>
      </c>
    </row>
    <row r="1078" spans="2:65" s="12" customFormat="1" ht="11.25">
      <c r="B1078" s="150"/>
      <c r="D1078" s="151" t="s">
        <v>205</v>
      </c>
      <c r="E1078" s="152" t="s">
        <v>19</v>
      </c>
      <c r="F1078" s="153" t="s">
        <v>2244</v>
      </c>
      <c r="H1078" s="152" t="s">
        <v>19</v>
      </c>
      <c r="I1078" s="154"/>
      <c r="L1078" s="150"/>
      <c r="M1078" s="155"/>
      <c r="T1078" s="156"/>
      <c r="AT1078" s="152" t="s">
        <v>205</v>
      </c>
      <c r="AU1078" s="152" t="s">
        <v>85</v>
      </c>
      <c r="AV1078" s="12" t="s">
        <v>82</v>
      </c>
      <c r="AW1078" s="12" t="s">
        <v>35</v>
      </c>
      <c r="AX1078" s="12" t="s">
        <v>74</v>
      </c>
      <c r="AY1078" s="152" t="s">
        <v>189</v>
      </c>
    </row>
    <row r="1079" spans="2:65" s="12" customFormat="1" ht="11.25">
      <c r="B1079" s="150"/>
      <c r="D1079" s="151" t="s">
        <v>205</v>
      </c>
      <c r="E1079" s="152" t="s">
        <v>19</v>
      </c>
      <c r="F1079" s="153" t="s">
        <v>2253</v>
      </c>
      <c r="H1079" s="152" t="s">
        <v>19</v>
      </c>
      <c r="I1079" s="154"/>
      <c r="L1079" s="150"/>
      <c r="M1079" s="155"/>
      <c r="T1079" s="156"/>
      <c r="AT1079" s="152" t="s">
        <v>205</v>
      </c>
      <c r="AU1079" s="152" t="s">
        <v>85</v>
      </c>
      <c r="AV1079" s="12" t="s">
        <v>82</v>
      </c>
      <c r="AW1079" s="12" t="s">
        <v>35</v>
      </c>
      <c r="AX1079" s="12" t="s">
        <v>74</v>
      </c>
      <c r="AY1079" s="152" t="s">
        <v>189</v>
      </c>
    </row>
    <row r="1080" spans="2:65" s="13" customFormat="1" ht="11.25">
      <c r="B1080" s="157"/>
      <c r="D1080" s="151" t="s">
        <v>205</v>
      </c>
      <c r="E1080" s="158" t="s">
        <v>19</v>
      </c>
      <c r="F1080" s="159" t="s">
        <v>3017</v>
      </c>
      <c r="H1080" s="160">
        <v>255</v>
      </c>
      <c r="I1080" s="161"/>
      <c r="L1080" s="157"/>
      <c r="M1080" s="162"/>
      <c r="T1080" s="163"/>
      <c r="AT1080" s="158" t="s">
        <v>205</v>
      </c>
      <c r="AU1080" s="158" t="s">
        <v>85</v>
      </c>
      <c r="AV1080" s="13" t="s">
        <v>85</v>
      </c>
      <c r="AW1080" s="13" t="s">
        <v>35</v>
      </c>
      <c r="AX1080" s="13" t="s">
        <v>82</v>
      </c>
      <c r="AY1080" s="158" t="s">
        <v>189</v>
      </c>
    </row>
    <row r="1081" spans="2:65" s="1" customFormat="1" ht="16.5" customHeight="1">
      <c r="B1081" s="33"/>
      <c r="C1081" s="178" t="s">
        <v>3038</v>
      </c>
      <c r="D1081" s="178" t="s">
        <v>666</v>
      </c>
      <c r="E1081" s="179" t="s">
        <v>3039</v>
      </c>
      <c r="F1081" s="180" t="s">
        <v>3040</v>
      </c>
      <c r="G1081" s="181" t="s">
        <v>194</v>
      </c>
      <c r="H1081" s="182">
        <v>306</v>
      </c>
      <c r="I1081" s="183"/>
      <c r="J1081" s="184">
        <f>ROUND(I1081*H1081,2)</f>
        <v>0</v>
      </c>
      <c r="K1081" s="180" t="s">
        <v>195</v>
      </c>
      <c r="L1081" s="185"/>
      <c r="M1081" s="186" t="s">
        <v>19</v>
      </c>
      <c r="N1081" s="187" t="s">
        <v>45</v>
      </c>
      <c r="P1081" s="142">
        <f>O1081*H1081</f>
        <v>0</v>
      </c>
      <c r="Q1081" s="142">
        <v>4.0000000000000002E-4</v>
      </c>
      <c r="R1081" s="142">
        <f>Q1081*H1081</f>
        <v>0.12240000000000001</v>
      </c>
      <c r="S1081" s="142">
        <v>0</v>
      </c>
      <c r="T1081" s="143">
        <f>S1081*H1081</f>
        <v>0</v>
      </c>
      <c r="AR1081" s="144" t="s">
        <v>415</v>
      </c>
      <c r="AT1081" s="144" t="s">
        <v>666</v>
      </c>
      <c r="AU1081" s="144" t="s">
        <v>85</v>
      </c>
      <c r="AY1081" s="18" t="s">
        <v>189</v>
      </c>
      <c r="BE1081" s="145">
        <f>IF(N1081="základní",J1081,0)</f>
        <v>0</v>
      </c>
      <c r="BF1081" s="145">
        <f>IF(N1081="snížená",J1081,0)</f>
        <v>0</v>
      </c>
      <c r="BG1081" s="145">
        <f>IF(N1081="zákl. přenesená",J1081,0)</f>
        <v>0</v>
      </c>
      <c r="BH1081" s="145">
        <f>IF(N1081="sníž. přenesená",J1081,0)</f>
        <v>0</v>
      </c>
      <c r="BI1081" s="145">
        <f>IF(N1081="nulová",J1081,0)</f>
        <v>0</v>
      </c>
      <c r="BJ1081" s="18" t="s">
        <v>82</v>
      </c>
      <c r="BK1081" s="145">
        <f>ROUND(I1081*H1081,2)</f>
        <v>0</v>
      </c>
      <c r="BL1081" s="18" t="s">
        <v>224</v>
      </c>
      <c r="BM1081" s="144" t="s">
        <v>3041</v>
      </c>
    </row>
    <row r="1082" spans="2:65" s="13" customFormat="1" ht="11.25">
      <c r="B1082" s="157"/>
      <c r="D1082" s="151" t="s">
        <v>205</v>
      </c>
      <c r="F1082" s="159" t="s">
        <v>3042</v>
      </c>
      <c r="H1082" s="160">
        <v>306</v>
      </c>
      <c r="I1082" s="161"/>
      <c r="L1082" s="157"/>
      <c r="M1082" s="162"/>
      <c r="T1082" s="163"/>
      <c r="AT1082" s="158" t="s">
        <v>205</v>
      </c>
      <c r="AU1082" s="158" t="s">
        <v>85</v>
      </c>
      <c r="AV1082" s="13" t="s">
        <v>85</v>
      </c>
      <c r="AW1082" s="13" t="s">
        <v>4</v>
      </c>
      <c r="AX1082" s="13" t="s">
        <v>82</v>
      </c>
      <c r="AY1082" s="158" t="s">
        <v>189</v>
      </c>
    </row>
    <row r="1083" spans="2:65" s="1" customFormat="1" ht="24.2" customHeight="1">
      <c r="B1083" s="33"/>
      <c r="C1083" s="133" t="s">
        <v>3043</v>
      </c>
      <c r="D1083" s="133" t="s">
        <v>191</v>
      </c>
      <c r="E1083" s="134" t="s">
        <v>3044</v>
      </c>
      <c r="F1083" s="135" t="s">
        <v>3045</v>
      </c>
      <c r="G1083" s="136" t="s">
        <v>194</v>
      </c>
      <c r="H1083" s="137">
        <v>34</v>
      </c>
      <c r="I1083" s="138"/>
      <c r="J1083" s="139">
        <f>ROUND(I1083*H1083,2)</f>
        <v>0</v>
      </c>
      <c r="K1083" s="135" t="s">
        <v>195</v>
      </c>
      <c r="L1083" s="33"/>
      <c r="M1083" s="140" t="s">
        <v>19</v>
      </c>
      <c r="N1083" s="141" t="s">
        <v>45</v>
      </c>
      <c r="P1083" s="142">
        <f>O1083*H1083</f>
        <v>0</v>
      </c>
      <c r="Q1083" s="142">
        <v>0</v>
      </c>
      <c r="R1083" s="142">
        <f>Q1083*H1083</f>
        <v>0</v>
      </c>
      <c r="S1083" s="142">
        <v>0</v>
      </c>
      <c r="T1083" s="143">
        <f>S1083*H1083</f>
        <v>0</v>
      </c>
      <c r="AR1083" s="144" t="s">
        <v>224</v>
      </c>
      <c r="AT1083" s="144" t="s">
        <v>191</v>
      </c>
      <c r="AU1083" s="144" t="s">
        <v>85</v>
      </c>
      <c r="AY1083" s="18" t="s">
        <v>189</v>
      </c>
      <c r="BE1083" s="145">
        <f>IF(N1083="základní",J1083,0)</f>
        <v>0</v>
      </c>
      <c r="BF1083" s="145">
        <f>IF(N1083="snížená",J1083,0)</f>
        <v>0</v>
      </c>
      <c r="BG1083" s="145">
        <f>IF(N1083="zákl. přenesená",J1083,0)</f>
        <v>0</v>
      </c>
      <c r="BH1083" s="145">
        <f>IF(N1083="sníž. přenesená",J1083,0)</f>
        <v>0</v>
      </c>
      <c r="BI1083" s="145">
        <f>IF(N1083="nulová",J1083,0)</f>
        <v>0</v>
      </c>
      <c r="BJ1083" s="18" t="s">
        <v>82</v>
      </c>
      <c r="BK1083" s="145">
        <f>ROUND(I1083*H1083,2)</f>
        <v>0</v>
      </c>
      <c r="BL1083" s="18" t="s">
        <v>224</v>
      </c>
      <c r="BM1083" s="144" t="s">
        <v>3046</v>
      </c>
    </row>
    <row r="1084" spans="2:65" s="1" customFormat="1" ht="11.25">
      <c r="B1084" s="33"/>
      <c r="D1084" s="146" t="s">
        <v>198</v>
      </c>
      <c r="F1084" s="147" t="s">
        <v>3047</v>
      </c>
      <c r="I1084" s="148"/>
      <c r="L1084" s="33"/>
      <c r="M1084" s="149"/>
      <c r="T1084" s="54"/>
      <c r="AT1084" s="18" t="s">
        <v>198</v>
      </c>
      <c r="AU1084" s="18" t="s">
        <v>85</v>
      </c>
    </row>
    <row r="1085" spans="2:65" s="12" customFormat="1" ht="11.25">
      <c r="B1085" s="150"/>
      <c r="D1085" s="151" t="s">
        <v>205</v>
      </c>
      <c r="E1085" s="152" t="s">
        <v>19</v>
      </c>
      <c r="F1085" s="153" t="s">
        <v>2244</v>
      </c>
      <c r="H1085" s="152" t="s">
        <v>19</v>
      </c>
      <c r="I1085" s="154"/>
      <c r="L1085" s="150"/>
      <c r="M1085" s="155"/>
      <c r="T1085" s="156"/>
      <c r="AT1085" s="152" t="s">
        <v>205</v>
      </c>
      <c r="AU1085" s="152" t="s">
        <v>85</v>
      </c>
      <c r="AV1085" s="12" t="s">
        <v>82</v>
      </c>
      <c r="AW1085" s="12" t="s">
        <v>35</v>
      </c>
      <c r="AX1085" s="12" t="s">
        <v>74</v>
      </c>
      <c r="AY1085" s="152" t="s">
        <v>189</v>
      </c>
    </row>
    <row r="1086" spans="2:65" s="13" customFormat="1" ht="11.25">
      <c r="B1086" s="157"/>
      <c r="D1086" s="151" t="s">
        <v>205</v>
      </c>
      <c r="E1086" s="158" t="s">
        <v>19</v>
      </c>
      <c r="F1086" s="159" t="s">
        <v>2984</v>
      </c>
      <c r="H1086" s="160">
        <v>34</v>
      </c>
      <c r="I1086" s="161"/>
      <c r="L1086" s="157"/>
      <c r="M1086" s="162"/>
      <c r="T1086" s="163"/>
      <c r="AT1086" s="158" t="s">
        <v>205</v>
      </c>
      <c r="AU1086" s="158" t="s">
        <v>85</v>
      </c>
      <c r="AV1086" s="13" t="s">
        <v>85</v>
      </c>
      <c r="AW1086" s="13" t="s">
        <v>35</v>
      </c>
      <c r="AX1086" s="13" t="s">
        <v>82</v>
      </c>
      <c r="AY1086" s="158" t="s">
        <v>189</v>
      </c>
    </row>
    <row r="1087" spans="2:65" s="1" customFormat="1" ht="16.5" customHeight="1">
      <c r="B1087" s="33"/>
      <c r="C1087" s="178" t="s">
        <v>3048</v>
      </c>
      <c r="D1087" s="178" t="s">
        <v>666</v>
      </c>
      <c r="E1087" s="179" t="s">
        <v>703</v>
      </c>
      <c r="F1087" s="180" t="s">
        <v>704</v>
      </c>
      <c r="G1087" s="181" t="s">
        <v>705</v>
      </c>
      <c r="H1087" s="182">
        <v>1.02</v>
      </c>
      <c r="I1087" s="183"/>
      <c r="J1087" s="184">
        <f>ROUND(I1087*H1087,2)</f>
        <v>0</v>
      </c>
      <c r="K1087" s="180" t="s">
        <v>195</v>
      </c>
      <c r="L1087" s="185"/>
      <c r="M1087" s="186" t="s">
        <v>19</v>
      </c>
      <c r="N1087" s="187" t="s">
        <v>45</v>
      </c>
      <c r="P1087" s="142">
        <f>O1087*H1087</f>
        <v>0</v>
      </c>
      <c r="Q1087" s="142">
        <v>1E-3</v>
      </c>
      <c r="R1087" s="142">
        <f>Q1087*H1087</f>
        <v>1.0200000000000001E-3</v>
      </c>
      <c r="S1087" s="142">
        <v>0</v>
      </c>
      <c r="T1087" s="143">
        <f>S1087*H1087</f>
        <v>0</v>
      </c>
      <c r="AR1087" s="144" t="s">
        <v>415</v>
      </c>
      <c r="AT1087" s="144" t="s">
        <v>666</v>
      </c>
      <c r="AU1087" s="144" t="s">
        <v>85</v>
      </c>
      <c r="AY1087" s="18" t="s">
        <v>189</v>
      </c>
      <c r="BE1087" s="145">
        <f>IF(N1087="základní",J1087,0)</f>
        <v>0</v>
      </c>
      <c r="BF1087" s="145">
        <f>IF(N1087="snížená",J1087,0)</f>
        <v>0</v>
      </c>
      <c r="BG1087" s="145">
        <f>IF(N1087="zákl. přenesená",J1087,0)</f>
        <v>0</v>
      </c>
      <c r="BH1087" s="145">
        <f>IF(N1087="sníž. přenesená",J1087,0)</f>
        <v>0</v>
      </c>
      <c r="BI1087" s="145">
        <f>IF(N1087="nulová",J1087,0)</f>
        <v>0</v>
      </c>
      <c r="BJ1087" s="18" t="s">
        <v>82</v>
      </c>
      <c r="BK1087" s="145">
        <f>ROUND(I1087*H1087,2)</f>
        <v>0</v>
      </c>
      <c r="BL1087" s="18" t="s">
        <v>224</v>
      </c>
      <c r="BM1087" s="144" t="s">
        <v>3049</v>
      </c>
    </row>
    <row r="1088" spans="2:65" s="13" customFormat="1" ht="11.25">
      <c r="B1088" s="157"/>
      <c r="D1088" s="151" t="s">
        <v>205</v>
      </c>
      <c r="F1088" s="159" t="s">
        <v>3050</v>
      </c>
      <c r="H1088" s="160">
        <v>1.02</v>
      </c>
      <c r="I1088" s="161"/>
      <c r="L1088" s="157"/>
      <c r="M1088" s="162"/>
      <c r="T1088" s="163"/>
      <c r="AT1088" s="158" t="s">
        <v>205</v>
      </c>
      <c r="AU1088" s="158" t="s">
        <v>85</v>
      </c>
      <c r="AV1088" s="13" t="s">
        <v>85</v>
      </c>
      <c r="AW1088" s="13" t="s">
        <v>4</v>
      </c>
      <c r="AX1088" s="13" t="s">
        <v>82</v>
      </c>
      <c r="AY1088" s="158" t="s">
        <v>189</v>
      </c>
    </row>
    <row r="1089" spans="2:65" s="1" customFormat="1" ht="49.15" customHeight="1">
      <c r="B1089" s="33"/>
      <c r="C1089" s="133" t="s">
        <v>3051</v>
      </c>
      <c r="D1089" s="133" t="s">
        <v>191</v>
      </c>
      <c r="E1089" s="134" t="s">
        <v>3052</v>
      </c>
      <c r="F1089" s="135" t="s">
        <v>3053</v>
      </c>
      <c r="G1089" s="136" t="s">
        <v>633</v>
      </c>
      <c r="H1089" s="137">
        <v>30.079000000000001</v>
      </c>
      <c r="I1089" s="138"/>
      <c r="J1089" s="139">
        <f>ROUND(I1089*H1089,2)</f>
        <v>0</v>
      </c>
      <c r="K1089" s="135" t="s">
        <v>195</v>
      </c>
      <c r="L1089" s="33"/>
      <c r="M1089" s="140" t="s">
        <v>19</v>
      </c>
      <c r="N1089" s="141" t="s">
        <v>45</v>
      </c>
      <c r="P1089" s="142">
        <f>O1089*H1089</f>
        <v>0</v>
      </c>
      <c r="Q1089" s="142">
        <v>0</v>
      </c>
      <c r="R1089" s="142">
        <f>Q1089*H1089</f>
        <v>0</v>
      </c>
      <c r="S1089" s="142">
        <v>0</v>
      </c>
      <c r="T1089" s="143">
        <f>S1089*H1089</f>
        <v>0</v>
      </c>
      <c r="AR1089" s="144" t="s">
        <v>224</v>
      </c>
      <c r="AT1089" s="144" t="s">
        <v>191</v>
      </c>
      <c r="AU1089" s="144" t="s">
        <v>85</v>
      </c>
      <c r="AY1089" s="18" t="s">
        <v>189</v>
      </c>
      <c r="BE1089" s="145">
        <f>IF(N1089="základní",J1089,0)</f>
        <v>0</v>
      </c>
      <c r="BF1089" s="145">
        <f>IF(N1089="snížená",J1089,0)</f>
        <v>0</v>
      </c>
      <c r="BG1089" s="145">
        <f>IF(N1089="zákl. přenesená",J1089,0)</f>
        <v>0</v>
      </c>
      <c r="BH1089" s="145">
        <f>IF(N1089="sníž. přenesená",J1089,0)</f>
        <v>0</v>
      </c>
      <c r="BI1089" s="145">
        <f>IF(N1089="nulová",J1089,0)</f>
        <v>0</v>
      </c>
      <c r="BJ1089" s="18" t="s">
        <v>82</v>
      </c>
      <c r="BK1089" s="145">
        <f>ROUND(I1089*H1089,2)</f>
        <v>0</v>
      </c>
      <c r="BL1089" s="18" t="s">
        <v>224</v>
      </c>
      <c r="BM1089" s="144" t="s">
        <v>3054</v>
      </c>
    </row>
    <row r="1090" spans="2:65" s="1" customFormat="1" ht="11.25">
      <c r="B1090" s="33"/>
      <c r="D1090" s="146" t="s">
        <v>198</v>
      </c>
      <c r="F1090" s="147" t="s">
        <v>3055</v>
      </c>
      <c r="I1090" s="148"/>
      <c r="L1090" s="33"/>
      <c r="M1090" s="149"/>
      <c r="T1090" s="54"/>
      <c r="AT1090" s="18" t="s">
        <v>198</v>
      </c>
      <c r="AU1090" s="18" t="s">
        <v>85</v>
      </c>
    </row>
    <row r="1091" spans="2:65" s="11" customFormat="1" ht="22.9" customHeight="1">
      <c r="B1091" s="121"/>
      <c r="D1091" s="122" t="s">
        <v>73</v>
      </c>
      <c r="E1091" s="131" t="s">
        <v>3056</v>
      </c>
      <c r="F1091" s="131" t="s">
        <v>3057</v>
      </c>
      <c r="I1091" s="124"/>
      <c r="J1091" s="132">
        <f>BK1091</f>
        <v>0</v>
      </c>
      <c r="L1091" s="121"/>
      <c r="M1091" s="126"/>
      <c r="P1091" s="127">
        <f>SUM(P1092:P1137)</f>
        <v>0</v>
      </c>
      <c r="R1091" s="127">
        <f>SUM(R1092:R1137)</f>
        <v>0.32034109999999999</v>
      </c>
      <c r="T1091" s="128">
        <f>SUM(T1092:T1137)</f>
        <v>0</v>
      </c>
      <c r="AR1091" s="122" t="s">
        <v>85</v>
      </c>
      <c r="AT1091" s="129" t="s">
        <v>73</v>
      </c>
      <c r="AU1091" s="129" t="s">
        <v>82</v>
      </c>
      <c r="AY1091" s="122" t="s">
        <v>189</v>
      </c>
      <c r="BK1091" s="130">
        <f>SUM(BK1092:BK1137)</f>
        <v>0</v>
      </c>
    </row>
    <row r="1092" spans="2:65" s="1" customFormat="1" ht="44.25" customHeight="1">
      <c r="B1092" s="33"/>
      <c r="C1092" s="133" t="s">
        <v>3058</v>
      </c>
      <c r="D1092" s="133" t="s">
        <v>191</v>
      </c>
      <c r="E1092" s="134" t="s">
        <v>3059</v>
      </c>
      <c r="F1092" s="135" t="s">
        <v>3060</v>
      </c>
      <c r="G1092" s="136" t="s">
        <v>194</v>
      </c>
      <c r="H1092" s="137">
        <v>32</v>
      </c>
      <c r="I1092" s="138"/>
      <c r="J1092" s="139">
        <f>ROUND(I1092*H1092,2)</f>
        <v>0</v>
      </c>
      <c r="K1092" s="135" t="s">
        <v>195</v>
      </c>
      <c r="L1092" s="33"/>
      <c r="M1092" s="140" t="s">
        <v>19</v>
      </c>
      <c r="N1092" s="141" t="s">
        <v>45</v>
      </c>
      <c r="P1092" s="142">
        <f>O1092*H1092</f>
        <v>0</v>
      </c>
      <c r="Q1092" s="142">
        <v>0</v>
      </c>
      <c r="R1092" s="142">
        <f>Q1092*H1092</f>
        <v>0</v>
      </c>
      <c r="S1092" s="142">
        <v>0</v>
      </c>
      <c r="T1092" s="143">
        <f>S1092*H1092</f>
        <v>0</v>
      </c>
      <c r="AR1092" s="144" t="s">
        <v>224</v>
      </c>
      <c r="AT1092" s="144" t="s">
        <v>191</v>
      </c>
      <c r="AU1092" s="144" t="s">
        <v>85</v>
      </c>
      <c r="AY1092" s="18" t="s">
        <v>189</v>
      </c>
      <c r="BE1092" s="145">
        <f>IF(N1092="základní",J1092,0)</f>
        <v>0</v>
      </c>
      <c r="BF1092" s="145">
        <f>IF(N1092="snížená",J1092,0)</f>
        <v>0</v>
      </c>
      <c r="BG1092" s="145">
        <f>IF(N1092="zákl. přenesená",J1092,0)</f>
        <v>0</v>
      </c>
      <c r="BH1092" s="145">
        <f>IF(N1092="sníž. přenesená",J1092,0)</f>
        <v>0</v>
      </c>
      <c r="BI1092" s="145">
        <f>IF(N1092="nulová",J1092,0)</f>
        <v>0</v>
      </c>
      <c r="BJ1092" s="18" t="s">
        <v>82</v>
      </c>
      <c r="BK1092" s="145">
        <f>ROUND(I1092*H1092,2)</f>
        <v>0</v>
      </c>
      <c r="BL1092" s="18" t="s">
        <v>224</v>
      </c>
      <c r="BM1092" s="144" t="s">
        <v>3061</v>
      </c>
    </row>
    <row r="1093" spans="2:65" s="1" customFormat="1" ht="11.25">
      <c r="B1093" s="33"/>
      <c r="D1093" s="146" t="s">
        <v>198</v>
      </c>
      <c r="F1093" s="147" t="s">
        <v>3062</v>
      </c>
      <c r="I1093" s="148"/>
      <c r="L1093" s="33"/>
      <c r="M1093" s="149"/>
      <c r="T1093" s="54"/>
      <c r="AT1093" s="18" t="s">
        <v>198</v>
      </c>
      <c r="AU1093" s="18" t="s">
        <v>85</v>
      </c>
    </row>
    <row r="1094" spans="2:65" s="12" customFormat="1" ht="11.25">
      <c r="B1094" s="150"/>
      <c r="D1094" s="151" t="s">
        <v>205</v>
      </c>
      <c r="E1094" s="152" t="s">
        <v>19</v>
      </c>
      <c r="F1094" s="153" t="s">
        <v>2208</v>
      </c>
      <c r="H1094" s="152" t="s">
        <v>19</v>
      </c>
      <c r="I1094" s="154"/>
      <c r="L1094" s="150"/>
      <c r="M1094" s="155"/>
      <c r="T1094" s="156"/>
      <c r="AT1094" s="152" t="s">
        <v>205</v>
      </c>
      <c r="AU1094" s="152" t="s">
        <v>85</v>
      </c>
      <c r="AV1094" s="12" t="s">
        <v>82</v>
      </c>
      <c r="AW1094" s="12" t="s">
        <v>35</v>
      </c>
      <c r="AX1094" s="12" t="s">
        <v>74</v>
      </c>
      <c r="AY1094" s="152" t="s">
        <v>189</v>
      </c>
    </row>
    <row r="1095" spans="2:65" s="12" customFormat="1" ht="11.25">
      <c r="B1095" s="150"/>
      <c r="D1095" s="151" t="s">
        <v>205</v>
      </c>
      <c r="E1095" s="152" t="s">
        <v>19</v>
      </c>
      <c r="F1095" s="153" t="s">
        <v>2780</v>
      </c>
      <c r="H1095" s="152" t="s">
        <v>19</v>
      </c>
      <c r="I1095" s="154"/>
      <c r="L1095" s="150"/>
      <c r="M1095" s="155"/>
      <c r="T1095" s="156"/>
      <c r="AT1095" s="152" t="s">
        <v>205</v>
      </c>
      <c r="AU1095" s="152" t="s">
        <v>85</v>
      </c>
      <c r="AV1095" s="12" t="s">
        <v>82</v>
      </c>
      <c r="AW1095" s="12" t="s">
        <v>35</v>
      </c>
      <c r="AX1095" s="12" t="s">
        <v>74</v>
      </c>
      <c r="AY1095" s="152" t="s">
        <v>189</v>
      </c>
    </row>
    <row r="1096" spans="2:65" s="13" customFormat="1" ht="11.25">
      <c r="B1096" s="157"/>
      <c r="D1096" s="151" t="s">
        <v>205</v>
      </c>
      <c r="E1096" s="158" t="s">
        <v>19</v>
      </c>
      <c r="F1096" s="159" t="s">
        <v>3063</v>
      </c>
      <c r="H1096" s="160">
        <v>20</v>
      </c>
      <c r="I1096" s="161"/>
      <c r="L1096" s="157"/>
      <c r="M1096" s="162"/>
      <c r="T1096" s="163"/>
      <c r="AT1096" s="158" t="s">
        <v>205</v>
      </c>
      <c r="AU1096" s="158" t="s">
        <v>85</v>
      </c>
      <c r="AV1096" s="13" t="s">
        <v>85</v>
      </c>
      <c r="AW1096" s="13" t="s">
        <v>35</v>
      </c>
      <c r="AX1096" s="13" t="s">
        <v>74</v>
      </c>
      <c r="AY1096" s="158" t="s">
        <v>189</v>
      </c>
    </row>
    <row r="1097" spans="2:65" s="13" customFormat="1" ht="11.25">
      <c r="B1097" s="157"/>
      <c r="D1097" s="151" t="s">
        <v>205</v>
      </c>
      <c r="E1097" s="158" t="s">
        <v>19</v>
      </c>
      <c r="F1097" s="159" t="s">
        <v>3064</v>
      </c>
      <c r="H1097" s="160">
        <v>12</v>
      </c>
      <c r="I1097" s="161"/>
      <c r="L1097" s="157"/>
      <c r="M1097" s="162"/>
      <c r="T1097" s="163"/>
      <c r="AT1097" s="158" t="s">
        <v>205</v>
      </c>
      <c r="AU1097" s="158" t="s">
        <v>85</v>
      </c>
      <c r="AV1097" s="13" t="s">
        <v>85</v>
      </c>
      <c r="AW1097" s="13" t="s">
        <v>35</v>
      </c>
      <c r="AX1097" s="13" t="s">
        <v>74</v>
      </c>
      <c r="AY1097" s="158" t="s">
        <v>189</v>
      </c>
    </row>
    <row r="1098" spans="2:65" s="14" customFormat="1" ht="11.25">
      <c r="B1098" s="164"/>
      <c r="D1098" s="151" t="s">
        <v>205</v>
      </c>
      <c r="E1098" s="165" t="s">
        <v>19</v>
      </c>
      <c r="F1098" s="166" t="s">
        <v>303</v>
      </c>
      <c r="H1098" s="167">
        <v>32</v>
      </c>
      <c r="I1098" s="168"/>
      <c r="L1098" s="164"/>
      <c r="M1098" s="169"/>
      <c r="T1098" s="170"/>
      <c r="AT1098" s="165" t="s">
        <v>205</v>
      </c>
      <c r="AU1098" s="165" t="s">
        <v>85</v>
      </c>
      <c r="AV1098" s="14" t="s">
        <v>196</v>
      </c>
      <c r="AW1098" s="14" t="s">
        <v>35</v>
      </c>
      <c r="AX1098" s="14" t="s">
        <v>82</v>
      </c>
      <c r="AY1098" s="165" t="s">
        <v>189</v>
      </c>
    </row>
    <row r="1099" spans="2:65" s="1" customFormat="1" ht="24.2" customHeight="1">
      <c r="B1099" s="33"/>
      <c r="C1099" s="178" t="s">
        <v>3065</v>
      </c>
      <c r="D1099" s="178" t="s">
        <v>666</v>
      </c>
      <c r="E1099" s="179" t="s">
        <v>3066</v>
      </c>
      <c r="F1099" s="180" t="s">
        <v>3067</v>
      </c>
      <c r="G1099" s="181" t="s">
        <v>194</v>
      </c>
      <c r="H1099" s="182">
        <v>33.6</v>
      </c>
      <c r="I1099" s="183"/>
      <c r="J1099" s="184">
        <f>ROUND(I1099*H1099,2)</f>
        <v>0</v>
      </c>
      <c r="K1099" s="180" t="s">
        <v>195</v>
      </c>
      <c r="L1099" s="185"/>
      <c r="M1099" s="186" t="s">
        <v>19</v>
      </c>
      <c r="N1099" s="187" t="s">
        <v>45</v>
      </c>
      <c r="P1099" s="142">
        <f>O1099*H1099</f>
        <v>0</v>
      </c>
      <c r="Q1099" s="142">
        <v>2.8E-3</v>
      </c>
      <c r="R1099" s="142">
        <f>Q1099*H1099</f>
        <v>9.4079999999999997E-2</v>
      </c>
      <c r="S1099" s="142">
        <v>0</v>
      </c>
      <c r="T1099" s="143">
        <f>S1099*H1099</f>
        <v>0</v>
      </c>
      <c r="AR1099" s="144" t="s">
        <v>415</v>
      </c>
      <c r="AT1099" s="144" t="s">
        <v>666</v>
      </c>
      <c r="AU1099" s="144" t="s">
        <v>85</v>
      </c>
      <c r="AY1099" s="18" t="s">
        <v>189</v>
      </c>
      <c r="BE1099" s="145">
        <f>IF(N1099="základní",J1099,0)</f>
        <v>0</v>
      </c>
      <c r="BF1099" s="145">
        <f>IF(N1099="snížená",J1099,0)</f>
        <v>0</v>
      </c>
      <c r="BG1099" s="145">
        <f>IF(N1099="zákl. přenesená",J1099,0)</f>
        <v>0</v>
      </c>
      <c r="BH1099" s="145">
        <f>IF(N1099="sníž. přenesená",J1099,0)</f>
        <v>0</v>
      </c>
      <c r="BI1099" s="145">
        <f>IF(N1099="nulová",J1099,0)</f>
        <v>0</v>
      </c>
      <c r="BJ1099" s="18" t="s">
        <v>82</v>
      </c>
      <c r="BK1099" s="145">
        <f>ROUND(I1099*H1099,2)</f>
        <v>0</v>
      </c>
      <c r="BL1099" s="18" t="s">
        <v>224</v>
      </c>
      <c r="BM1099" s="144" t="s">
        <v>3068</v>
      </c>
    </row>
    <row r="1100" spans="2:65" s="13" customFormat="1" ht="11.25">
      <c r="B1100" s="157"/>
      <c r="D1100" s="151" t="s">
        <v>205</v>
      </c>
      <c r="F1100" s="159" t="s">
        <v>3069</v>
      </c>
      <c r="H1100" s="160">
        <v>33.6</v>
      </c>
      <c r="I1100" s="161"/>
      <c r="L1100" s="157"/>
      <c r="M1100" s="162"/>
      <c r="T1100" s="163"/>
      <c r="AT1100" s="158" t="s">
        <v>205</v>
      </c>
      <c r="AU1100" s="158" t="s">
        <v>85</v>
      </c>
      <c r="AV1100" s="13" t="s">
        <v>85</v>
      </c>
      <c r="AW1100" s="13" t="s">
        <v>4</v>
      </c>
      <c r="AX1100" s="13" t="s">
        <v>82</v>
      </c>
      <c r="AY1100" s="158" t="s">
        <v>189</v>
      </c>
    </row>
    <row r="1101" spans="2:65" s="1" customFormat="1" ht="24.2" customHeight="1">
      <c r="B1101" s="33"/>
      <c r="C1101" s="133" t="s">
        <v>3070</v>
      </c>
      <c r="D1101" s="133" t="s">
        <v>191</v>
      </c>
      <c r="E1101" s="134" t="s">
        <v>3071</v>
      </c>
      <c r="F1101" s="135" t="s">
        <v>3072</v>
      </c>
      <c r="G1101" s="136" t="s">
        <v>194</v>
      </c>
      <c r="H1101" s="137">
        <v>20</v>
      </c>
      <c r="I1101" s="138"/>
      <c r="J1101" s="139">
        <f>ROUND(I1101*H1101,2)</f>
        <v>0</v>
      </c>
      <c r="K1101" s="135" t="s">
        <v>195</v>
      </c>
      <c r="L1101" s="33"/>
      <c r="M1101" s="140" t="s">
        <v>19</v>
      </c>
      <c r="N1101" s="141" t="s">
        <v>45</v>
      </c>
      <c r="P1101" s="142">
        <f>O1101*H1101</f>
        <v>0</v>
      </c>
      <c r="Q1101" s="142">
        <v>3.0000000000000001E-5</v>
      </c>
      <c r="R1101" s="142">
        <f>Q1101*H1101</f>
        <v>6.0000000000000006E-4</v>
      </c>
      <c r="S1101" s="142">
        <v>0</v>
      </c>
      <c r="T1101" s="143">
        <f>S1101*H1101</f>
        <v>0</v>
      </c>
      <c r="AR1101" s="144" t="s">
        <v>224</v>
      </c>
      <c r="AT1101" s="144" t="s">
        <v>191</v>
      </c>
      <c r="AU1101" s="144" t="s">
        <v>85</v>
      </c>
      <c r="AY1101" s="18" t="s">
        <v>189</v>
      </c>
      <c r="BE1101" s="145">
        <f>IF(N1101="základní",J1101,0)</f>
        <v>0</v>
      </c>
      <c r="BF1101" s="145">
        <f>IF(N1101="snížená",J1101,0)</f>
        <v>0</v>
      </c>
      <c r="BG1101" s="145">
        <f>IF(N1101="zákl. přenesená",J1101,0)</f>
        <v>0</v>
      </c>
      <c r="BH1101" s="145">
        <f>IF(N1101="sníž. přenesená",J1101,0)</f>
        <v>0</v>
      </c>
      <c r="BI1101" s="145">
        <f>IF(N1101="nulová",J1101,0)</f>
        <v>0</v>
      </c>
      <c r="BJ1101" s="18" t="s">
        <v>82</v>
      </c>
      <c r="BK1101" s="145">
        <f>ROUND(I1101*H1101,2)</f>
        <v>0</v>
      </c>
      <c r="BL1101" s="18" t="s">
        <v>224</v>
      </c>
      <c r="BM1101" s="144" t="s">
        <v>3073</v>
      </c>
    </row>
    <row r="1102" spans="2:65" s="1" customFormat="1" ht="11.25">
      <c r="B1102" s="33"/>
      <c r="D1102" s="146" t="s">
        <v>198</v>
      </c>
      <c r="F1102" s="147" t="s">
        <v>3074</v>
      </c>
      <c r="I1102" s="148"/>
      <c r="L1102" s="33"/>
      <c r="M1102" s="149"/>
      <c r="T1102" s="54"/>
      <c r="AT1102" s="18" t="s">
        <v>198</v>
      </c>
      <c r="AU1102" s="18" t="s">
        <v>85</v>
      </c>
    </row>
    <row r="1103" spans="2:65" s="12" customFormat="1" ht="11.25">
      <c r="B1103" s="150"/>
      <c r="D1103" s="151" t="s">
        <v>205</v>
      </c>
      <c r="E1103" s="152" t="s">
        <v>19</v>
      </c>
      <c r="F1103" s="153" t="s">
        <v>2208</v>
      </c>
      <c r="H1103" s="152" t="s">
        <v>19</v>
      </c>
      <c r="I1103" s="154"/>
      <c r="L1103" s="150"/>
      <c r="M1103" s="155"/>
      <c r="T1103" s="156"/>
      <c r="AT1103" s="152" t="s">
        <v>205</v>
      </c>
      <c r="AU1103" s="152" t="s">
        <v>85</v>
      </c>
      <c r="AV1103" s="12" t="s">
        <v>82</v>
      </c>
      <c r="AW1103" s="12" t="s">
        <v>35</v>
      </c>
      <c r="AX1103" s="12" t="s">
        <v>74</v>
      </c>
      <c r="AY1103" s="152" t="s">
        <v>189</v>
      </c>
    </row>
    <row r="1104" spans="2:65" s="12" customFormat="1" ht="11.25">
      <c r="B1104" s="150"/>
      <c r="D1104" s="151" t="s">
        <v>205</v>
      </c>
      <c r="E1104" s="152" t="s">
        <v>19</v>
      </c>
      <c r="F1104" s="153" t="s">
        <v>2780</v>
      </c>
      <c r="H1104" s="152" t="s">
        <v>19</v>
      </c>
      <c r="I1104" s="154"/>
      <c r="L1104" s="150"/>
      <c r="M1104" s="155"/>
      <c r="T1104" s="156"/>
      <c r="AT1104" s="152" t="s">
        <v>205</v>
      </c>
      <c r="AU1104" s="152" t="s">
        <v>85</v>
      </c>
      <c r="AV1104" s="12" t="s">
        <v>82</v>
      </c>
      <c r="AW1104" s="12" t="s">
        <v>35</v>
      </c>
      <c r="AX1104" s="12" t="s">
        <v>74</v>
      </c>
      <c r="AY1104" s="152" t="s">
        <v>189</v>
      </c>
    </row>
    <row r="1105" spans="2:65" s="13" customFormat="1" ht="11.25">
      <c r="B1105" s="157"/>
      <c r="D1105" s="151" t="s">
        <v>205</v>
      </c>
      <c r="E1105" s="158" t="s">
        <v>19</v>
      </c>
      <c r="F1105" s="159" t="s">
        <v>2781</v>
      </c>
      <c r="H1105" s="160">
        <v>20</v>
      </c>
      <c r="I1105" s="161"/>
      <c r="L1105" s="157"/>
      <c r="M1105" s="162"/>
      <c r="T1105" s="163"/>
      <c r="AT1105" s="158" t="s">
        <v>205</v>
      </c>
      <c r="AU1105" s="158" t="s">
        <v>85</v>
      </c>
      <c r="AV1105" s="13" t="s">
        <v>85</v>
      </c>
      <c r="AW1105" s="13" t="s">
        <v>35</v>
      </c>
      <c r="AX1105" s="13" t="s">
        <v>82</v>
      </c>
      <c r="AY1105" s="158" t="s">
        <v>189</v>
      </c>
    </row>
    <row r="1106" spans="2:65" s="1" customFormat="1" ht="24.2" customHeight="1">
      <c r="B1106" s="33"/>
      <c r="C1106" s="178" t="s">
        <v>3075</v>
      </c>
      <c r="D1106" s="178" t="s">
        <v>666</v>
      </c>
      <c r="E1106" s="179" t="s">
        <v>3076</v>
      </c>
      <c r="F1106" s="180" t="s">
        <v>3077</v>
      </c>
      <c r="G1106" s="181" t="s">
        <v>194</v>
      </c>
      <c r="H1106" s="182">
        <v>24</v>
      </c>
      <c r="I1106" s="183"/>
      <c r="J1106" s="184">
        <f>ROUND(I1106*H1106,2)</f>
        <v>0</v>
      </c>
      <c r="K1106" s="180" t="s">
        <v>195</v>
      </c>
      <c r="L1106" s="185"/>
      <c r="M1106" s="186" t="s">
        <v>19</v>
      </c>
      <c r="N1106" s="187" t="s">
        <v>45</v>
      </c>
      <c r="P1106" s="142">
        <f>O1106*H1106</f>
        <v>0</v>
      </c>
      <c r="Q1106" s="142">
        <v>1.6000000000000001E-4</v>
      </c>
      <c r="R1106" s="142">
        <f>Q1106*H1106</f>
        <v>3.8400000000000005E-3</v>
      </c>
      <c r="S1106" s="142">
        <v>0</v>
      </c>
      <c r="T1106" s="143">
        <f>S1106*H1106</f>
        <v>0</v>
      </c>
      <c r="AR1106" s="144" t="s">
        <v>415</v>
      </c>
      <c r="AT1106" s="144" t="s">
        <v>666</v>
      </c>
      <c r="AU1106" s="144" t="s">
        <v>85</v>
      </c>
      <c r="AY1106" s="18" t="s">
        <v>189</v>
      </c>
      <c r="BE1106" s="145">
        <f>IF(N1106="základní",J1106,0)</f>
        <v>0</v>
      </c>
      <c r="BF1106" s="145">
        <f>IF(N1106="snížená",J1106,0)</f>
        <v>0</v>
      </c>
      <c r="BG1106" s="145">
        <f>IF(N1106="zákl. přenesená",J1106,0)</f>
        <v>0</v>
      </c>
      <c r="BH1106" s="145">
        <f>IF(N1106="sníž. přenesená",J1106,0)</f>
        <v>0</v>
      </c>
      <c r="BI1106" s="145">
        <f>IF(N1106="nulová",J1106,0)</f>
        <v>0</v>
      </c>
      <c r="BJ1106" s="18" t="s">
        <v>82</v>
      </c>
      <c r="BK1106" s="145">
        <f>ROUND(I1106*H1106,2)</f>
        <v>0</v>
      </c>
      <c r="BL1106" s="18" t="s">
        <v>224</v>
      </c>
      <c r="BM1106" s="144" t="s">
        <v>3078</v>
      </c>
    </row>
    <row r="1107" spans="2:65" s="13" customFormat="1" ht="11.25">
      <c r="B1107" s="157"/>
      <c r="D1107" s="151" t="s">
        <v>205</v>
      </c>
      <c r="F1107" s="159" t="s">
        <v>3079</v>
      </c>
      <c r="H1107" s="160">
        <v>24</v>
      </c>
      <c r="I1107" s="161"/>
      <c r="L1107" s="157"/>
      <c r="M1107" s="162"/>
      <c r="T1107" s="163"/>
      <c r="AT1107" s="158" t="s">
        <v>205</v>
      </c>
      <c r="AU1107" s="158" t="s">
        <v>85</v>
      </c>
      <c r="AV1107" s="13" t="s">
        <v>85</v>
      </c>
      <c r="AW1107" s="13" t="s">
        <v>4</v>
      </c>
      <c r="AX1107" s="13" t="s">
        <v>82</v>
      </c>
      <c r="AY1107" s="158" t="s">
        <v>189</v>
      </c>
    </row>
    <row r="1108" spans="2:65" s="1" customFormat="1" ht="44.25" customHeight="1">
      <c r="B1108" s="33"/>
      <c r="C1108" s="133" t="s">
        <v>3080</v>
      </c>
      <c r="D1108" s="133" t="s">
        <v>191</v>
      </c>
      <c r="E1108" s="134" t="s">
        <v>3081</v>
      </c>
      <c r="F1108" s="135" t="s">
        <v>3082</v>
      </c>
      <c r="G1108" s="136" t="s">
        <v>194</v>
      </c>
      <c r="H1108" s="137">
        <v>11.65</v>
      </c>
      <c r="I1108" s="138"/>
      <c r="J1108" s="139">
        <f>ROUND(I1108*H1108,2)</f>
        <v>0</v>
      </c>
      <c r="K1108" s="135" t="s">
        <v>195</v>
      </c>
      <c r="L1108" s="33"/>
      <c r="M1108" s="140" t="s">
        <v>19</v>
      </c>
      <c r="N1108" s="141" t="s">
        <v>45</v>
      </c>
      <c r="P1108" s="142">
        <f>O1108*H1108</f>
        <v>0</v>
      </c>
      <c r="Q1108" s="142">
        <v>6.0000000000000001E-3</v>
      </c>
      <c r="R1108" s="142">
        <f>Q1108*H1108</f>
        <v>6.9900000000000004E-2</v>
      </c>
      <c r="S1108" s="142">
        <v>0</v>
      </c>
      <c r="T1108" s="143">
        <f>S1108*H1108</f>
        <v>0</v>
      </c>
      <c r="AR1108" s="144" t="s">
        <v>224</v>
      </c>
      <c r="AT1108" s="144" t="s">
        <v>191</v>
      </c>
      <c r="AU1108" s="144" t="s">
        <v>85</v>
      </c>
      <c r="AY1108" s="18" t="s">
        <v>189</v>
      </c>
      <c r="BE1108" s="145">
        <f>IF(N1108="základní",J1108,0)</f>
        <v>0</v>
      </c>
      <c r="BF1108" s="145">
        <f>IF(N1108="snížená",J1108,0)</f>
        <v>0</v>
      </c>
      <c r="BG1108" s="145">
        <f>IF(N1108="zákl. přenesená",J1108,0)</f>
        <v>0</v>
      </c>
      <c r="BH1108" s="145">
        <f>IF(N1108="sníž. přenesená",J1108,0)</f>
        <v>0</v>
      </c>
      <c r="BI1108" s="145">
        <f>IF(N1108="nulová",J1108,0)</f>
        <v>0</v>
      </c>
      <c r="BJ1108" s="18" t="s">
        <v>82</v>
      </c>
      <c r="BK1108" s="145">
        <f>ROUND(I1108*H1108,2)</f>
        <v>0</v>
      </c>
      <c r="BL1108" s="18" t="s">
        <v>224</v>
      </c>
      <c r="BM1108" s="144" t="s">
        <v>3083</v>
      </c>
    </row>
    <row r="1109" spans="2:65" s="1" customFormat="1" ht="11.25">
      <c r="B1109" s="33"/>
      <c r="D1109" s="146" t="s">
        <v>198</v>
      </c>
      <c r="F1109" s="147" t="s">
        <v>3084</v>
      </c>
      <c r="I1109" s="148"/>
      <c r="L1109" s="33"/>
      <c r="M1109" s="149"/>
      <c r="T1109" s="54"/>
      <c r="AT1109" s="18" t="s">
        <v>198</v>
      </c>
      <c r="AU1109" s="18" t="s">
        <v>85</v>
      </c>
    </row>
    <row r="1110" spans="2:65" s="12" customFormat="1" ht="11.25">
      <c r="B1110" s="150"/>
      <c r="D1110" s="151" t="s">
        <v>205</v>
      </c>
      <c r="E1110" s="152" t="s">
        <v>19</v>
      </c>
      <c r="F1110" s="153" t="s">
        <v>2208</v>
      </c>
      <c r="H1110" s="152" t="s">
        <v>19</v>
      </c>
      <c r="I1110" s="154"/>
      <c r="L1110" s="150"/>
      <c r="M1110" s="155"/>
      <c r="T1110" s="156"/>
      <c r="AT1110" s="152" t="s">
        <v>205</v>
      </c>
      <c r="AU1110" s="152" t="s">
        <v>85</v>
      </c>
      <c r="AV1110" s="12" t="s">
        <v>82</v>
      </c>
      <c r="AW1110" s="12" t="s">
        <v>35</v>
      </c>
      <c r="AX1110" s="12" t="s">
        <v>74</v>
      </c>
      <c r="AY1110" s="152" t="s">
        <v>189</v>
      </c>
    </row>
    <row r="1111" spans="2:65" s="12" customFormat="1" ht="11.25">
      <c r="B1111" s="150"/>
      <c r="D1111" s="151" t="s">
        <v>205</v>
      </c>
      <c r="E1111" s="152" t="s">
        <v>19</v>
      </c>
      <c r="F1111" s="153" t="s">
        <v>2776</v>
      </c>
      <c r="H1111" s="152" t="s">
        <v>19</v>
      </c>
      <c r="I1111" s="154"/>
      <c r="L1111" s="150"/>
      <c r="M1111" s="155"/>
      <c r="T1111" s="156"/>
      <c r="AT1111" s="152" t="s">
        <v>205</v>
      </c>
      <c r="AU1111" s="152" t="s">
        <v>85</v>
      </c>
      <c r="AV1111" s="12" t="s">
        <v>82</v>
      </c>
      <c r="AW1111" s="12" t="s">
        <v>35</v>
      </c>
      <c r="AX1111" s="12" t="s">
        <v>74</v>
      </c>
      <c r="AY1111" s="152" t="s">
        <v>189</v>
      </c>
    </row>
    <row r="1112" spans="2:65" s="13" customFormat="1" ht="11.25">
      <c r="B1112" s="157"/>
      <c r="D1112" s="151" t="s">
        <v>205</v>
      </c>
      <c r="E1112" s="158" t="s">
        <v>19</v>
      </c>
      <c r="F1112" s="159" t="s">
        <v>2778</v>
      </c>
      <c r="H1112" s="160">
        <v>11.65</v>
      </c>
      <c r="I1112" s="161"/>
      <c r="L1112" s="157"/>
      <c r="M1112" s="162"/>
      <c r="T1112" s="163"/>
      <c r="AT1112" s="158" t="s">
        <v>205</v>
      </c>
      <c r="AU1112" s="158" t="s">
        <v>85</v>
      </c>
      <c r="AV1112" s="13" t="s">
        <v>85</v>
      </c>
      <c r="AW1112" s="13" t="s">
        <v>35</v>
      </c>
      <c r="AX1112" s="13" t="s">
        <v>82</v>
      </c>
      <c r="AY1112" s="158" t="s">
        <v>189</v>
      </c>
    </row>
    <row r="1113" spans="2:65" s="1" customFormat="1" ht="24.2" customHeight="1">
      <c r="B1113" s="33"/>
      <c r="C1113" s="178" t="s">
        <v>3085</v>
      </c>
      <c r="D1113" s="178" t="s">
        <v>666</v>
      </c>
      <c r="E1113" s="179" t="s">
        <v>3086</v>
      </c>
      <c r="F1113" s="180" t="s">
        <v>3087</v>
      </c>
      <c r="G1113" s="181" t="s">
        <v>194</v>
      </c>
      <c r="H1113" s="182">
        <v>12.233000000000001</v>
      </c>
      <c r="I1113" s="183"/>
      <c r="J1113" s="184">
        <f>ROUND(I1113*H1113,2)</f>
        <v>0</v>
      </c>
      <c r="K1113" s="180" t="s">
        <v>195</v>
      </c>
      <c r="L1113" s="185"/>
      <c r="M1113" s="186" t="s">
        <v>19</v>
      </c>
      <c r="N1113" s="187" t="s">
        <v>45</v>
      </c>
      <c r="P1113" s="142">
        <f>O1113*H1113</f>
        <v>0</v>
      </c>
      <c r="Q1113" s="142">
        <v>2.8999999999999998E-3</v>
      </c>
      <c r="R1113" s="142">
        <f>Q1113*H1113</f>
        <v>3.5475699999999999E-2</v>
      </c>
      <c r="S1113" s="142">
        <v>0</v>
      </c>
      <c r="T1113" s="143">
        <f>S1113*H1113</f>
        <v>0</v>
      </c>
      <c r="AR1113" s="144" t="s">
        <v>415</v>
      </c>
      <c r="AT1113" s="144" t="s">
        <v>666</v>
      </c>
      <c r="AU1113" s="144" t="s">
        <v>85</v>
      </c>
      <c r="AY1113" s="18" t="s">
        <v>189</v>
      </c>
      <c r="BE1113" s="145">
        <f>IF(N1113="základní",J1113,0)</f>
        <v>0</v>
      </c>
      <c r="BF1113" s="145">
        <f>IF(N1113="snížená",J1113,0)</f>
        <v>0</v>
      </c>
      <c r="BG1113" s="145">
        <f>IF(N1113="zákl. přenesená",J1113,0)</f>
        <v>0</v>
      </c>
      <c r="BH1113" s="145">
        <f>IF(N1113="sníž. přenesená",J1113,0)</f>
        <v>0</v>
      </c>
      <c r="BI1113" s="145">
        <f>IF(N1113="nulová",J1113,0)</f>
        <v>0</v>
      </c>
      <c r="BJ1113" s="18" t="s">
        <v>82</v>
      </c>
      <c r="BK1113" s="145">
        <f>ROUND(I1113*H1113,2)</f>
        <v>0</v>
      </c>
      <c r="BL1113" s="18" t="s">
        <v>224</v>
      </c>
      <c r="BM1113" s="144" t="s">
        <v>3088</v>
      </c>
    </row>
    <row r="1114" spans="2:65" s="13" customFormat="1" ht="11.25">
      <c r="B1114" s="157"/>
      <c r="D1114" s="151" t="s">
        <v>205</v>
      </c>
      <c r="F1114" s="159" t="s">
        <v>3089</v>
      </c>
      <c r="H1114" s="160">
        <v>12.233000000000001</v>
      </c>
      <c r="I1114" s="161"/>
      <c r="L1114" s="157"/>
      <c r="M1114" s="162"/>
      <c r="T1114" s="163"/>
      <c r="AT1114" s="158" t="s">
        <v>205</v>
      </c>
      <c r="AU1114" s="158" t="s">
        <v>85</v>
      </c>
      <c r="AV1114" s="13" t="s">
        <v>85</v>
      </c>
      <c r="AW1114" s="13" t="s">
        <v>4</v>
      </c>
      <c r="AX1114" s="13" t="s">
        <v>82</v>
      </c>
      <c r="AY1114" s="158" t="s">
        <v>189</v>
      </c>
    </row>
    <row r="1115" spans="2:65" s="1" customFormat="1" ht="49.15" customHeight="1">
      <c r="B1115" s="33"/>
      <c r="C1115" s="133" t="s">
        <v>3090</v>
      </c>
      <c r="D1115" s="133" t="s">
        <v>191</v>
      </c>
      <c r="E1115" s="134" t="s">
        <v>3091</v>
      </c>
      <c r="F1115" s="135" t="s">
        <v>3092</v>
      </c>
      <c r="G1115" s="136" t="s">
        <v>194</v>
      </c>
      <c r="H1115" s="137">
        <v>33.06</v>
      </c>
      <c r="I1115" s="138"/>
      <c r="J1115" s="139">
        <f>ROUND(I1115*H1115,2)</f>
        <v>0</v>
      </c>
      <c r="K1115" s="135" t="s">
        <v>195</v>
      </c>
      <c r="L1115" s="33"/>
      <c r="M1115" s="140" t="s">
        <v>19</v>
      </c>
      <c r="N1115" s="141" t="s">
        <v>45</v>
      </c>
      <c r="P1115" s="142">
        <f>O1115*H1115</f>
        <v>0</v>
      </c>
      <c r="Q1115" s="142">
        <v>1.2E-4</v>
      </c>
      <c r="R1115" s="142">
        <f>Q1115*H1115</f>
        <v>3.9672000000000006E-3</v>
      </c>
      <c r="S1115" s="142">
        <v>0</v>
      </c>
      <c r="T1115" s="143">
        <f>S1115*H1115</f>
        <v>0</v>
      </c>
      <c r="AR1115" s="144" t="s">
        <v>224</v>
      </c>
      <c r="AT1115" s="144" t="s">
        <v>191</v>
      </c>
      <c r="AU1115" s="144" t="s">
        <v>85</v>
      </c>
      <c r="AY1115" s="18" t="s">
        <v>189</v>
      </c>
      <c r="BE1115" s="145">
        <f>IF(N1115="základní",J1115,0)</f>
        <v>0</v>
      </c>
      <c r="BF1115" s="145">
        <f>IF(N1115="snížená",J1115,0)</f>
        <v>0</v>
      </c>
      <c r="BG1115" s="145">
        <f>IF(N1115="zákl. přenesená",J1115,0)</f>
        <v>0</v>
      </c>
      <c r="BH1115" s="145">
        <f>IF(N1115="sníž. přenesená",J1115,0)</f>
        <v>0</v>
      </c>
      <c r="BI1115" s="145">
        <f>IF(N1115="nulová",J1115,0)</f>
        <v>0</v>
      </c>
      <c r="BJ1115" s="18" t="s">
        <v>82</v>
      </c>
      <c r="BK1115" s="145">
        <f>ROUND(I1115*H1115,2)</f>
        <v>0</v>
      </c>
      <c r="BL1115" s="18" t="s">
        <v>224</v>
      </c>
      <c r="BM1115" s="144" t="s">
        <v>3093</v>
      </c>
    </row>
    <row r="1116" spans="2:65" s="1" customFormat="1" ht="11.25">
      <c r="B1116" s="33"/>
      <c r="D1116" s="146" t="s">
        <v>198</v>
      </c>
      <c r="F1116" s="147" t="s">
        <v>3094</v>
      </c>
      <c r="I1116" s="148"/>
      <c r="L1116" s="33"/>
      <c r="M1116" s="149"/>
      <c r="T1116" s="54"/>
      <c r="AT1116" s="18" t="s">
        <v>198</v>
      </c>
      <c r="AU1116" s="18" t="s">
        <v>85</v>
      </c>
    </row>
    <row r="1117" spans="2:65" s="12" customFormat="1" ht="11.25">
      <c r="B1117" s="150"/>
      <c r="D1117" s="151" t="s">
        <v>205</v>
      </c>
      <c r="E1117" s="152" t="s">
        <v>19</v>
      </c>
      <c r="F1117" s="153" t="s">
        <v>2208</v>
      </c>
      <c r="H1117" s="152" t="s">
        <v>19</v>
      </c>
      <c r="I1117" s="154"/>
      <c r="L1117" s="150"/>
      <c r="M1117" s="155"/>
      <c r="T1117" s="156"/>
      <c r="AT1117" s="152" t="s">
        <v>205</v>
      </c>
      <c r="AU1117" s="152" t="s">
        <v>85</v>
      </c>
      <c r="AV1117" s="12" t="s">
        <v>82</v>
      </c>
      <c r="AW1117" s="12" t="s">
        <v>35</v>
      </c>
      <c r="AX1117" s="12" t="s">
        <v>74</v>
      </c>
      <c r="AY1117" s="152" t="s">
        <v>189</v>
      </c>
    </row>
    <row r="1118" spans="2:65" s="12" customFormat="1" ht="11.25">
      <c r="B1118" s="150"/>
      <c r="D1118" s="151" t="s">
        <v>205</v>
      </c>
      <c r="E1118" s="152" t="s">
        <v>19</v>
      </c>
      <c r="F1118" s="153" t="s">
        <v>2776</v>
      </c>
      <c r="H1118" s="152" t="s">
        <v>19</v>
      </c>
      <c r="I1118" s="154"/>
      <c r="L1118" s="150"/>
      <c r="M1118" s="155"/>
      <c r="T1118" s="156"/>
      <c r="AT1118" s="152" t="s">
        <v>205</v>
      </c>
      <c r="AU1118" s="152" t="s">
        <v>85</v>
      </c>
      <c r="AV1118" s="12" t="s">
        <v>82</v>
      </c>
      <c r="AW1118" s="12" t="s">
        <v>35</v>
      </c>
      <c r="AX1118" s="12" t="s">
        <v>74</v>
      </c>
      <c r="AY1118" s="152" t="s">
        <v>189</v>
      </c>
    </row>
    <row r="1119" spans="2:65" s="13" customFormat="1" ht="11.25">
      <c r="B1119" s="157"/>
      <c r="D1119" s="151" t="s">
        <v>205</v>
      </c>
      <c r="E1119" s="158" t="s">
        <v>19</v>
      </c>
      <c r="F1119" s="159" t="s">
        <v>2951</v>
      </c>
      <c r="H1119" s="160">
        <v>33.06</v>
      </c>
      <c r="I1119" s="161"/>
      <c r="L1119" s="157"/>
      <c r="M1119" s="162"/>
      <c r="T1119" s="163"/>
      <c r="AT1119" s="158" t="s">
        <v>205</v>
      </c>
      <c r="AU1119" s="158" t="s">
        <v>85</v>
      </c>
      <c r="AV1119" s="13" t="s">
        <v>85</v>
      </c>
      <c r="AW1119" s="13" t="s">
        <v>35</v>
      </c>
      <c r="AX1119" s="13" t="s">
        <v>82</v>
      </c>
      <c r="AY1119" s="158" t="s">
        <v>189</v>
      </c>
    </row>
    <row r="1120" spans="2:65" s="1" customFormat="1" ht="24.2" customHeight="1">
      <c r="B1120" s="33"/>
      <c r="C1120" s="178" t="s">
        <v>3095</v>
      </c>
      <c r="D1120" s="178" t="s">
        <v>666</v>
      </c>
      <c r="E1120" s="179" t="s">
        <v>3086</v>
      </c>
      <c r="F1120" s="180" t="s">
        <v>3087</v>
      </c>
      <c r="G1120" s="181" t="s">
        <v>194</v>
      </c>
      <c r="H1120" s="182">
        <v>34.713000000000001</v>
      </c>
      <c r="I1120" s="183"/>
      <c r="J1120" s="184">
        <f>ROUND(I1120*H1120,2)</f>
        <v>0</v>
      </c>
      <c r="K1120" s="180" t="s">
        <v>195</v>
      </c>
      <c r="L1120" s="185"/>
      <c r="M1120" s="186" t="s">
        <v>19</v>
      </c>
      <c r="N1120" s="187" t="s">
        <v>45</v>
      </c>
      <c r="P1120" s="142">
        <f>O1120*H1120</f>
        <v>0</v>
      </c>
      <c r="Q1120" s="142">
        <v>2.8999999999999998E-3</v>
      </c>
      <c r="R1120" s="142">
        <f>Q1120*H1120</f>
        <v>0.1006677</v>
      </c>
      <c r="S1120" s="142">
        <v>0</v>
      </c>
      <c r="T1120" s="143">
        <f>S1120*H1120</f>
        <v>0</v>
      </c>
      <c r="AR1120" s="144" t="s">
        <v>415</v>
      </c>
      <c r="AT1120" s="144" t="s">
        <v>666</v>
      </c>
      <c r="AU1120" s="144" t="s">
        <v>85</v>
      </c>
      <c r="AY1120" s="18" t="s">
        <v>189</v>
      </c>
      <c r="BE1120" s="145">
        <f>IF(N1120="základní",J1120,0)</f>
        <v>0</v>
      </c>
      <c r="BF1120" s="145">
        <f>IF(N1120="snížená",J1120,0)</f>
        <v>0</v>
      </c>
      <c r="BG1120" s="145">
        <f>IF(N1120="zákl. přenesená",J1120,0)</f>
        <v>0</v>
      </c>
      <c r="BH1120" s="145">
        <f>IF(N1120="sníž. přenesená",J1120,0)</f>
        <v>0</v>
      </c>
      <c r="BI1120" s="145">
        <f>IF(N1120="nulová",J1120,0)</f>
        <v>0</v>
      </c>
      <c r="BJ1120" s="18" t="s">
        <v>82</v>
      </c>
      <c r="BK1120" s="145">
        <f>ROUND(I1120*H1120,2)</f>
        <v>0</v>
      </c>
      <c r="BL1120" s="18" t="s">
        <v>224</v>
      </c>
      <c r="BM1120" s="144" t="s">
        <v>3096</v>
      </c>
    </row>
    <row r="1121" spans="2:65" s="13" customFormat="1" ht="11.25">
      <c r="B1121" s="157"/>
      <c r="D1121" s="151" t="s">
        <v>205</v>
      </c>
      <c r="F1121" s="159" t="s">
        <v>3097</v>
      </c>
      <c r="H1121" s="160">
        <v>34.713000000000001</v>
      </c>
      <c r="I1121" s="161"/>
      <c r="L1121" s="157"/>
      <c r="M1121" s="162"/>
      <c r="T1121" s="163"/>
      <c r="AT1121" s="158" t="s">
        <v>205</v>
      </c>
      <c r="AU1121" s="158" t="s">
        <v>85</v>
      </c>
      <c r="AV1121" s="13" t="s">
        <v>85</v>
      </c>
      <c r="AW1121" s="13" t="s">
        <v>4</v>
      </c>
      <c r="AX1121" s="13" t="s">
        <v>82</v>
      </c>
      <c r="AY1121" s="158" t="s">
        <v>189</v>
      </c>
    </row>
    <row r="1122" spans="2:65" s="1" customFormat="1" ht="55.5" customHeight="1">
      <c r="B1122" s="33"/>
      <c r="C1122" s="133" t="s">
        <v>3098</v>
      </c>
      <c r="D1122" s="133" t="s">
        <v>191</v>
      </c>
      <c r="E1122" s="134" t="s">
        <v>3099</v>
      </c>
      <c r="F1122" s="135" t="s">
        <v>3100</v>
      </c>
      <c r="G1122" s="136" t="s">
        <v>194</v>
      </c>
      <c r="H1122" s="137">
        <v>28.5</v>
      </c>
      <c r="I1122" s="138"/>
      <c r="J1122" s="139">
        <f>ROUND(I1122*H1122,2)</f>
        <v>0</v>
      </c>
      <c r="K1122" s="135" t="s">
        <v>195</v>
      </c>
      <c r="L1122" s="33"/>
      <c r="M1122" s="140" t="s">
        <v>19</v>
      </c>
      <c r="N1122" s="141" t="s">
        <v>45</v>
      </c>
      <c r="P1122" s="142">
        <f>O1122*H1122</f>
        <v>0</v>
      </c>
      <c r="Q1122" s="142">
        <v>0</v>
      </c>
      <c r="R1122" s="142">
        <f>Q1122*H1122</f>
        <v>0</v>
      </c>
      <c r="S1122" s="142">
        <v>0</v>
      </c>
      <c r="T1122" s="143">
        <f>S1122*H1122</f>
        <v>0</v>
      </c>
      <c r="AR1122" s="144" t="s">
        <v>224</v>
      </c>
      <c r="AT1122" s="144" t="s">
        <v>191</v>
      </c>
      <c r="AU1122" s="144" t="s">
        <v>85</v>
      </c>
      <c r="AY1122" s="18" t="s">
        <v>189</v>
      </c>
      <c r="BE1122" s="145">
        <f>IF(N1122="základní",J1122,0)</f>
        <v>0</v>
      </c>
      <c r="BF1122" s="145">
        <f>IF(N1122="snížená",J1122,0)</f>
        <v>0</v>
      </c>
      <c r="BG1122" s="145">
        <f>IF(N1122="zákl. přenesená",J1122,0)</f>
        <v>0</v>
      </c>
      <c r="BH1122" s="145">
        <f>IF(N1122="sníž. přenesená",J1122,0)</f>
        <v>0</v>
      </c>
      <c r="BI1122" s="145">
        <f>IF(N1122="nulová",J1122,0)</f>
        <v>0</v>
      </c>
      <c r="BJ1122" s="18" t="s">
        <v>82</v>
      </c>
      <c r="BK1122" s="145">
        <f>ROUND(I1122*H1122,2)</f>
        <v>0</v>
      </c>
      <c r="BL1122" s="18" t="s">
        <v>224</v>
      </c>
      <c r="BM1122" s="144" t="s">
        <v>3101</v>
      </c>
    </row>
    <row r="1123" spans="2:65" s="1" customFormat="1" ht="11.25">
      <c r="B1123" s="33"/>
      <c r="D1123" s="146" t="s">
        <v>198</v>
      </c>
      <c r="F1123" s="147" t="s">
        <v>3102</v>
      </c>
      <c r="I1123" s="148"/>
      <c r="L1123" s="33"/>
      <c r="M1123" s="149"/>
      <c r="T1123" s="54"/>
      <c r="AT1123" s="18" t="s">
        <v>198</v>
      </c>
      <c r="AU1123" s="18" t="s">
        <v>85</v>
      </c>
    </row>
    <row r="1124" spans="2:65" s="12" customFormat="1" ht="11.25">
      <c r="B1124" s="150"/>
      <c r="D1124" s="151" t="s">
        <v>205</v>
      </c>
      <c r="E1124" s="152" t="s">
        <v>19</v>
      </c>
      <c r="F1124" s="153" t="s">
        <v>2208</v>
      </c>
      <c r="H1124" s="152" t="s">
        <v>19</v>
      </c>
      <c r="I1124" s="154"/>
      <c r="L1124" s="150"/>
      <c r="M1124" s="155"/>
      <c r="T1124" s="156"/>
      <c r="AT1124" s="152" t="s">
        <v>205</v>
      </c>
      <c r="AU1124" s="152" t="s">
        <v>85</v>
      </c>
      <c r="AV1124" s="12" t="s">
        <v>82</v>
      </c>
      <c r="AW1124" s="12" t="s">
        <v>35</v>
      </c>
      <c r="AX1124" s="12" t="s">
        <v>74</v>
      </c>
      <c r="AY1124" s="152" t="s">
        <v>189</v>
      </c>
    </row>
    <row r="1125" spans="2:65" s="12" customFormat="1" ht="11.25">
      <c r="B1125" s="150"/>
      <c r="D1125" s="151" t="s">
        <v>205</v>
      </c>
      <c r="E1125" s="152" t="s">
        <v>19</v>
      </c>
      <c r="F1125" s="153" t="s">
        <v>3103</v>
      </c>
      <c r="H1125" s="152" t="s">
        <v>19</v>
      </c>
      <c r="I1125" s="154"/>
      <c r="L1125" s="150"/>
      <c r="M1125" s="155"/>
      <c r="T1125" s="156"/>
      <c r="AT1125" s="152" t="s">
        <v>205</v>
      </c>
      <c r="AU1125" s="152" t="s">
        <v>85</v>
      </c>
      <c r="AV1125" s="12" t="s">
        <v>82</v>
      </c>
      <c r="AW1125" s="12" t="s">
        <v>35</v>
      </c>
      <c r="AX1125" s="12" t="s">
        <v>74</v>
      </c>
      <c r="AY1125" s="152" t="s">
        <v>189</v>
      </c>
    </row>
    <row r="1126" spans="2:65" s="13" customFormat="1" ht="11.25">
      <c r="B1126" s="157"/>
      <c r="D1126" s="151" t="s">
        <v>205</v>
      </c>
      <c r="E1126" s="158" t="s">
        <v>19</v>
      </c>
      <c r="F1126" s="159" t="s">
        <v>3104</v>
      </c>
      <c r="H1126" s="160">
        <v>28.5</v>
      </c>
      <c r="I1126" s="161"/>
      <c r="L1126" s="157"/>
      <c r="M1126" s="162"/>
      <c r="T1126" s="163"/>
      <c r="AT1126" s="158" t="s">
        <v>205</v>
      </c>
      <c r="AU1126" s="158" t="s">
        <v>85</v>
      </c>
      <c r="AV1126" s="13" t="s">
        <v>85</v>
      </c>
      <c r="AW1126" s="13" t="s">
        <v>35</v>
      </c>
      <c r="AX1126" s="13" t="s">
        <v>82</v>
      </c>
      <c r="AY1126" s="158" t="s">
        <v>189</v>
      </c>
    </row>
    <row r="1127" spans="2:65" s="1" customFormat="1" ht="24.2" customHeight="1">
      <c r="B1127" s="33"/>
      <c r="C1127" s="178" t="s">
        <v>3105</v>
      </c>
      <c r="D1127" s="178" t="s">
        <v>666</v>
      </c>
      <c r="E1127" s="179" t="s">
        <v>3076</v>
      </c>
      <c r="F1127" s="180" t="s">
        <v>3077</v>
      </c>
      <c r="G1127" s="181" t="s">
        <v>194</v>
      </c>
      <c r="H1127" s="182">
        <v>29.925000000000001</v>
      </c>
      <c r="I1127" s="183"/>
      <c r="J1127" s="184">
        <f>ROUND(I1127*H1127,2)</f>
        <v>0</v>
      </c>
      <c r="K1127" s="180" t="s">
        <v>195</v>
      </c>
      <c r="L1127" s="185"/>
      <c r="M1127" s="186" t="s">
        <v>19</v>
      </c>
      <c r="N1127" s="187" t="s">
        <v>45</v>
      </c>
      <c r="P1127" s="142">
        <f>O1127*H1127</f>
        <v>0</v>
      </c>
      <c r="Q1127" s="142">
        <v>1.6000000000000001E-4</v>
      </c>
      <c r="R1127" s="142">
        <f>Q1127*H1127</f>
        <v>4.7880000000000006E-3</v>
      </c>
      <c r="S1127" s="142">
        <v>0</v>
      </c>
      <c r="T1127" s="143">
        <f>S1127*H1127</f>
        <v>0</v>
      </c>
      <c r="AR1127" s="144" t="s">
        <v>415</v>
      </c>
      <c r="AT1127" s="144" t="s">
        <v>666</v>
      </c>
      <c r="AU1127" s="144" t="s">
        <v>85</v>
      </c>
      <c r="AY1127" s="18" t="s">
        <v>189</v>
      </c>
      <c r="BE1127" s="145">
        <f>IF(N1127="základní",J1127,0)</f>
        <v>0</v>
      </c>
      <c r="BF1127" s="145">
        <f>IF(N1127="snížená",J1127,0)</f>
        <v>0</v>
      </c>
      <c r="BG1127" s="145">
        <f>IF(N1127="zákl. přenesená",J1127,0)</f>
        <v>0</v>
      </c>
      <c r="BH1127" s="145">
        <f>IF(N1127="sníž. přenesená",J1127,0)</f>
        <v>0</v>
      </c>
      <c r="BI1127" s="145">
        <f>IF(N1127="nulová",J1127,0)</f>
        <v>0</v>
      </c>
      <c r="BJ1127" s="18" t="s">
        <v>82</v>
      </c>
      <c r="BK1127" s="145">
        <f>ROUND(I1127*H1127,2)</f>
        <v>0</v>
      </c>
      <c r="BL1127" s="18" t="s">
        <v>224</v>
      </c>
      <c r="BM1127" s="144" t="s">
        <v>3106</v>
      </c>
    </row>
    <row r="1128" spans="2:65" s="13" customFormat="1" ht="11.25">
      <c r="B1128" s="157"/>
      <c r="D1128" s="151" t="s">
        <v>205</v>
      </c>
      <c r="F1128" s="159" t="s">
        <v>3107</v>
      </c>
      <c r="H1128" s="160">
        <v>29.925000000000001</v>
      </c>
      <c r="I1128" s="161"/>
      <c r="L1128" s="157"/>
      <c r="M1128" s="162"/>
      <c r="T1128" s="163"/>
      <c r="AT1128" s="158" t="s">
        <v>205</v>
      </c>
      <c r="AU1128" s="158" t="s">
        <v>85</v>
      </c>
      <c r="AV1128" s="13" t="s">
        <v>85</v>
      </c>
      <c r="AW1128" s="13" t="s">
        <v>4</v>
      </c>
      <c r="AX1128" s="13" t="s">
        <v>82</v>
      </c>
      <c r="AY1128" s="158" t="s">
        <v>189</v>
      </c>
    </row>
    <row r="1129" spans="2:65" s="1" customFormat="1" ht="49.15" customHeight="1">
      <c r="B1129" s="33"/>
      <c r="C1129" s="133" t="s">
        <v>3108</v>
      </c>
      <c r="D1129" s="133" t="s">
        <v>191</v>
      </c>
      <c r="E1129" s="134" t="s">
        <v>3109</v>
      </c>
      <c r="F1129" s="135" t="s">
        <v>3110</v>
      </c>
      <c r="G1129" s="136" t="s">
        <v>194</v>
      </c>
      <c r="H1129" s="137">
        <v>6.625</v>
      </c>
      <c r="I1129" s="138"/>
      <c r="J1129" s="139">
        <f>ROUND(I1129*H1129,2)</f>
        <v>0</v>
      </c>
      <c r="K1129" s="135" t="s">
        <v>195</v>
      </c>
      <c r="L1129" s="33"/>
      <c r="M1129" s="140" t="s">
        <v>19</v>
      </c>
      <c r="N1129" s="141" t="s">
        <v>45</v>
      </c>
      <c r="P1129" s="142">
        <f>O1129*H1129</f>
        <v>0</v>
      </c>
      <c r="Q1129" s="142">
        <v>1E-4</v>
      </c>
      <c r="R1129" s="142">
        <f>Q1129*H1129</f>
        <v>6.625E-4</v>
      </c>
      <c r="S1129" s="142">
        <v>0</v>
      </c>
      <c r="T1129" s="143">
        <f>S1129*H1129</f>
        <v>0</v>
      </c>
      <c r="AR1129" s="144" t="s">
        <v>224</v>
      </c>
      <c r="AT1129" s="144" t="s">
        <v>191</v>
      </c>
      <c r="AU1129" s="144" t="s">
        <v>85</v>
      </c>
      <c r="AY1129" s="18" t="s">
        <v>189</v>
      </c>
      <c r="BE1129" s="145">
        <f>IF(N1129="základní",J1129,0)</f>
        <v>0</v>
      </c>
      <c r="BF1129" s="145">
        <f>IF(N1129="snížená",J1129,0)</f>
        <v>0</v>
      </c>
      <c r="BG1129" s="145">
        <f>IF(N1129="zákl. přenesená",J1129,0)</f>
        <v>0</v>
      </c>
      <c r="BH1129" s="145">
        <f>IF(N1129="sníž. přenesená",J1129,0)</f>
        <v>0</v>
      </c>
      <c r="BI1129" s="145">
        <f>IF(N1129="nulová",J1129,0)</f>
        <v>0</v>
      </c>
      <c r="BJ1129" s="18" t="s">
        <v>82</v>
      </c>
      <c r="BK1129" s="145">
        <f>ROUND(I1129*H1129,2)</f>
        <v>0</v>
      </c>
      <c r="BL1129" s="18" t="s">
        <v>224</v>
      </c>
      <c r="BM1129" s="144" t="s">
        <v>3111</v>
      </c>
    </row>
    <row r="1130" spans="2:65" s="1" customFormat="1" ht="11.25">
      <c r="B1130" s="33"/>
      <c r="D1130" s="146" t="s">
        <v>198</v>
      </c>
      <c r="F1130" s="147" t="s">
        <v>3112</v>
      </c>
      <c r="I1130" s="148"/>
      <c r="L1130" s="33"/>
      <c r="M1130" s="149"/>
      <c r="T1130" s="54"/>
      <c r="AT1130" s="18" t="s">
        <v>198</v>
      </c>
      <c r="AU1130" s="18" t="s">
        <v>85</v>
      </c>
    </row>
    <row r="1131" spans="2:65" s="12" customFormat="1" ht="11.25">
      <c r="B1131" s="150"/>
      <c r="D1131" s="151" t="s">
        <v>205</v>
      </c>
      <c r="E1131" s="152" t="s">
        <v>19</v>
      </c>
      <c r="F1131" s="153" t="s">
        <v>3113</v>
      </c>
      <c r="H1131" s="152" t="s">
        <v>19</v>
      </c>
      <c r="I1131" s="154"/>
      <c r="L1131" s="150"/>
      <c r="M1131" s="155"/>
      <c r="T1131" s="156"/>
      <c r="AT1131" s="152" t="s">
        <v>205</v>
      </c>
      <c r="AU1131" s="152" t="s">
        <v>85</v>
      </c>
      <c r="AV1131" s="12" t="s">
        <v>82</v>
      </c>
      <c r="AW1131" s="12" t="s">
        <v>35</v>
      </c>
      <c r="AX1131" s="12" t="s">
        <v>74</v>
      </c>
      <c r="AY1131" s="152" t="s">
        <v>189</v>
      </c>
    </row>
    <row r="1132" spans="2:65" s="13" customFormat="1" ht="11.25">
      <c r="B1132" s="157"/>
      <c r="D1132" s="151" t="s">
        <v>205</v>
      </c>
      <c r="E1132" s="158" t="s">
        <v>19</v>
      </c>
      <c r="F1132" s="159" t="s">
        <v>3114</v>
      </c>
      <c r="H1132" s="160">
        <v>6.625</v>
      </c>
      <c r="I1132" s="161"/>
      <c r="L1132" s="157"/>
      <c r="M1132" s="162"/>
      <c r="T1132" s="163"/>
      <c r="AT1132" s="158" t="s">
        <v>205</v>
      </c>
      <c r="AU1132" s="158" t="s">
        <v>85</v>
      </c>
      <c r="AV1132" s="13" t="s">
        <v>85</v>
      </c>
      <c r="AW1132" s="13" t="s">
        <v>35</v>
      </c>
      <c r="AX1132" s="13" t="s">
        <v>74</v>
      </c>
      <c r="AY1132" s="158" t="s">
        <v>189</v>
      </c>
    </row>
    <row r="1133" spans="2:65" s="14" customFormat="1" ht="11.25">
      <c r="B1133" s="164"/>
      <c r="D1133" s="151" t="s">
        <v>205</v>
      </c>
      <c r="E1133" s="165" t="s">
        <v>19</v>
      </c>
      <c r="F1133" s="166" t="s">
        <v>303</v>
      </c>
      <c r="H1133" s="167">
        <v>6.625</v>
      </c>
      <c r="I1133" s="168"/>
      <c r="L1133" s="164"/>
      <c r="M1133" s="169"/>
      <c r="T1133" s="170"/>
      <c r="AT1133" s="165" t="s">
        <v>205</v>
      </c>
      <c r="AU1133" s="165" t="s">
        <v>85</v>
      </c>
      <c r="AV1133" s="14" t="s">
        <v>196</v>
      </c>
      <c r="AW1133" s="14" t="s">
        <v>35</v>
      </c>
      <c r="AX1133" s="14" t="s">
        <v>82</v>
      </c>
      <c r="AY1133" s="165" t="s">
        <v>189</v>
      </c>
    </row>
    <row r="1134" spans="2:65" s="1" customFormat="1" ht="24.2" customHeight="1">
      <c r="B1134" s="33"/>
      <c r="C1134" s="178" t="s">
        <v>3115</v>
      </c>
      <c r="D1134" s="178" t="s">
        <v>666</v>
      </c>
      <c r="E1134" s="179" t="s">
        <v>3116</v>
      </c>
      <c r="F1134" s="180" t="s">
        <v>3117</v>
      </c>
      <c r="G1134" s="181" t="s">
        <v>194</v>
      </c>
      <c r="H1134" s="182">
        <v>7.95</v>
      </c>
      <c r="I1134" s="183"/>
      <c r="J1134" s="184">
        <f>ROUND(I1134*H1134,2)</f>
        <v>0</v>
      </c>
      <c r="K1134" s="180" t="s">
        <v>19</v>
      </c>
      <c r="L1134" s="185"/>
      <c r="M1134" s="186" t="s">
        <v>19</v>
      </c>
      <c r="N1134" s="187" t="s">
        <v>45</v>
      </c>
      <c r="P1134" s="142">
        <f>O1134*H1134</f>
        <v>0</v>
      </c>
      <c r="Q1134" s="142">
        <v>8.0000000000000004E-4</v>
      </c>
      <c r="R1134" s="142">
        <f>Q1134*H1134</f>
        <v>6.3600000000000002E-3</v>
      </c>
      <c r="S1134" s="142">
        <v>0</v>
      </c>
      <c r="T1134" s="143">
        <f>S1134*H1134</f>
        <v>0</v>
      </c>
      <c r="AR1134" s="144" t="s">
        <v>415</v>
      </c>
      <c r="AT1134" s="144" t="s">
        <v>666</v>
      </c>
      <c r="AU1134" s="144" t="s">
        <v>85</v>
      </c>
      <c r="AY1134" s="18" t="s">
        <v>189</v>
      </c>
      <c r="BE1134" s="145">
        <f>IF(N1134="základní",J1134,0)</f>
        <v>0</v>
      </c>
      <c r="BF1134" s="145">
        <f>IF(N1134="snížená",J1134,0)</f>
        <v>0</v>
      </c>
      <c r="BG1134" s="145">
        <f>IF(N1134="zákl. přenesená",J1134,0)</f>
        <v>0</v>
      </c>
      <c r="BH1134" s="145">
        <f>IF(N1134="sníž. přenesená",J1134,0)</f>
        <v>0</v>
      </c>
      <c r="BI1134" s="145">
        <f>IF(N1134="nulová",J1134,0)</f>
        <v>0</v>
      </c>
      <c r="BJ1134" s="18" t="s">
        <v>82</v>
      </c>
      <c r="BK1134" s="145">
        <f>ROUND(I1134*H1134,2)</f>
        <v>0</v>
      </c>
      <c r="BL1134" s="18" t="s">
        <v>224</v>
      </c>
      <c r="BM1134" s="144" t="s">
        <v>3118</v>
      </c>
    </row>
    <row r="1135" spans="2:65" s="13" customFormat="1" ht="11.25">
      <c r="B1135" s="157"/>
      <c r="D1135" s="151" t="s">
        <v>205</v>
      </c>
      <c r="F1135" s="159" t="s">
        <v>3119</v>
      </c>
      <c r="H1135" s="160">
        <v>7.95</v>
      </c>
      <c r="I1135" s="161"/>
      <c r="L1135" s="157"/>
      <c r="M1135" s="162"/>
      <c r="T1135" s="163"/>
      <c r="AT1135" s="158" t="s">
        <v>205</v>
      </c>
      <c r="AU1135" s="158" t="s">
        <v>85</v>
      </c>
      <c r="AV1135" s="13" t="s">
        <v>85</v>
      </c>
      <c r="AW1135" s="13" t="s">
        <v>4</v>
      </c>
      <c r="AX1135" s="13" t="s">
        <v>82</v>
      </c>
      <c r="AY1135" s="158" t="s">
        <v>189</v>
      </c>
    </row>
    <row r="1136" spans="2:65" s="1" customFormat="1" ht="49.15" customHeight="1">
      <c r="B1136" s="33"/>
      <c r="C1136" s="133" t="s">
        <v>994</v>
      </c>
      <c r="D1136" s="133" t="s">
        <v>191</v>
      </c>
      <c r="E1136" s="134" t="s">
        <v>3120</v>
      </c>
      <c r="F1136" s="135" t="s">
        <v>3121</v>
      </c>
      <c r="G1136" s="136" t="s">
        <v>633</v>
      </c>
      <c r="H1136" s="137">
        <v>0.32</v>
      </c>
      <c r="I1136" s="138"/>
      <c r="J1136" s="139">
        <f>ROUND(I1136*H1136,2)</f>
        <v>0</v>
      </c>
      <c r="K1136" s="135" t="s">
        <v>195</v>
      </c>
      <c r="L1136" s="33"/>
      <c r="M1136" s="140" t="s">
        <v>19</v>
      </c>
      <c r="N1136" s="141" t="s">
        <v>45</v>
      </c>
      <c r="P1136" s="142">
        <f>O1136*H1136</f>
        <v>0</v>
      </c>
      <c r="Q1136" s="142">
        <v>0</v>
      </c>
      <c r="R1136" s="142">
        <f>Q1136*H1136</f>
        <v>0</v>
      </c>
      <c r="S1136" s="142">
        <v>0</v>
      </c>
      <c r="T1136" s="143">
        <f>S1136*H1136</f>
        <v>0</v>
      </c>
      <c r="AR1136" s="144" t="s">
        <v>224</v>
      </c>
      <c r="AT1136" s="144" t="s">
        <v>191</v>
      </c>
      <c r="AU1136" s="144" t="s">
        <v>85</v>
      </c>
      <c r="AY1136" s="18" t="s">
        <v>189</v>
      </c>
      <c r="BE1136" s="145">
        <f>IF(N1136="základní",J1136,0)</f>
        <v>0</v>
      </c>
      <c r="BF1136" s="145">
        <f>IF(N1136="snížená",J1136,0)</f>
        <v>0</v>
      </c>
      <c r="BG1136" s="145">
        <f>IF(N1136="zákl. přenesená",J1136,0)</f>
        <v>0</v>
      </c>
      <c r="BH1136" s="145">
        <f>IF(N1136="sníž. přenesená",J1136,0)</f>
        <v>0</v>
      </c>
      <c r="BI1136" s="145">
        <f>IF(N1136="nulová",J1136,0)</f>
        <v>0</v>
      </c>
      <c r="BJ1136" s="18" t="s">
        <v>82</v>
      </c>
      <c r="BK1136" s="145">
        <f>ROUND(I1136*H1136,2)</f>
        <v>0</v>
      </c>
      <c r="BL1136" s="18" t="s">
        <v>224</v>
      </c>
      <c r="BM1136" s="144" t="s">
        <v>3122</v>
      </c>
    </row>
    <row r="1137" spans="2:65" s="1" customFormat="1" ht="11.25">
      <c r="B1137" s="33"/>
      <c r="D1137" s="146" t="s">
        <v>198</v>
      </c>
      <c r="F1137" s="147" t="s">
        <v>3123</v>
      </c>
      <c r="I1137" s="148"/>
      <c r="L1137" s="33"/>
      <c r="M1137" s="149"/>
      <c r="T1137" s="54"/>
      <c r="AT1137" s="18" t="s">
        <v>198</v>
      </c>
      <c r="AU1137" s="18" t="s">
        <v>85</v>
      </c>
    </row>
    <row r="1138" spans="2:65" s="11" customFormat="1" ht="22.9" customHeight="1">
      <c r="B1138" s="121"/>
      <c r="D1138" s="122" t="s">
        <v>73</v>
      </c>
      <c r="E1138" s="131" t="s">
        <v>3124</v>
      </c>
      <c r="F1138" s="131" t="s">
        <v>3125</v>
      </c>
      <c r="I1138" s="124"/>
      <c r="J1138" s="132">
        <f>BK1138</f>
        <v>0</v>
      </c>
      <c r="L1138" s="121"/>
      <c r="M1138" s="126"/>
      <c r="P1138" s="127">
        <f>SUM(P1139:P1154)</f>
        <v>0</v>
      </c>
      <c r="R1138" s="127">
        <f>SUM(R1139:R1154)</f>
        <v>7.8250000000000004E-3</v>
      </c>
      <c r="T1138" s="128">
        <f>SUM(T1139:T1154)</f>
        <v>0</v>
      </c>
      <c r="AR1138" s="122" t="s">
        <v>85</v>
      </c>
      <c r="AT1138" s="129" t="s">
        <v>73</v>
      </c>
      <c r="AU1138" s="129" t="s">
        <v>82</v>
      </c>
      <c r="AY1138" s="122" t="s">
        <v>189</v>
      </c>
      <c r="BK1138" s="130">
        <f>SUM(BK1139:BK1154)</f>
        <v>0</v>
      </c>
    </row>
    <row r="1139" spans="2:65" s="1" customFormat="1" ht="24.2" customHeight="1">
      <c r="B1139" s="33"/>
      <c r="C1139" s="133" t="s">
        <v>3126</v>
      </c>
      <c r="D1139" s="133" t="s">
        <v>191</v>
      </c>
      <c r="E1139" s="134" t="s">
        <v>3127</v>
      </c>
      <c r="F1139" s="135" t="s">
        <v>3128</v>
      </c>
      <c r="G1139" s="136" t="s">
        <v>339</v>
      </c>
      <c r="H1139" s="137">
        <v>1</v>
      </c>
      <c r="I1139" s="138"/>
      <c r="J1139" s="139">
        <f>ROUND(I1139*H1139,2)</f>
        <v>0</v>
      </c>
      <c r="K1139" s="135" t="s">
        <v>195</v>
      </c>
      <c r="L1139" s="33"/>
      <c r="M1139" s="140" t="s">
        <v>19</v>
      </c>
      <c r="N1139" s="141" t="s">
        <v>45</v>
      </c>
      <c r="P1139" s="142">
        <f>O1139*H1139</f>
        <v>0</v>
      </c>
      <c r="Q1139" s="142">
        <v>3.6000000000000002E-4</v>
      </c>
      <c r="R1139" s="142">
        <f>Q1139*H1139</f>
        <v>3.6000000000000002E-4</v>
      </c>
      <c r="S1139" s="142">
        <v>0</v>
      </c>
      <c r="T1139" s="143">
        <f>S1139*H1139</f>
        <v>0</v>
      </c>
      <c r="AR1139" s="144" t="s">
        <v>224</v>
      </c>
      <c r="AT1139" s="144" t="s">
        <v>191</v>
      </c>
      <c r="AU1139" s="144" t="s">
        <v>85</v>
      </c>
      <c r="AY1139" s="18" t="s">
        <v>189</v>
      </c>
      <c r="BE1139" s="145">
        <f>IF(N1139="základní",J1139,0)</f>
        <v>0</v>
      </c>
      <c r="BF1139" s="145">
        <f>IF(N1139="snížená",J1139,0)</f>
        <v>0</v>
      </c>
      <c r="BG1139" s="145">
        <f>IF(N1139="zákl. přenesená",J1139,0)</f>
        <v>0</v>
      </c>
      <c r="BH1139" s="145">
        <f>IF(N1139="sníž. přenesená",J1139,0)</f>
        <v>0</v>
      </c>
      <c r="BI1139" s="145">
        <f>IF(N1139="nulová",J1139,0)</f>
        <v>0</v>
      </c>
      <c r="BJ1139" s="18" t="s">
        <v>82</v>
      </c>
      <c r="BK1139" s="145">
        <f>ROUND(I1139*H1139,2)</f>
        <v>0</v>
      </c>
      <c r="BL1139" s="18" t="s">
        <v>224</v>
      </c>
      <c r="BM1139" s="144" t="s">
        <v>3129</v>
      </c>
    </row>
    <row r="1140" spans="2:65" s="1" customFormat="1" ht="11.25">
      <c r="B1140" s="33"/>
      <c r="D1140" s="146" t="s">
        <v>198</v>
      </c>
      <c r="F1140" s="147" t="s">
        <v>3130</v>
      </c>
      <c r="I1140" s="148"/>
      <c r="L1140" s="33"/>
      <c r="M1140" s="149"/>
      <c r="T1140" s="54"/>
      <c r="AT1140" s="18" t="s">
        <v>198</v>
      </c>
      <c r="AU1140" s="18" t="s">
        <v>85</v>
      </c>
    </row>
    <row r="1141" spans="2:65" s="1" customFormat="1" ht="24.2" customHeight="1">
      <c r="B1141" s="33"/>
      <c r="C1141" s="133" t="s">
        <v>3131</v>
      </c>
      <c r="D1141" s="133" t="s">
        <v>191</v>
      </c>
      <c r="E1141" s="134" t="s">
        <v>3132</v>
      </c>
      <c r="F1141" s="135" t="s">
        <v>3133</v>
      </c>
      <c r="G1141" s="136" t="s">
        <v>339</v>
      </c>
      <c r="H1141" s="137">
        <v>9.5</v>
      </c>
      <c r="I1141" s="138"/>
      <c r="J1141" s="139">
        <f>ROUND(I1141*H1141,2)</f>
        <v>0</v>
      </c>
      <c r="K1141" s="135" t="s">
        <v>195</v>
      </c>
      <c r="L1141" s="33"/>
      <c r="M1141" s="140" t="s">
        <v>19</v>
      </c>
      <c r="N1141" s="141" t="s">
        <v>45</v>
      </c>
      <c r="P1141" s="142">
        <f>O1141*H1141</f>
        <v>0</v>
      </c>
      <c r="Q1141" s="142">
        <v>4.6999999999999999E-4</v>
      </c>
      <c r="R1141" s="142">
        <f>Q1141*H1141</f>
        <v>4.4650000000000002E-3</v>
      </c>
      <c r="S1141" s="142">
        <v>0</v>
      </c>
      <c r="T1141" s="143">
        <f>S1141*H1141</f>
        <v>0</v>
      </c>
      <c r="AR1141" s="144" t="s">
        <v>224</v>
      </c>
      <c r="AT1141" s="144" t="s">
        <v>191</v>
      </c>
      <c r="AU1141" s="144" t="s">
        <v>85</v>
      </c>
      <c r="AY1141" s="18" t="s">
        <v>189</v>
      </c>
      <c r="BE1141" s="145">
        <f>IF(N1141="základní",J1141,0)</f>
        <v>0</v>
      </c>
      <c r="BF1141" s="145">
        <f>IF(N1141="snížená",J1141,0)</f>
        <v>0</v>
      </c>
      <c r="BG1141" s="145">
        <f>IF(N1141="zákl. přenesená",J1141,0)</f>
        <v>0</v>
      </c>
      <c r="BH1141" s="145">
        <f>IF(N1141="sníž. přenesená",J1141,0)</f>
        <v>0</v>
      </c>
      <c r="BI1141" s="145">
        <f>IF(N1141="nulová",J1141,0)</f>
        <v>0</v>
      </c>
      <c r="BJ1141" s="18" t="s">
        <v>82</v>
      </c>
      <c r="BK1141" s="145">
        <f>ROUND(I1141*H1141,2)</f>
        <v>0</v>
      </c>
      <c r="BL1141" s="18" t="s">
        <v>224</v>
      </c>
      <c r="BM1141" s="144" t="s">
        <v>3134</v>
      </c>
    </row>
    <row r="1142" spans="2:65" s="1" customFormat="1" ht="11.25">
      <c r="B1142" s="33"/>
      <c r="D1142" s="146" t="s">
        <v>198</v>
      </c>
      <c r="F1142" s="147" t="s">
        <v>3135</v>
      </c>
      <c r="I1142" s="148"/>
      <c r="L1142" s="33"/>
      <c r="M1142" s="149"/>
      <c r="T1142" s="54"/>
      <c r="AT1142" s="18" t="s">
        <v>198</v>
      </c>
      <c r="AU1142" s="18" t="s">
        <v>85</v>
      </c>
    </row>
    <row r="1143" spans="2:65" s="12" customFormat="1" ht="11.25">
      <c r="B1143" s="150"/>
      <c r="D1143" s="151" t="s">
        <v>205</v>
      </c>
      <c r="E1143" s="152" t="s">
        <v>19</v>
      </c>
      <c r="F1143" s="153" t="s">
        <v>2718</v>
      </c>
      <c r="H1143" s="152" t="s">
        <v>19</v>
      </c>
      <c r="I1143" s="154"/>
      <c r="L1143" s="150"/>
      <c r="M1143" s="155"/>
      <c r="T1143" s="156"/>
      <c r="AT1143" s="152" t="s">
        <v>205</v>
      </c>
      <c r="AU1143" s="152" t="s">
        <v>85</v>
      </c>
      <c r="AV1143" s="12" t="s">
        <v>82</v>
      </c>
      <c r="AW1143" s="12" t="s">
        <v>35</v>
      </c>
      <c r="AX1143" s="12" t="s">
        <v>74</v>
      </c>
      <c r="AY1143" s="152" t="s">
        <v>189</v>
      </c>
    </row>
    <row r="1144" spans="2:65" s="13" customFormat="1" ht="11.25">
      <c r="B1144" s="157"/>
      <c r="D1144" s="151" t="s">
        <v>205</v>
      </c>
      <c r="E1144" s="158" t="s">
        <v>19</v>
      </c>
      <c r="F1144" s="159" t="s">
        <v>3136</v>
      </c>
      <c r="H1144" s="160">
        <v>9.5</v>
      </c>
      <c r="I1144" s="161"/>
      <c r="L1144" s="157"/>
      <c r="M1144" s="162"/>
      <c r="T1144" s="163"/>
      <c r="AT1144" s="158" t="s">
        <v>205</v>
      </c>
      <c r="AU1144" s="158" t="s">
        <v>85</v>
      </c>
      <c r="AV1144" s="13" t="s">
        <v>85</v>
      </c>
      <c r="AW1144" s="13" t="s">
        <v>35</v>
      </c>
      <c r="AX1144" s="13" t="s">
        <v>82</v>
      </c>
      <c r="AY1144" s="158" t="s">
        <v>189</v>
      </c>
    </row>
    <row r="1145" spans="2:65" s="1" customFormat="1" ht="24.2" customHeight="1">
      <c r="B1145" s="33"/>
      <c r="C1145" s="133" t="s">
        <v>3137</v>
      </c>
      <c r="D1145" s="133" t="s">
        <v>191</v>
      </c>
      <c r="E1145" s="134" t="s">
        <v>3138</v>
      </c>
      <c r="F1145" s="135" t="s">
        <v>3139</v>
      </c>
      <c r="G1145" s="136" t="s">
        <v>202</v>
      </c>
      <c r="H1145" s="137">
        <v>1</v>
      </c>
      <c r="I1145" s="138"/>
      <c r="J1145" s="139">
        <f>ROUND(I1145*H1145,2)</f>
        <v>0</v>
      </c>
      <c r="K1145" s="135" t="s">
        <v>195</v>
      </c>
      <c r="L1145" s="33"/>
      <c r="M1145" s="140" t="s">
        <v>19</v>
      </c>
      <c r="N1145" s="141" t="s">
        <v>45</v>
      </c>
      <c r="P1145" s="142">
        <f>O1145*H1145</f>
        <v>0</v>
      </c>
      <c r="Q1145" s="142">
        <v>0</v>
      </c>
      <c r="R1145" s="142">
        <f>Q1145*H1145</f>
        <v>0</v>
      </c>
      <c r="S1145" s="142">
        <v>0</v>
      </c>
      <c r="T1145" s="143">
        <f>S1145*H1145</f>
        <v>0</v>
      </c>
      <c r="AR1145" s="144" t="s">
        <v>224</v>
      </c>
      <c r="AT1145" s="144" t="s">
        <v>191</v>
      </c>
      <c r="AU1145" s="144" t="s">
        <v>85</v>
      </c>
      <c r="AY1145" s="18" t="s">
        <v>189</v>
      </c>
      <c r="BE1145" s="145">
        <f>IF(N1145="základní",J1145,0)</f>
        <v>0</v>
      </c>
      <c r="BF1145" s="145">
        <f>IF(N1145="snížená",J1145,0)</f>
        <v>0</v>
      </c>
      <c r="BG1145" s="145">
        <f>IF(N1145="zákl. přenesená",J1145,0)</f>
        <v>0</v>
      </c>
      <c r="BH1145" s="145">
        <f>IF(N1145="sníž. přenesená",J1145,0)</f>
        <v>0</v>
      </c>
      <c r="BI1145" s="145">
        <f>IF(N1145="nulová",J1145,0)</f>
        <v>0</v>
      </c>
      <c r="BJ1145" s="18" t="s">
        <v>82</v>
      </c>
      <c r="BK1145" s="145">
        <f>ROUND(I1145*H1145,2)</f>
        <v>0</v>
      </c>
      <c r="BL1145" s="18" t="s">
        <v>224</v>
      </c>
      <c r="BM1145" s="144" t="s">
        <v>3140</v>
      </c>
    </row>
    <row r="1146" spans="2:65" s="1" customFormat="1" ht="11.25">
      <c r="B1146" s="33"/>
      <c r="D1146" s="146" t="s">
        <v>198</v>
      </c>
      <c r="F1146" s="147" t="s">
        <v>3141</v>
      </c>
      <c r="I1146" s="148"/>
      <c r="L1146" s="33"/>
      <c r="M1146" s="149"/>
      <c r="T1146" s="54"/>
      <c r="AT1146" s="18" t="s">
        <v>198</v>
      </c>
      <c r="AU1146" s="18" t="s">
        <v>85</v>
      </c>
    </row>
    <row r="1147" spans="2:65" s="1" customFormat="1" ht="24.2" customHeight="1">
      <c r="B1147" s="33"/>
      <c r="C1147" s="133" t="s">
        <v>3142</v>
      </c>
      <c r="D1147" s="133" t="s">
        <v>191</v>
      </c>
      <c r="E1147" s="134" t="s">
        <v>3143</v>
      </c>
      <c r="F1147" s="135" t="s">
        <v>3144</v>
      </c>
      <c r="G1147" s="136" t="s">
        <v>202</v>
      </c>
      <c r="H1147" s="137">
        <v>1</v>
      </c>
      <c r="I1147" s="138"/>
      <c r="J1147" s="139">
        <f>ROUND(I1147*H1147,2)</f>
        <v>0</v>
      </c>
      <c r="K1147" s="135" t="s">
        <v>195</v>
      </c>
      <c r="L1147" s="33"/>
      <c r="M1147" s="140" t="s">
        <v>19</v>
      </c>
      <c r="N1147" s="141" t="s">
        <v>45</v>
      </c>
      <c r="P1147" s="142">
        <f>O1147*H1147</f>
        <v>0</v>
      </c>
      <c r="Q1147" s="142">
        <v>0</v>
      </c>
      <c r="R1147" s="142">
        <f>Q1147*H1147</f>
        <v>0</v>
      </c>
      <c r="S1147" s="142">
        <v>0</v>
      </c>
      <c r="T1147" s="143">
        <f>S1147*H1147</f>
        <v>0</v>
      </c>
      <c r="AR1147" s="144" t="s">
        <v>224</v>
      </c>
      <c r="AT1147" s="144" t="s">
        <v>191</v>
      </c>
      <c r="AU1147" s="144" t="s">
        <v>85</v>
      </c>
      <c r="AY1147" s="18" t="s">
        <v>189</v>
      </c>
      <c r="BE1147" s="145">
        <f>IF(N1147="základní",J1147,0)</f>
        <v>0</v>
      </c>
      <c r="BF1147" s="145">
        <f>IF(N1147="snížená",J1147,0)</f>
        <v>0</v>
      </c>
      <c r="BG1147" s="145">
        <f>IF(N1147="zákl. přenesená",J1147,0)</f>
        <v>0</v>
      </c>
      <c r="BH1147" s="145">
        <f>IF(N1147="sníž. přenesená",J1147,0)</f>
        <v>0</v>
      </c>
      <c r="BI1147" s="145">
        <f>IF(N1147="nulová",J1147,0)</f>
        <v>0</v>
      </c>
      <c r="BJ1147" s="18" t="s">
        <v>82</v>
      </c>
      <c r="BK1147" s="145">
        <f>ROUND(I1147*H1147,2)</f>
        <v>0</v>
      </c>
      <c r="BL1147" s="18" t="s">
        <v>224</v>
      </c>
      <c r="BM1147" s="144" t="s">
        <v>3145</v>
      </c>
    </row>
    <row r="1148" spans="2:65" s="1" customFormat="1" ht="11.25">
      <c r="B1148" s="33"/>
      <c r="D1148" s="146" t="s">
        <v>198</v>
      </c>
      <c r="F1148" s="147" t="s">
        <v>3146</v>
      </c>
      <c r="I1148" s="148"/>
      <c r="L1148" s="33"/>
      <c r="M1148" s="149"/>
      <c r="T1148" s="54"/>
      <c r="AT1148" s="18" t="s">
        <v>198</v>
      </c>
      <c r="AU1148" s="18" t="s">
        <v>85</v>
      </c>
    </row>
    <row r="1149" spans="2:65" s="1" customFormat="1" ht="24.2" customHeight="1">
      <c r="B1149" s="33"/>
      <c r="C1149" s="133" t="s">
        <v>3147</v>
      </c>
      <c r="D1149" s="133" t="s">
        <v>191</v>
      </c>
      <c r="E1149" s="134" t="s">
        <v>3148</v>
      </c>
      <c r="F1149" s="135" t="s">
        <v>3149</v>
      </c>
      <c r="G1149" s="136" t="s">
        <v>202</v>
      </c>
      <c r="H1149" s="137">
        <v>2</v>
      </c>
      <c r="I1149" s="138"/>
      <c r="J1149" s="139">
        <f>ROUND(I1149*H1149,2)</f>
        <v>0</v>
      </c>
      <c r="K1149" s="135" t="s">
        <v>195</v>
      </c>
      <c r="L1149" s="33"/>
      <c r="M1149" s="140" t="s">
        <v>19</v>
      </c>
      <c r="N1149" s="141" t="s">
        <v>45</v>
      </c>
      <c r="P1149" s="142">
        <f>O1149*H1149</f>
        <v>0</v>
      </c>
      <c r="Q1149" s="142">
        <v>1.5E-3</v>
      </c>
      <c r="R1149" s="142">
        <f>Q1149*H1149</f>
        <v>3.0000000000000001E-3</v>
      </c>
      <c r="S1149" s="142">
        <v>0</v>
      </c>
      <c r="T1149" s="143">
        <f>S1149*H1149</f>
        <v>0</v>
      </c>
      <c r="AR1149" s="144" t="s">
        <v>224</v>
      </c>
      <c r="AT1149" s="144" t="s">
        <v>191</v>
      </c>
      <c r="AU1149" s="144" t="s">
        <v>85</v>
      </c>
      <c r="AY1149" s="18" t="s">
        <v>189</v>
      </c>
      <c r="BE1149" s="145">
        <f>IF(N1149="základní",J1149,0)</f>
        <v>0</v>
      </c>
      <c r="BF1149" s="145">
        <f>IF(N1149="snížená",J1149,0)</f>
        <v>0</v>
      </c>
      <c r="BG1149" s="145">
        <f>IF(N1149="zákl. přenesená",J1149,0)</f>
        <v>0</v>
      </c>
      <c r="BH1149" s="145">
        <f>IF(N1149="sníž. přenesená",J1149,0)</f>
        <v>0</v>
      </c>
      <c r="BI1149" s="145">
        <f>IF(N1149="nulová",J1149,0)</f>
        <v>0</v>
      </c>
      <c r="BJ1149" s="18" t="s">
        <v>82</v>
      </c>
      <c r="BK1149" s="145">
        <f>ROUND(I1149*H1149,2)</f>
        <v>0</v>
      </c>
      <c r="BL1149" s="18" t="s">
        <v>224</v>
      </c>
      <c r="BM1149" s="144" t="s">
        <v>3150</v>
      </c>
    </row>
    <row r="1150" spans="2:65" s="1" customFormat="1" ht="11.25">
      <c r="B1150" s="33"/>
      <c r="D1150" s="146" t="s">
        <v>198</v>
      </c>
      <c r="F1150" s="147" t="s">
        <v>3151</v>
      </c>
      <c r="I1150" s="148"/>
      <c r="L1150" s="33"/>
      <c r="M1150" s="149"/>
      <c r="T1150" s="54"/>
      <c r="AT1150" s="18" t="s">
        <v>198</v>
      </c>
      <c r="AU1150" s="18" t="s">
        <v>85</v>
      </c>
    </row>
    <row r="1151" spans="2:65" s="12" customFormat="1" ht="11.25">
      <c r="B1151" s="150"/>
      <c r="D1151" s="151" t="s">
        <v>205</v>
      </c>
      <c r="E1151" s="152" t="s">
        <v>19</v>
      </c>
      <c r="F1151" s="153" t="s">
        <v>3152</v>
      </c>
      <c r="H1151" s="152" t="s">
        <v>19</v>
      </c>
      <c r="I1151" s="154"/>
      <c r="L1151" s="150"/>
      <c r="M1151" s="155"/>
      <c r="T1151" s="156"/>
      <c r="AT1151" s="152" t="s">
        <v>205</v>
      </c>
      <c r="AU1151" s="152" t="s">
        <v>85</v>
      </c>
      <c r="AV1151" s="12" t="s">
        <v>82</v>
      </c>
      <c r="AW1151" s="12" t="s">
        <v>35</v>
      </c>
      <c r="AX1151" s="12" t="s">
        <v>74</v>
      </c>
      <c r="AY1151" s="152" t="s">
        <v>189</v>
      </c>
    </row>
    <row r="1152" spans="2:65" s="13" customFormat="1" ht="11.25">
      <c r="B1152" s="157"/>
      <c r="D1152" s="151" t="s">
        <v>205</v>
      </c>
      <c r="E1152" s="158" t="s">
        <v>19</v>
      </c>
      <c r="F1152" s="159" t="s">
        <v>3153</v>
      </c>
      <c r="H1152" s="160">
        <v>2</v>
      </c>
      <c r="I1152" s="161"/>
      <c r="L1152" s="157"/>
      <c r="M1152" s="162"/>
      <c r="T1152" s="163"/>
      <c r="AT1152" s="158" t="s">
        <v>205</v>
      </c>
      <c r="AU1152" s="158" t="s">
        <v>85</v>
      </c>
      <c r="AV1152" s="13" t="s">
        <v>85</v>
      </c>
      <c r="AW1152" s="13" t="s">
        <v>35</v>
      </c>
      <c r="AX1152" s="13" t="s">
        <v>82</v>
      </c>
      <c r="AY1152" s="158" t="s">
        <v>189</v>
      </c>
    </row>
    <row r="1153" spans="2:65" s="1" customFormat="1" ht="49.15" customHeight="1">
      <c r="B1153" s="33"/>
      <c r="C1153" s="133" t="s">
        <v>3154</v>
      </c>
      <c r="D1153" s="133" t="s">
        <v>191</v>
      </c>
      <c r="E1153" s="134" t="s">
        <v>3155</v>
      </c>
      <c r="F1153" s="135" t="s">
        <v>3156</v>
      </c>
      <c r="G1153" s="136" t="s">
        <v>633</v>
      </c>
      <c r="H1153" s="137">
        <v>8.0000000000000002E-3</v>
      </c>
      <c r="I1153" s="138"/>
      <c r="J1153" s="139">
        <f>ROUND(I1153*H1153,2)</f>
        <v>0</v>
      </c>
      <c r="K1153" s="135" t="s">
        <v>195</v>
      </c>
      <c r="L1153" s="33"/>
      <c r="M1153" s="140" t="s">
        <v>19</v>
      </c>
      <c r="N1153" s="141" t="s">
        <v>45</v>
      </c>
      <c r="P1153" s="142">
        <f>O1153*H1153</f>
        <v>0</v>
      </c>
      <c r="Q1153" s="142">
        <v>0</v>
      </c>
      <c r="R1153" s="142">
        <f>Q1153*H1153</f>
        <v>0</v>
      </c>
      <c r="S1153" s="142">
        <v>0</v>
      </c>
      <c r="T1153" s="143">
        <f>S1153*H1153</f>
        <v>0</v>
      </c>
      <c r="AR1153" s="144" t="s">
        <v>224</v>
      </c>
      <c r="AT1153" s="144" t="s">
        <v>191</v>
      </c>
      <c r="AU1153" s="144" t="s">
        <v>85</v>
      </c>
      <c r="AY1153" s="18" t="s">
        <v>189</v>
      </c>
      <c r="BE1153" s="145">
        <f>IF(N1153="základní",J1153,0)</f>
        <v>0</v>
      </c>
      <c r="BF1153" s="145">
        <f>IF(N1153="snížená",J1153,0)</f>
        <v>0</v>
      </c>
      <c r="BG1153" s="145">
        <f>IF(N1153="zákl. přenesená",J1153,0)</f>
        <v>0</v>
      </c>
      <c r="BH1153" s="145">
        <f>IF(N1153="sníž. přenesená",J1153,0)</f>
        <v>0</v>
      </c>
      <c r="BI1153" s="145">
        <f>IF(N1153="nulová",J1153,0)</f>
        <v>0</v>
      </c>
      <c r="BJ1153" s="18" t="s">
        <v>82</v>
      </c>
      <c r="BK1153" s="145">
        <f>ROUND(I1153*H1153,2)</f>
        <v>0</v>
      </c>
      <c r="BL1153" s="18" t="s">
        <v>224</v>
      </c>
      <c r="BM1153" s="144" t="s">
        <v>3157</v>
      </c>
    </row>
    <row r="1154" spans="2:65" s="1" customFormat="1" ht="11.25">
      <c r="B1154" s="33"/>
      <c r="D1154" s="146" t="s">
        <v>198</v>
      </c>
      <c r="F1154" s="147" t="s">
        <v>3158</v>
      </c>
      <c r="I1154" s="148"/>
      <c r="L1154" s="33"/>
      <c r="M1154" s="149"/>
      <c r="T1154" s="54"/>
      <c r="AT1154" s="18" t="s">
        <v>198</v>
      </c>
      <c r="AU1154" s="18" t="s">
        <v>85</v>
      </c>
    </row>
    <row r="1155" spans="2:65" s="11" customFormat="1" ht="22.9" customHeight="1">
      <c r="B1155" s="121"/>
      <c r="D1155" s="122" t="s">
        <v>73</v>
      </c>
      <c r="E1155" s="131" t="s">
        <v>1906</v>
      </c>
      <c r="F1155" s="131" t="s">
        <v>1907</v>
      </c>
      <c r="I1155" s="124"/>
      <c r="J1155" s="132">
        <f>BK1155</f>
        <v>0</v>
      </c>
      <c r="L1155" s="121"/>
      <c r="M1155" s="126"/>
      <c r="P1155" s="127">
        <f>SUM(P1156:P1161)</f>
        <v>0</v>
      </c>
      <c r="R1155" s="127">
        <f>SUM(R1156:R1161)</f>
        <v>8.0000000000000004E-4</v>
      </c>
      <c r="T1155" s="128">
        <f>SUM(T1156:T1161)</f>
        <v>0</v>
      </c>
      <c r="AR1155" s="122" t="s">
        <v>85</v>
      </c>
      <c r="AT1155" s="129" t="s">
        <v>73</v>
      </c>
      <c r="AU1155" s="129" t="s">
        <v>82</v>
      </c>
      <c r="AY1155" s="122" t="s">
        <v>189</v>
      </c>
      <c r="BK1155" s="130">
        <f>SUM(BK1156:BK1161)</f>
        <v>0</v>
      </c>
    </row>
    <row r="1156" spans="2:65" s="1" customFormat="1" ht="33" customHeight="1">
      <c r="B1156" s="33"/>
      <c r="C1156" s="133" t="s">
        <v>3159</v>
      </c>
      <c r="D1156" s="133" t="s">
        <v>191</v>
      </c>
      <c r="E1156" s="134" t="s">
        <v>3160</v>
      </c>
      <c r="F1156" s="135" t="s">
        <v>3161</v>
      </c>
      <c r="G1156" s="136" t="s">
        <v>339</v>
      </c>
      <c r="H1156" s="137">
        <v>1</v>
      </c>
      <c r="I1156" s="138"/>
      <c r="J1156" s="139">
        <f>ROUND(I1156*H1156,2)</f>
        <v>0</v>
      </c>
      <c r="K1156" s="135" t="s">
        <v>195</v>
      </c>
      <c r="L1156" s="33"/>
      <c r="M1156" s="140" t="s">
        <v>19</v>
      </c>
      <c r="N1156" s="141" t="s">
        <v>45</v>
      </c>
      <c r="P1156" s="142">
        <f>O1156*H1156</f>
        <v>0</v>
      </c>
      <c r="Q1156" s="142">
        <v>8.0000000000000004E-4</v>
      </c>
      <c r="R1156" s="142">
        <f>Q1156*H1156</f>
        <v>8.0000000000000004E-4</v>
      </c>
      <c r="S1156" s="142">
        <v>0</v>
      </c>
      <c r="T1156" s="143">
        <f>S1156*H1156</f>
        <v>0</v>
      </c>
      <c r="AR1156" s="144" t="s">
        <v>224</v>
      </c>
      <c r="AT1156" s="144" t="s">
        <v>191</v>
      </c>
      <c r="AU1156" s="144" t="s">
        <v>85</v>
      </c>
      <c r="AY1156" s="18" t="s">
        <v>189</v>
      </c>
      <c r="BE1156" s="145">
        <f>IF(N1156="základní",J1156,0)</f>
        <v>0</v>
      </c>
      <c r="BF1156" s="145">
        <f>IF(N1156="snížená",J1156,0)</f>
        <v>0</v>
      </c>
      <c r="BG1156" s="145">
        <f>IF(N1156="zákl. přenesená",J1156,0)</f>
        <v>0</v>
      </c>
      <c r="BH1156" s="145">
        <f>IF(N1156="sníž. přenesená",J1156,0)</f>
        <v>0</v>
      </c>
      <c r="BI1156" s="145">
        <f>IF(N1156="nulová",J1156,0)</f>
        <v>0</v>
      </c>
      <c r="BJ1156" s="18" t="s">
        <v>82</v>
      </c>
      <c r="BK1156" s="145">
        <f>ROUND(I1156*H1156,2)</f>
        <v>0</v>
      </c>
      <c r="BL1156" s="18" t="s">
        <v>224</v>
      </c>
      <c r="BM1156" s="144" t="s">
        <v>3162</v>
      </c>
    </row>
    <row r="1157" spans="2:65" s="1" customFormat="1" ht="11.25">
      <c r="B1157" s="33"/>
      <c r="D1157" s="146" t="s">
        <v>198</v>
      </c>
      <c r="F1157" s="147" t="s">
        <v>3163</v>
      </c>
      <c r="I1157" s="148"/>
      <c r="L1157" s="33"/>
      <c r="M1157" s="149"/>
      <c r="T1157" s="54"/>
      <c r="AT1157" s="18" t="s">
        <v>198</v>
      </c>
      <c r="AU1157" s="18" t="s">
        <v>85</v>
      </c>
    </row>
    <row r="1158" spans="2:65" s="12" customFormat="1" ht="11.25">
      <c r="B1158" s="150"/>
      <c r="D1158" s="151" t="s">
        <v>205</v>
      </c>
      <c r="E1158" s="152" t="s">
        <v>19</v>
      </c>
      <c r="F1158" s="153" t="s">
        <v>3164</v>
      </c>
      <c r="H1158" s="152" t="s">
        <v>19</v>
      </c>
      <c r="I1158" s="154"/>
      <c r="L1158" s="150"/>
      <c r="M1158" s="155"/>
      <c r="T1158" s="156"/>
      <c r="AT1158" s="152" t="s">
        <v>205</v>
      </c>
      <c r="AU1158" s="152" t="s">
        <v>85</v>
      </c>
      <c r="AV1158" s="12" t="s">
        <v>82</v>
      </c>
      <c r="AW1158" s="12" t="s">
        <v>35</v>
      </c>
      <c r="AX1158" s="12" t="s">
        <v>74</v>
      </c>
      <c r="AY1158" s="152" t="s">
        <v>189</v>
      </c>
    </row>
    <row r="1159" spans="2:65" s="13" customFormat="1" ht="11.25">
      <c r="B1159" s="157"/>
      <c r="D1159" s="151" t="s">
        <v>205</v>
      </c>
      <c r="E1159" s="158" t="s">
        <v>19</v>
      </c>
      <c r="F1159" s="159" t="s">
        <v>3165</v>
      </c>
      <c r="H1159" s="160">
        <v>1</v>
      </c>
      <c r="I1159" s="161"/>
      <c r="L1159" s="157"/>
      <c r="M1159" s="162"/>
      <c r="T1159" s="163"/>
      <c r="AT1159" s="158" t="s">
        <v>205</v>
      </c>
      <c r="AU1159" s="158" t="s">
        <v>85</v>
      </c>
      <c r="AV1159" s="13" t="s">
        <v>85</v>
      </c>
      <c r="AW1159" s="13" t="s">
        <v>35</v>
      </c>
      <c r="AX1159" s="13" t="s">
        <v>82</v>
      </c>
      <c r="AY1159" s="158" t="s">
        <v>189</v>
      </c>
    </row>
    <row r="1160" spans="2:65" s="1" customFormat="1" ht="24.2" customHeight="1">
      <c r="B1160" s="33"/>
      <c r="C1160" s="133" t="s">
        <v>3166</v>
      </c>
      <c r="D1160" s="133" t="s">
        <v>191</v>
      </c>
      <c r="E1160" s="134" t="s">
        <v>3167</v>
      </c>
      <c r="F1160" s="135" t="s">
        <v>3168</v>
      </c>
      <c r="G1160" s="136" t="s">
        <v>202</v>
      </c>
      <c r="H1160" s="137">
        <v>2</v>
      </c>
      <c r="I1160" s="138"/>
      <c r="J1160" s="139">
        <f>ROUND(I1160*H1160,2)</f>
        <v>0</v>
      </c>
      <c r="K1160" s="135" t="s">
        <v>195</v>
      </c>
      <c r="L1160" s="33"/>
      <c r="M1160" s="140" t="s">
        <v>19</v>
      </c>
      <c r="N1160" s="141" t="s">
        <v>45</v>
      </c>
      <c r="P1160" s="142">
        <f>O1160*H1160</f>
        <v>0</v>
      </c>
      <c r="Q1160" s="142">
        <v>0</v>
      </c>
      <c r="R1160" s="142">
        <f>Q1160*H1160</f>
        <v>0</v>
      </c>
      <c r="S1160" s="142">
        <v>0</v>
      </c>
      <c r="T1160" s="143">
        <f>S1160*H1160</f>
        <v>0</v>
      </c>
      <c r="AR1160" s="144" t="s">
        <v>224</v>
      </c>
      <c r="AT1160" s="144" t="s">
        <v>191</v>
      </c>
      <c r="AU1160" s="144" t="s">
        <v>85</v>
      </c>
      <c r="AY1160" s="18" t="s">
        <v>189</v>
      </c>
      <c r="BE1160" s="145">
        <f>IF(N1160="základní",J1160,0)</f>
        <v>0</v>
      </c>
      <c r="BF1160" s="145">
        <f>IF(N1160="snížená",J1160,0)</f>
        <v>0</v>
      </c>
      <c r="BG1160" s="145">
        <f>IF(N1160="zákl. přenesená",J1160,0)</f>
        <v>0</v>
      </c>
      <c r="BH1160" s="145">
        <f>IF(N1160="sníž. přenesená",J1160,0)</f>
        <v>0</v>
      </c>
      <c r="BI1160" s="145">
        <f>IF(N1160="nulová",J1160,0)</f>
        <v>0</v>
      </c>
      <c r="BJ1160" s="18" t="s">
        <v>82</v>
      </c>
      <c r="BK1160" s="145">
        <f>ROUND(I1160*H1160,2)</f>
        <v>0</v>
      </c>
      <c r="BL1160" s="18" t="s">
        <v>224</v>
      </c>
      <c r="BM1160" s="144" t="s">
        <v>3169</v>
      </c>
    </row>
    <row r="1161" spans="2:65" s="1" customFormat="1" ht="11.25">
      <c r="B1161" s="33"/>
      <c r="D1161" s="146" t="s">
        <v>198</v>
      </c>
      <c r="F1161" s="147" t="s">
        <v>3170</v>
      </c>
      <c r="I1161" s="148"/>
      <c r="L1161" s="33"/>
      <c r="M1161" s="149"/>
      <c r="T1161" s="54"/>
      <c r="AT1161" s="18" t="s">
        <v>198</v>
      </c>
      <c r="AU1161" s="18" t="s">
        <v>85</v>
      </c>
    </row>
    <row r="1162" spans="2:65" s="11" customFormat="1" ht="22.9" customHeight="1">
      <c r="B1162" s="121"/>
      <c r="D1162" s="122" t="s">
        <v>73</v>
      </c>
      <c r="E1162" s="131" t="s">
        <v>3171</v>
      </c>
      <c r="F1162" s="131" t="s">
        <v>3172</v>
      </c>
      <c r="I1162" s="124"/>
      <c r="J1162" s="132">
        <f>BK1162</f>
        <v>0</v>
      </c>
      <c r="L1162" s="121"/>
      <c r="M1162" s="126"/>
      <c r="P1162" s="127">
        <f>SUM(P1163:P1180)</f>
        <v>0</v>
      </c>
      <c r="R1162" s="127">
        <f>SUM(R1163:R1180)</f>
        <v>3.2469999999999999E-2</v>
      </c>
      <c r="T1162" s="128">
        <f>SUM(T1163:T1180)</f>
        <v>0</v>
      </c>
      <c r="AR1162" s="122" t="s">
        <v>85</v>
      </c>
      <c r="AT1162" s="129" t="s">
        <v>73</v>
      </c>
      <c r="AU1162" s="129" t="s">
        <v>82</v>
      </c>
      <c r="AY1162" s="122" t="s">
        <v>189</v>
      </c>
      <c r="BK1162" s="130">
        <f>SUM(BK1163:BK1180)</f>
        <v>0</v>
      </c>
    </row>
    <row r="1163" spans="2:65" s="1" customFormat="1" ht="37.9" customHeight="1">
      <c r="B1163" s="33"/>
      <c r="C1163" s="133" t="s">
        <v>3173</v>
      </c>
      <c r="D1163" s="133" t="s">
        <v>191</v>
      </c>
      <c r="E1163" s="134" t="s">
        <v>3174</v>
      </c>
      <c r="F1163" s="135" t="s">
        <v>3175</v>
      </c>
      <c r="G1163" s="136" t="s">
        <v>1919</v>
      </c>
      <c r="H1163" s="137">
        <v>1</v>
      </c>
      <c r="I1163" s="138"/>
      <c r="J1163" s="139">
        <f>ROUND(I1163*H1163,2)</f>
        <v>0</v>
      </c>
      <c r="K1163" s="135" t="s">
        <v>195</v>
      </c>
      <c r="L1163" s="33"/>
      <c r="M1163" s="140" t="s">
        <v>19</v>
      </c>
      <c r="N1163" s="141" t="s">
        <v>45</v>
      </c>
      <c r="P1163" s="142">
        <f>O1163*H1163</f>
        <v>0</v>
      </c>
      <c r="Q1163" s="142">
        <v>2.6630000000000001E-2</v>
      </c>
      <c r="R1163" s="142">
        <f>Q1163*H1163</f>
        <v>2.6630000000000001E-2</v>
      </c>
      <c r="S1163" s="142">
        <v>0</v>
      </c>
      <c r="T1163" s="143">
        <f>S1163*H1163</f>
        <v>0</v>
      </c>
      <c r="AR1163" s="144" t="s">
        <v>224</v>
      </c>
      <c r="AT1163" s="144" t="s">
        <v>191</v>
      </c>
      <c r="AU1163" s="144" t="s">
        <v>85</v>
      </c>
      <c r="AY1163" s="18" t="s">
        <v>189</v>
      </c>
      <c r="BE1163" s="145">
        <f>IF(N1163="základní",J1163,0)</f>
        <v>0</v>
      </c>
      <c r="BF1163" s="145">
        <f>IF(N1163="snížená",J1163,0)</f>
        <v>0</v>
      </c>
      <c r="BG1163" s="145">
        <f>IF(N1163="zákl. přenesená",J1163,0)</f>
        <v>0</v>
      </c>
      <c r="BH1163" s="145">
        <f>IF(N1163="sníž. přenesená",J1163,0)</f>
        <v>0</v>
      </c>
      <c r="BI1163" s="145">
        <f>IF(N1163="nulová",J1163,0)</f>
        <v>0</v>
      </c>
      <c r="BJ1163" s="18" t="s">
        <v>82</v>
      </c>
      <c r="BK1163" s="145">
        <f>ROUND(I1163*H1163,2)</f>
        <v>0</v>
      </c>
      <c r="BL1163" s="18" t="s">
        <v>224</v>
      </c>
      <c r="BM1163" s="144" t="s">
        <v>3176</v>
      </c>
    </row>
    <row r="1164" spans="2:65" s="1" customFormat="1" ht="11.25">
      <c r="B1164" s="33"/>
      <c r="D1164" s="146" t="s">
        <v>198</v>
      </c>
      <c r="F1164" s="147" t="s">
        <v>3177</v>
      </c>
      <c r="I1164" s="148"/>
      <c r="L1164" s="33"/>
      <c r="M1164" s="149"/>
      <c r="T1164" s="54"/>
      <c r="AT1164" s="18" t="s">
        <v>198</v>
      </c>
      <c r="AU1164" s="18" t="s">
        <v>85</v>
      </c>
    </row>
    <row r="1165" spans="2:65" s="12" customFormat="1" ht="11.25">
      <c r="B1165" s="150"/>
      <c r="D1165" s="151" t="s">
        <v>205</v>
      </c>
      <c r="E1165" s="152" t="s">
        <v>19</v>
      </c>
      <c r="F1165" s="153" t="s">
        <v>2718</v>
      </c>
      <c r="H1165" s="152" t="s">
        <v>19</v>
      </c>
      <c r="I1165" s="154"/>
      <c r="L1165" s="150"/>
      <c r="M1165" s="155"/>
      <c r="T1165" s="156"/>
      <c r="AT1165" s="152" t="s">
        <v>205</v>
      </c>
      <c r="AU1165" s="152" t="s">
        <v>85</v>
      </c>
      <c r="AV1165" s="12" t="s">
        <v>82</v>
      </c>
      <c r="AW1165" s="12" t="s">
        <v>35</v>
      </c>
      <c r="AX1165" s="12" t="s">
        <v>74</v>
      </c>
      <c r="AY1165" s="152" t="s">
        <v>189</v>
      </c>
    </row>
    <row r="1166" spans="2:65" s="13" customFormat="1" ht="11.25">
      <c r="B1166" s="157"/>
      <c r="D1166" s="151" t="s">
        <v>205</v>
      </c>
      <c r="E1166" s="158" t="s">
        <v>19</v>
      </c>
      <c r="F1166" s="159" t="s">
        <v>3178</v>
      </c>
      <c r="H1166" s="160">
        <v>1</v>
      </c>
      <c r="I1166" s="161"/>
      <c r="L1166" s="157"/>
      <c r="M1166" s="162"/>
      <c r="T1166" s="163"/>
      <c r="AT1166" s="158" t="s">
        <v>205</v>
      </c>
      <c r="AU1166" s="158" t="s">
        <v>85</v>
      </c>
      <c r="AV1166" s="13" t="s">
        <v>85</v>
      </c>
      <c r="AW1166" s="13" t="s">
        <v>35</v>
      </c>
      <c r="AX1166" s="13" t="s">
        <v>82</v>
      </c>
      <c r="AY1166" s="158" t="s">
        <v>189</v>
      </c>
    </row>
    <row r="1167" spans="2:65" s="1" customFormat="1" ht="16.5" customHeight="1">
      <c r="B1167" s="33"/>
      <c r="C1167" s="133" t="s">
        <v>3179</v>
      </c>
      <c r="D1167" s="133" t="s">
        <v>191</v>
      </c>
      <c r="E1167" s="134" t="s">
        <v>3180</v>
      </c>
      <c r="F1167" s="135" t="s">
        <v>3181</v>
      </c>
      <c r="G1167" s="136" t="s">
        <v>1919</v>
      </c>
      <c r="H1167" s="137">
        <v>1</v>
      </c>
      <c r="I1167" s="138"/>
      <c r="J1167" s="139">
        <f>ROUND(I1167*H1167,2)</f>
        <v>0</v>
      </c>
      <c r="K1167" s="135" t="s">
        <v>195</v>
      </c>
      <c r="L1167" s="33"/>
      <c r="M1167" s="140" t="s">
        <v>19</v>
      </c>
      <c r="N1167" s="141" t="s">
        <v>45</v>
      </c>
      <c r="P1167" s="142">
        <f>O1167*H1167</f>
        <v>0</v>
      </c>
      <c r="Q1167" s="142">
        <v>1.8400000000000001E-3</v>
      </c>
      <c r="R1167" s="142">
        <f>Q1167*H1167</f>
        <v>1.8400000000000001E-3</v>
      </c>
      <c r="S1167" s="142">
        <v>0</v>
      </c>
      <c r="T1167" s="143">
        <f>S1167*H1167</f>
        <v>0</v>
      </c>
      <c r="AR1167" s="144" t="s">
        <v>224</v>
      </c>
      <c r="AT1167" s="144" t="s">
        <v>191</v>
      </c>
      <c r="AU1167" s="144" t="s">
        <v>85</v>
      </c>
      <c r="AY1167" s="18" t="s">
        <v>189</v>
      </c>
      <c r="BE1167" s="145">
        <f>IF(N1167="základní",J1167,0)</f>
        <v>0</v>
      </c>
      <c r="BF1167" s="145">
        <f>IF(N1167="snížená",J1167,0)</f>
        <v>0</v>
      </c>
      <c r="BG1167" s="145">
        <f>IF(N1167="zákl. přenesená",J1167,0)</f>
        <v>0</v>
      </c>
      <c r="BH1167" s="145">
        <f>IF(N1167="sníž. přenesená",J1167,0)</f>
        <v>0</v>
      </c>
      <c r="BI1167" s="145">
        <f>IF(N1167="nulová",J1167,0)</f>
        <v>0</v>
      </c>
      <c r="BJ1167" s="18" t="s">
        <v>82</v>
      </c>
      <c r="BK1167" s="145">
        <f>ROUND(I1167*H1167,2)</f>
        <v>0</v>
      </c>
      <c r="BL1167" s="18" t="s">
        <v>224</v>
      </c>
      <c r="BM1167" s="144" t="s">
        <v>3182</v>
      </c>
    </row>
    <row r="1168" spans="2:65" s="1" customFormat="1" ht="11.25">
      <c r="B1168" s="33"/>
      <c r="D1168" s="146" t="s">
        <v>198</v>
      </c>
      <c r="F1168" s="147" t="s">
        <v>3183</v>
      </c>
      <c r="I1168" s="148"/>
      <c r="L1168" s="33"/>
      <c r="M1168" s="149"/>
      <c r="T1168" s="54"/>
      <c r="AT1168" s="18" t="s">
        <v>198</v>
      </c>
      <c r="AU1168" s="18" t="s">
        <v>85</v>
      </c>
    </row>
    <row r="1169" spans="2:65" s="12" customFormat="1" ht="11.25">
      <c r="B1169" s="150"/>
      <c r="D1169" s="151" t="s">
        <v>205</v>
      </c>
      <c r="E1169" s="152" t="s">
        <v>19</v>
      </c>
      <c r="F1169" s="153" t="s">
        <v>2718</v>
      </c>
      <c r="H1169" s="152" t="s">
        <v>19</v>
      </c>
      <c r="I1169" s="154"/>
      <c r="L1169" s="150"/>
      <c r="M1169" s="155"/>
      <c r="T1169" s="156"/>
      <c r="AT1169" s="152" t="s">
        <v>205</v>
      </c>
      <c r="AU1169" s="152" t="s">
        <v>85</v>
      </c>
      <c r="AV1169" s="12" t="s">
        <v>82</v>
      </c>
      <c r="AW1169" s="12" t="s">
        <v>35</v>
      </c>
      <c r="AX1169" s="12" t="s">
        <v>74</v>
      </c>
      <c r="AY1169" s="152" t="s">
        <v>189</v>
      </c>
    </row>
    <row r="1170" spans="2:65" s="13" customFormat="1" ht="11.25">
      <c r="B1170" s="157"/>
      <c r="D1170" s="151" t="s">
        <v>205</v>
      </c>
      <c r="E1170" s="158" t="s">
        <v>19</v>
      </c>
      <c r="F1170" s="159" t="s">
        <v>3178</v>
      </c>
      <c r="H1170" s="160">
        <v>1</v>
      </c>
      <c r="I1170" s="161"/>
      <c r="L1170" s="157"/>
      <c r="M1170" s="162"/>
      <c r="T1170" s="163"/>
      <c r="AT1170" s="158" t="s">
        <v>205</v>
      </c>
      <c r="AU1170" s="158" t="s">
        <v>85</v>
      </c>
      <c r="AV1170" s="13" t="s">
        <v>85</v>
      </c>
      <c r="AW1170" s="13" t="s">
        <v>35</v>
      </c>
      <c r="AX1170" s="13" t="s">
        <v>82</v>
      </c>
      <c r="AY1170" s="158" t="s">
        <v>189</v>
      </c>
    </row>
    <row r="1171" spans="2:65" s="1" customFormat="1" ht="49.15" customHeight="1">
      <c r="B1171" s="33"/>
      <c r="C1171" s="133" t="s">
        <v>3184</v>
      </c>
      <c r="D1171" s="133" t="s">
        <v>191</v>
      </c>
      <c r="E1171" s="134" t="s">
        <v>3185</v>
      </c>
      <c r="F1171" s="135" t="s">
        <v>3186</v>
      </c>
      <c r="G1171" s="136" t="s">
        <v>633</v>
      </c>
      <c r="H1171" s="137">
        <v>3.2000000000000001E-2</v>
      </c>
      <c r="I1171" s="138"/>
      <c r="J1171" s="139">
        <f>ROUND(I1171*H1171,2)</f>
        <v>0</v>
      </c>
      <c r="K1171" s="135" t="s">
        <v>195</v>
      </c>
      <c r="L1171" s="33"/>
      <c r="M1171" s="140" t="s">
        <v>19</v>
      </c>
      <c r="N1171" s="141" t="s">
        <v>45</v>
      </c>
      <c r="P1171" s="142">
        <f>O1171*H1171</f>
        <v>0</v>
      </c>
      <c r="Q1171" s="142">
        <v>0</v>
      </c>
      <c r="R1171" s="142">
        <f>Q1171*H1171</f>
        <v>0</v>
      </c>
      <c r="S1171" s="142">
        <v>0</v>
      </c>
      <c r="T1171" s="143">
        <f>S1171*H1171</f>
        <v>0</v>
      </c>
      <c r="AR1171" s="144" t="s">
        <v>224</v>
      </c>
      <c r="AT1171" s="144" t="s">
        <v>191</v>
      </c>
      <c r="AU1171" s="144" t="s">
        <v>85</v>
      </c>
      <c r="AY1171" s="18" t="s">
        <v>189</v>
      </c>
      <c r="BE1171" s="145">
        <f>IF(N1171="základní",J1171,0)</f>
        <v>0</v>
      </c>
      <c r="BF1171" s="145">
        <f>IF(N1171="snížená",J1171,0)</f>
        <v>0</v>
      </c>
      <c r="BG1171" s="145">
        <f>IF(N1171="zákl. přenesená",J1171,0)</f>
        <v>0</v>
      </c>
      <c r="BH1171" s="145">
        <f>IF(N1171="sníž. přenesená",J1171,0)</f>
        <v>0</v>
      </c>
      <c r="BI1171" s="145">
        <f>IF(N1171="nulová",J1171,0)</f>
        <v>0</v>
      </c>
      <c r="BJ1171" s="18" t="s">
        <v>82</v>
      </c>
      <c r="BK1171" s="145">
        <f>ROUND(I1171*H1171,2)</f>
        <v>0</v>
      </c>
      <c r="BL1171" s="18" t="s">
        <v>224</v>
      </c>
      <c r="BM1171" s="144" t="s">
        <v>3187</v>
      </c>
    </row>
    <row r="1172" spans="2:65" s="1" customFormat="1" ht="11.25">
      <c r="B1172" s="33"/>
      <c r="D1172" s="146" t="s">
        <v>198</v>
      </c>
      <c r="F1172" s="147" t="s">
        <v>3188</v>
      </c>
      <c r="I1172" s="148"/>
      <c r="L1172" s="33"/>
      <c r="M1172" s="149"/>
      <c r="T1172" s="54"/>
      <c r="AT1172" s="18" t="s">
        <v>198</v>
      </c>
      <c r="AU1172" s="18" t="s">
        <v>85</v>
      </c>
    </row>
    <row r="1173" spans="2:65" s="1" customFormat="1" ht="24.2" customHeight="1">
      <c r="B1173" s="33"/>
      <c r="C1173" s="133" t="s">
        <v>3189</v>
      </c>
      <c r="D1173" s="133" t="s">
        <v>191</v>
      </c>
      <c r="E1173" s="134" t="s">
        <v>3190</v>
      </c>
      <c r="F1173" s="135" t="s">
        <v>3191</v>
      </c>
      <c r="G1173" s="136" t="s">
        <v>202</v>
      </c>
      <c r="H1173" s="137">
        <v>1</v>
      </c>
      <c r="I1173" s="138"/>
      <c r="J1173" s="139">
        <f>ROUND(I1173*H1173,2)</f>
        <v>0</v>
      </c>
      <c r="K1173" s="135" t="s">
        <v>19</v>
      </c>
      <c r="L1173" s="33"/>
      <c r="M1173" s="140" t="s">
        <v>19</v>
      </c>
      <c r="N1173" s="141" t="s">
        <v>45</v>
      </c>
      <c r="P1173" s="142">
        <f>O1173*H1173</f>
        <v>0</v>
      </c>
      <c r="Q1173" s="142">
        <v>4.0000000000000001E-3</v>
      </c>
      <c r="R1173" s="142">
        <f>Q1173*H1173</f>
        <v>4.0000000000000001E-3</v>
      </c>
      <c r="S1173" s="142">
        <v>0</v>
      </c>
      <c r="T1173" s="143">
        <f>S1173*H1173</f>
        <v>0</v>
      </c>
      <c r="AR1173" s="144" t="s">
        <v>224</v>
      </c>
      <c r="AT1173" s="144" t="s">
        <v>191</v>
      </c>
      <c r="AU1173" s="144" t="s">
        <v>85</v>
      </c>
      <c r="AY1173" s="18" t="s">
        <v>189</v>
      </c>
      <c r="BE1173" s="145">
        <f>IF(N1173="základní",J1173,0)</f>
        <v>0</v>
      </c>
      <c r="BF1173" s="145">
        <f>IF(N1173="snížená",J1173,0)</f>
        <v>0</v>
      </c>
      <c r="BG1173" s="145">
        <f>IF(N1173="zákl. přenesená",J1173,0)</f>
        <v>0</v>
      </c>
      <c r="BH1173" s="145">
        <f>IF(N1173="sníž. přenesená",J1173,0)</f>
        <v>0</v>
      </c>
      <c r="BI1173" s="145">
        <f>IF(N1173="nulová",J1173,0)</f>
        <v>0</v>
      </c>
      <c r="BJ1173" s="18" t="s">
        <v>82</v>
      </c>
      <c r="BK1173" s="145">
        <f>ROUND(I1173*H1173,2)</f>
        <v>0</v>
      </c>
      <c r="BL1173" s="18" t="s">
        <v>224</v>
      </c>
      <c r="BM1173" s="144" t="s">
        <v>3192</v>
      </c>
    </row>
    <row r="1174" spans="2:65" s="12" customFormat="1" ht="11.25">
      <c r="B1174" s="150"/>
      <c r="D1174" s="151" t="s">
        <v>205</v>
      </c>
      <c r="E1174" s="152" t="s">
        <v>19</v>
      </c>
      <c r="F1174" s="153" t="s">
        <v>2718</v>
      </c>
      <c r="H1174" s="152" t="s">
        <v>19</v>
      </c>
      <c r="I1174" s="154"/>
      <c r="L1174" s="150"/>
      <c r="M1174" s="155"/>
      <c r="T1174" s="156"/>
      <c r="AT1174" s="152" t="s">
        <v>205</v>
      </c>
      <c r="AU1174" s="152" t="s">
        <v>85</v>
      </c>
      <c r="AV1174" s="12" t="s">
        <v>82</v>
      </c>
      <c r="AW1174" s="12" t="s">
        <v>35</v>
      </c>
      <c r="AX1174" s="12" t="s">
        <v>74</v>
      </c>
      <c r="AY1174" s="152" t="s">
        <v>189</v>
      </c>
    </row>
    <row r="1175" spans="2:65" s="12" customFormat="1" ht="22.5">
      <c r="B1175" s="150"/>
      <c r="D1175" s="151" t="s">
        <v>205</v>
      </c>
      <c r="E1175" s="152" t="s">
        <v>19</v>
      </c>
      <c r="F1175" s="153" t="s">
        <v>3193</v>
      </c>
      <c r="H1175" s="152" t="s">
        <v>19</v>
      </c>
      <c r="I1175" s="154"/>
      <c r="L1175" s="150"/>
      <c r="M1175" s="155"/>
      <c r="T1175" s="156"/>
      <c r="AT1175" s="152" t="s">
        <v>205</v>
      </c>
      <c r="AU1175" s="152" t="s">
        <v>85</v>
      </c>
      <c r="AV1175" s="12" t="s">
        <v>82</v>
      </c>
      <c r="AW1175" s="12" t="s">
        <v>35</v>
      </c>
      <c r="AX1175" s="12" t="s">
        <v>74</v>
      </c>
      <c r="AY1175" s="152" t="s">
        <v>189</v>
      </c>
    </row>
    <row r="1176" spans="2:65" s="12" customFormat="1" ht="11.25">
      <c r="B1176" s="150"/>
      <c r="D1176" s="151" t="s">
        <v>205</v>
      </c>
      <c r="E1176" s="152" t="s">
        <v>19</v>
      </c>
      <c r="F1176" s="153" t="s">
        <v>3194</v>
      </c>
      <c r="H1176" s="152" t="s">
        <v>19</v>
      </c>
      <c r="I1176" s="154"/>
      <c r="L1176" s="150"/>
      <c r="M1176" s="155"/>
      <c r="T1176" s="156"/>
      <c r="AT1176" s="152" t="s">
        <v>205</v>
      </c>
      <c r="AU1176" s="152" t="s">
        <v>85</v>
      </c>
      <c r="AV1176" s="12" t="s">
        <v>82</v>
      </c>
      <c r="AW1176" s="12" t="s">
        <v>35</v>
      </c>
      <c r="AX1176" s="12" t="s">
        <v>74</v>
      </c>
      <c r="AY1176" s="152" t="s">
        <v>189</v>
      </c>
    </row>
    <row r="1177" spans="2:65" s="12" customFormat="1" ht="11.25">
      <c r="B1177" s="150"/>
      <c r="D1177" s="151" t="s">
        <v>205</v>
      </c>
      <c r="E1177" s="152" t="s">
        <v>19</v>
      </c>
      <c r="F1177" s="153" t="s">
        <v>3195</v>
      </c>
      <c r="H1177" s="152" t="s">
        <v>19</v>
      </c>
      <c r="I1177" s="154"/>
      <c r="L1177" s="150"/>
      <c r="M1177" s="155"/>
      <c r="T1177" s="156"/>
      <c r="AT1177" s="152" t="s">
        <v>205</v>
      </c>
      <c r="AU1177" s="152" t="s">
        <v>85</v>
      </c>
      <c r="AV1177" s="12" t="s">
        <v>82</v>
      </c>
      <c r="AW1177" s="12" t="s">
        <v>35</v>
      </c>
      <c r="AX1177" s="12" t="s">
        <v>74</v>
      </c>
      <c r="AY1177" s="152" t="s">
        <v>189</v>
      </c>
    </row>
    <row r="1178" spans="2:65" s="12" customFormat="1" ht="11.25">
      <c r="B1178" s="150"/>
      <c r="D1178" s="151" t="s">
        <v>205</v>
      </c>
      <c r="E1178" s="152" t="s">
        <v>19</v>
      </c>
      <c r="F1178" s="153" t="s">
        <v>3196</v>
      </c>
      <c r="H1178" s="152" t="s">
        <v>19</v>
      </c>
      <c r="I1178" s="154"/>
      <c r="L1178" s="150"/>
      <c r="M1178" s="155"/>
      <c r="T1178" s="156"/>
      <c r="AT1178" s="152" t="s">
        <v>205</v>
      </c>
      <c r="AU1178" s="152" t="s">
        <v>85</v>
      </c>
      <c r="AV1178" s="12" t="s">
        <v>82</v>
      </c>
      <c r="AW1178" s="12" t="s">
        <v>35</v>
      </c>
      <c r="AX1178" s="12" t="s">
        <v>74</v>
      </c>
      <c r="AY1178" s="152" t="s">
        <v>189</v>
      </c>
    </row>
    <row r="1179" spans="2:65" s="12" customFormat="1" ht="11.25">
      <c r="B1179" s="150"/>
      <c r="D1179" s="151" t="s">
        <v>205</v>
      </c>
      <c r="E1179" s="152" t="s">
        <v>19</v>
      </c>
      <c r="F1179" s="153" t="s">
        <v>3197</v>
      </c>
      <c r="H1179" s="152" t="s">
        <v>19</v>
      </c>
      <c r="I1179" s="154"/>
      <c r="L1179" s="150"/>
      <c r="M1179" s="155"/>
      <c r="T1179" s="156"/>
      <c r="AT1179" s="152" t="s">
        <v>205</v>
      </c>
      <c r="AU1179" s="152" t="s">
        <v>85</v>
      </c>
      <c r="AV1179" s="12" t="s">
        <v>82</v>
      </c>
      <c r="AW1179" s="12" t="s">
        <v>35</v>
      </c>
      <c r="AX1179" s="12" t="s">
        <v>74</v>
      </c>
      <c r="AY1179" s="152" t="s">
        <v>189</v>
      </c>
    </row>
    <row r="1180" spans="2:65" s="13" customFormat="1" ht="11.25">
      <c r="B1180" s="157"/>
      <c r="D1180" s="151" t="s">
        <v>205</v>
      </c>
      <c r="E1180" s="158" t="s">
        <v>19</v>
      </c>
      <c r="F1180" s="159" t="s">
        <v>3198</v>
      </c>
      <c r="H1180" s="160">
        <v>1</v>
      </c>
      <c r="I1180" s="161"/>
      <c r="L1180" s="157"/>
      <c r="M1180" s="162"/>
      <c r="T1180" s="163"/>
      <c r="AT1180" s="158" t="s">
        <v>205</v>
      </c>
      <c r="AU1180" s="158" t="s">
        <v>85</v>
      </c>
      <c r="AV1180" s="13" t="s">
        <v>85</v>
      </c>
      <c r="AW1180" s="13" t="s">
        <v>35</v>
      </c>
      <c r="AX1180" s="13" t="s">
        <v>82</v>
      </c>
      <c r="AY1180" s="158" t="s">
        <v>189</v>
      </c>
    </row>
    <row r="1181" spans="2:65" s="11" customFormat="1" ht="22.9" customHeight="1">
      <c r="B1181" s="121"/>
      <c r="D1181" s="122" t="s">
        <v>73</v>
      </c>
      <c r="E1181" s="131" t="s">
        <v>3199</v>
      </c>
      <c r="F1181" s="131" t="s">
        <v>3200</v>
      </c>
      <c r="I1181" s="124"/>
      <c r="J1181" s="132">
        <f>BK1181</f>
        <v>0</v>
      </c>
      <c r="L1181" s="121"/>
      <c r="M1181" s="126"/>
      <c r="P1181" s="127">
        <f>SUM(P1182:P1234)</f>
        <v>0</v>
      </c>
      <c r="R1181" s="127">
        <f>SUM(R1182:R1234)</f>
        <v>2.7349999999999999E-2</v>
      </c>
      <c r="T1181" s="128">
        <f>SUM(T1182:T1234)</f>
        <v>0</v>
      </c>
      <c r="AR1181" s="122" t="s">
        <v>85</v>
      </c>
      <c r="AT1181" s="129" t="s">
        <v>73</v>
      </c>
      <c r="AU1181" s="129" t="s">
        <v>82</v>
      </c>
      <c r="AY1181" s="122" t="s">
        <v>189</v>
      </c>
      <c r="BK1181" s="130">
        <f>SUM(BK1182:BK1234)</f>
        <v>0</v>
      </c>
    </row>
    <row r="1182" spans="2:65" s="1" customFormat="1" ht="37.9" customHeight="1">
      <c r="B1182" s="33"/>
      <c r="C1182" s="133" t="s">
        <v>3201</v>
      </c>
      <c r="D1182" s="133" t="s">
        <v>191</v>
      </c>
      <c r="E1182" s="134" t="s">
        <v>3202</v>
      </c>
      <c r="F1182" s="135" t="s">
        <v>3203</v>
      </c>
      <c r="G1182" s="136" t="s">
        <v>202</v>
      </c>
      <c r="H1182" s="137">
        <v>4</v>
      </c>
      <c r="I1182" s="138"/>
      <c r="J1182" s="139">
        <f>ROUND(I1182*H1182,2)</f>
        <v>0</v>
      </c>
      <c r="K1182" s="135" t="s">
        <v>195</v>
      </c>
      <c r="L1182" s="33"/>
      <c r="M1182" s="140" t="s">
        <v>19</v>
      </c>
      <c r="N1182" s="141" t="s">
        <v>45</v>
      </c>
      <c r="P1182" s="142">
        <f>O1182*H1182</f>
        <v>0</v>
      </c>
      <c r="Q1182" s="142">
        <v>0</v>
      </c>
      <c r="R1182" s="142">
        <f>Q1182*H1182</f>
        <v>0</v>
      </c>
      <c r="S1182" s="142">
        <v>0</v>
      </c>
      <c r="T1182" s="143">
        <f>S1182*H1182</f>
        <v>0</v>
      </c>
      <c r="AR1182" s="144" t="s">
        <v>224</v>
      </c>
      <c r="AT1182" s="144" t="s">
        <v>191</v>
      </c>
      <c r="AU1182" s="144" t="s">
        <v>85</v>
      </c>
      <c r="AY1182" s="18" t="s">
        <v>189</v>
      </c>
      <c r="BE1182" s="145">
        <f>IF(N1182="základní",J1182,0)</f>
        <v>0</v>
      </c>
      <c r="BF1182" s="145">
        <f>IF(N1182="snížená",J1182,0)</f>
        <v>0</v>
      </c>
      <c r="BG1182" s="145">
        <f>IF(N1182="zákl. přenesená",J1182,0)</f>
        <v>0</v>
      </c>
      <c r="BH1182" s="145">
        <f>IF(N1182="sníž. přenesená",J1182,0)</f>
        <v>0</v>
      </c>
      <c r="BI1182" s="145">
        <f>IF(N1182="nulová",J1182,0)</f>
        <v>0</v>
      </c>
      <c r="BJ1182" s="18" t="s">
        <v>82</v>
      </c>
      <c r="BK1182" s="145">
        <f>ROUND(I1182*H1182,2)</f>
        <v>0</v>
      </c>
      <c r="BL1182" s="18" t="s">
        <v>224</v>
      </c>
      <c r="BM1182" s="144" t="s">
        <v>3204</v>
      </c>
    </row>
    <row r="1183" spans="2:65" s="1" customFormat="1" ht="11.25">
      <c r="B1183" s="33"/>
      <c r="D1183" s="146" t="s">
        <v>198</v>
      </c>
      <c r="F1183" s="147" t="s">
        <v>3205</v>
      </c>
      <c r="I1183" s="148"/>
      <c r="L1183" s="33"/>
      <c r="M1183" s="149"/>
      <c r="T1183" s="54"/>
      <c r="AT1183" s="18" t="s">
        <v>198</v>
      </c>
      <c r="AU1183" s="18" t="s">
        <v>85</v>
      </c>
    </row>
    <row r="1184" spans="2:65" s="1" customFormat="1" ht="21.75" customHeight="1">
      <c r="B1184" s="33"/>
      <c r="C1184" s="178" t="s">
        <v>3206</v>
      </c>
      <c r="D1184" s="178" t="s">
        <v>666</v>
      </c>
      <c r="E1184" s="179" t="s">
        <v>3207</v>
      </c>
      <c r="F1184" s="180" t="s">
        <v>3208</v>
      </c>
      <c r="G1184" s="181" t="s">
        <v>202</v>
      </c>
      <c r="H1184" s="182">
        <v>4</v>
      </c>
      <c r="I1184" s="183"/>
      <c r="J1184" s="184">
        <f>ROUND(I1184*H1184,2)</f>
        <v>0</v>
      </c>
      <c r="K1184" s="180" t="s">
        <v>19</v>
      </c>
      <c r="L1184" s="185"/>
      <c r="M1184" s="186" t="s">
        <v>19</v>
      </c>
      <c r="N1184" s="187" t="s">
        <v>45</v>
      </c>
      <c r="P1184" s="142">
        <f>O1184*H1184</f>
        <v>0</v>
      </c>
      <c r="Q1184" s="142">
        <v>9.2000000000000003E-4</v>
      </c>
      <c r="R1184" s="142">
        <f>Q1184*H1184</f>
        <v>3.6800000000000001E-3</v>
      </c>
      <c r="S1184" s="142">
        <v>0</v>
      </c>
      <c r="T1184" s="143">
        <f>S1184*H1184</f>
        <v>0</v>
      </c>
      <c r="AR1184" s="144" t="s">
        <v>415</v>
      </c>
      <c r="AT1184" s="144" t="s">
        <v>666</v>
      </c>
      <c r="AU1184" s="144" t="s">
        <v>85</v>
      </c>
      <c r="AY1184" s="18" t="s">
        <v>189</v>
      </c>
      <c r="BE1184" s="145">
        <f>IF(N1184="základní",J1184,0)</f>
        <v>0</v>
      </c>
      <c r="BF1184" s="145">
        <f>IF(N1184="snížená",J1184,0)</f>
        <v>0</v>
      </c>
      <c r="BG1184" s="145">
        <f>IF(N1184="zákl. přenesená",J1184,0)</f>
        <v>0</v>
      </c>
      <c r="BH1184" s="145">
        <f>IF(N1184="sníž. přenesená",J1184,0)</f>
        <v>0</v>
      </c>
      <c r="BI1184" s="145">
        <f>IF(N1184="nulová",J1184,0)</f>
        <v>0</v>
      </c>
      <c r="BJ1184" s="18" t="s">
        <v>82</v>
      </c>
      <c r="BK1184" s="145">
        <f>ROUND(I1184*H1184,2)</f>
        <v>0</v>
      </c>
      <c r="BL1184" s="18" t="s">
        <v>224</v>
      </c>
      <c r="BM1184" s="144" t="s">
        <v>3209</v>
      </c>
    </row>
    <row r="1185" spans="2:65" s="12" customFormat="1" ht="11.25">
      <c r="B1185" s="150"/>
      <c r="D1185" s="151" t="s">
        <v>205</v>
      </c>
      <c r="E1185" s="152" t="s">
        <v>19</v>
      </c>
      <c r="F1185" s="153" t="s">
        <v>3113</v>
      </c>
      <c r="H1185" s="152" t="s">
        <v>19</v>
      </c>
      <c r="I1185" s="154"/>
      <c r="L1185" s="150"/>
      <c r="M1185" s="155"/>
      <c r="T1185" s="156"/>
      <c r="AT1185" s="152" t="s">
        <v>205</v>
      </c>
      <c r="AU1185" s="152" t="s">
        <v>85</v>
      </c>
      <c r="AV1185" s="12" t="s">
        <v>82</v>
      </c>
      <c r="AW1185" s="12" t="s">
        <v>35</v>
      </c>
      <c r="AX1185" s="12" t="s">
        <v>74</v>
      </c>
      <c r="AY1185" s="152" t="s">
        <v>189</v>
      </c>
    </row>
    <row r="1186" spans="2:65" s="13" customFormat="1" ht="11.25">
      <c r="B1186" s="157"/>
      <c r="D1186" s="151" t="s">
        <v>205</v>
      </c>
      <c r="E1186" s="158" t="s">
        <v>19</v>
      </c>
      <c r="F1186" s="159" t="s">
        <v>3210</v>
      </c>
      <c r="H1186" s="160">
        <v>4</v>
      </c>
      <c r="I1186" s="161"/>
      <c r="L1186" s="157"/>
      <c r="M1186" s="162"/>
      <c r="T1186" s="163"/>
      <c r="AT1186" s="158" t="s">
        <v>205</v>
      </c>
      <c r="AU1186" s="158" t="s">
        <v>85</v>
      </c>
      <c r="AV1186" s="13" t="s">
        <v>85</v>
      </c>
      <c r="AW1186" s="13" t="s">
        <v>35</v>
      </c>
      <c r="AX1186" s="13" t="s">
        <v>82</v>
      </c>
      <c r="AY1186" s="158" t="s">
        <v>189</v>
      </c>
    </row>
    <row r="1187" spans="2:65" s="1" customFormat="1" ht="33" customHeight="1">
      <c r="B1187" s="33"/>
      <c r="C1187" s="133" t="s">
        <v>3211</v>
      </c>
      <c r="D1187" s="133" t="s">
        <v>191</v>
      </c>
      <c r="E1187" s="134" t="s">
        <v>3212</v>
      </c>
      <c r="F1187" s="135" t="s">
        <v>3213</v>
      </c>
      <c r="G1187" s="136" t="s">
        <v>202</v>
      </c>
      <c r="H1187" s="137">
        <v>1</v>
      </c>
      <c r="I1187" s="138"/>
      <c r="J1187" s="139">
        <f>ROUND(I1187*H1187,2)</f>
        <v>0</v>
      </c>
      <c r="K1187" s="135" t="s">
        <v>195</v>
      </c>
      <c r="L1187" s="33"/>
      <c r="M1187" s="140" t="s">
        <v>19</v>
      </c>
      <c r="N1187" s="141" t="s">
        <v>45</v>
      </c>
      <c r="P1187" s="142">
        <f>O1187*H1187</f>
        <v>0</v>
      </c>
      <c r="Q1187" s="142">
        <v>0</v>
      </c>
      <c r="R1187" s="142">
        <f>Q1187*H1187</f>
        <v>0</v>
      </c>
      <c r="S1187" s="142">
        <v>0</v>
      </c>
      <c r="T1187" s="143">
        <f>S1187*H1187</f>
        <v>0</v>
      </c>
      <c r="AR1187" s="144" t="s">
        <v>224</v>
      </c>
      <c r="AT1187" s="144" t="s">
        <v>191</v>
      </c>
      <c r="AU1187" s="144" t="s">
        <v>85</v>
      </c>
      <c r="AY1187" s="18" t="s">
        <v>189</v>
      </c>
      <c r="BE1187" s="145">
        <f>IF(N1187="základní",J1187,0)</f>
        <v>0</v>
      </c>
      <c r="BF1187" s="145">
        <f>IF(N1187="snížená",J1187,0)</f>
        <v>0</v>
      </c>
      <c r="BG1187" s="145">
        <f>IF(N1187="zákl. přenesená",J1187,0)</f>
        <v>0</v>
      </c>
      <c r="BH1187" s="145">
        <f>IF(N1187="sníž. přenesená",J1187,0)</f>
        <v>0</v>
      </c>
      <c r="BI1187" s="145">
        <f>IF(N1187="nulová",J1187,0)</f>
        <v>0</v>
      </c>
      <c r="BJ1187" s="18" t="s">
        <v>82</v>
      </c>
      <c r="BK1187" s="145">
        <f>ROUND(I1187*H1187,2)</f>
        <v>0</v>
      </c>
      <c r="BL1187" s="18" t="s">
        <v>224</v>
      </c>
      <c r="BM1187" s="144" t="s">
        <v>3214</v>
      </c>
    </row>
    <row r="1188" spans="2:65" s="1" customFormat="1" ht="11.25">
      <c r="B1188" s="33"/>
      <c r="D1188" s="146" t="s">
        <v>198</v>
      </c>
      <c r="F1188" s="147" t="s">
        <v>3215</v>
      </c>
      <c r="I1188" s="148"/>
      <c r="L1188" s="33"/>
      <c r="M1188" s="149"/>
      <c r="T1188" s="54"/>
      <c r="AT1188" s="18" t="s">
        <v>198</v>
      </c>
      <c r="AU1188" s="18" t="s">
        <v>85</v>
      </c>
    </row>
    <row r="1189" spans="2:65" s="12" customFormat="1" ht="11.25">
      <c r="B1189" s="150"/>
      <c r="D1189" s="151" t="s">
        <v>205</v>
      </c>
      <c r="E1189" s="152" t="s">
        <v>19</v>
      </c>
      <c r="F1189" s="153" t="s">
        <v>3113</v>
      </c>
      <c r="H1189" s="152" t="s">
        <v>19</v>
      </c>
      <c r="I1189" s="154"/>
      <c r="L1189" s="150"/>
      <c r="M1189" s="155"/>
      <c r="T1189" s="156"/>
      <c r="AT1189" s="152" t="s">
        <v>205</v>
      </c>
      <c r="AU1189" s="152" t="s">
        <v>85</v>
      </c>
      <c r="AV1189" s="12" t="s">
        <v>82</v>
      </c>
      <c r="AW1189" s="12" t="s">
        <v>35</v>
      </c>
      <c r="AX1189" s="12" t="s">
        <v>74</v>
      </c>
      <c r="AY1189" s="152" t="s">
        <v>189</v>
      </c>
    </row>
    <row r="1190" spans="2:65" s="13" customFormat="1" ht="11.25">
      <c r="B1190" s="157"/>
      <c r="D1190" s="151" t="s">
        <v>205</v>
      </c>
      <c r="E1190" s="158" t="s">
        <v>19</v>
      </c>
      <c r="F1190" s="159" t="s">
        <v>3216</v>
      </c>
      <c r="H1190" s="160">
        <v>1</v>
      </c>
      <c r="I1190" s="161"/>
      <c r="L1190" s="157"/>
      <c r="M1190" s="162"/>
      <c r="T1190" s="163"/>
      <c r="AT1190" s="158" t="s">
        <v>205</v>
      </c>
      <c r="AU1190" s="158" t="s">
        <v>85</v>
      </c>
      <c r="AV1190" s="13" t="s">
        <v>85</v>
      </c>
      <c r="AW1190" s="13" t="s">
        <v>35</v>
      </c>
      <c r="AX1190" s="13" t="s">
        <v>82</v>
      </c>
      <c r="AY1190" s="158" t="s">
        <v>189</v>
      </c>
    </row>
    <row r="1191" spans="2:65" s="1" customFormat="1" ht="37.9" customHeight="1">
      <c r="B1191" s="33"/>
      <c r="C1191" s="178" t="s">
        <v>3217</v>
      </c>
      <c r="D1191" s="178" t="s">
        <v>666</v>
      </c>
      <c r="E1191" s="179" t="s">
        <v>3218</v>
      </c>
      <c r="F1191" s="180" t="s">
        <v>3219</v>
      </c>
      <c r="G1191" s="181" t="s">
        <v>202</v>
      </c>
      <c r="H1191" s="182">
        <v>1</v>
      </c>
      <c r="I1191" s="183"/>
      <c r="J1191" s="184">
        <f>ROUND(I1191*H1191,2)</f>
        <v>0</v>
      </c>
      <c r="K1191" s="180" t="s">
        <v>195</v>
      </c>
      <c r="L1191" s="185"/>
      <c r="M1191" s="186" t="s">
        <v>19</v>
      </c>
      <c r="N1191" s="187" t="s">
        <v>45</v>
      </c>
      <c r="P1191" s="142">
        <f>O1191*H1191</f>
        <v>0</v>
      </c>
      <c r="Q1191" s="142">
        <v>6.9999999999999999E-4</v>
      </c>
      <c r="R1191" s="142">
        <f>Q1191*H1191</f>
        <v>6.9999999999999999E-4</v>
      </c>
      <c r="S1191" s="142">
        <v>0</v>
      </c>
      <c r="T1191" s="143">
        <f>S1191*H1191</f>
        <v>0</v>
      </c>
      <c r="AR1191" s="144" t="s">
        <v>415</v>
      </c>
      <c r="AT1191" s="144" t="s">
        <v>666</v>
      </c>
      <c r="AU1191" s="144" t="s">
        <v>85</v>
      </c>
      <c r="AY1191" s="18" t="s">
        <v>189</v>
      </c>
      <c r="BE1191" s="145">
        <f>IF(N1191="základní",J1191,0)</f>
        <v>0</v>
      </c>
      <c r="BF1191" s="145">
        <f>IF(N1191="snížená",J1191,0)</f>
        <v>0</v>
      </c>
      <c r="BG1191" s="145">
        <f>IF(N1191="zákl. přenesená",J1191,0)</f>
        <v>0</v>
      </c>
      <c r="BH1191" s="145">
        <f>IF(N1191="sníž. přenesená",J1191,0)</f>
        <v>0</v>
      </c>
      <c r="BI1191" s="145">
        <f>IF(N1191="nulová",J1191,0)</f>
        <v>0</v>
      </c>
      <c r="BJ1191" s="18" t="s">
        <v>82</v>
      </c>
      <c r="BK1191" s="145">
        <f>ROUND(I1191*H1191,2)</f>
        <v>0</v>
      </c>
      <c r="BL1191" s="18" t="s">
        <v>224</v>
      </c>
      <c r="BM1191" s="144" t="s">
        <v>3220</v>
      </c>
    </row>
    <row r="1192" spans="2:65" s="1" customFormat="1" ht="24.2" customHeight="1">
      <c r="B1192" s="33"/>
      <c r="C1192" s="133" t="s">
        <v>3221</v>
      </c>
      <c r="D1192" s="133" t="s">
        <v>191</v>
      </c>
      <c r="E1192" s="134" t="s">
        <v>3222</v>
      </c>
      <c r="F1192" s="135" t="s">
        <v>3223</v>
      </c>
      <c r="G1192" s="136" t="s">
        <v>339</v>
      </c>
      <c r="H1192" s="137">
        <v>10.55</v>
      </c>
      <c r="I1192" s="138"/>
      <c r="J1192" s="139">
        <f>ROUND(I1192*H1192,2)</f>
        <v>0</v>
      </c>
      <c r="K1192" s="135" t="s">
        <v>195</v>
      </c>
      <c r="L1192" s="33"/>
      <c r="M1192" s="140" t="s">
        <v>19</v>
      </c>
      <c r="N1192" s="141" t="s">
        <v>45</v>
      </c>
      <c r="P1192" s="142">
        <f>O1192*H1192</f>
        <v>0</v>
      </c>
      <c r="Q1192" s="142">
        <v>0</v>
      </c>
      <c r="R1192" s="142">
        <f>Q1192*H1192</f>
        <v>0</v>
      </c>
      <c r="S1192" s="142">
        <v>0</v>
      </c>
      <c r="T1192" s="143">
        <f>S1192*H1192</f>
        <v>0</v>
      </c>
      <c r="AR1192" s="144" t="s">
        <v>224</v>
      </c>
      <c r="AT1192" s="144" t="s">
        <v>191</v>
      </c>
      <c r="AU1192" s="144" t="s">
        <v>85</v>
      </c>
      <c r="AY1192" s="18" t="s">
        <v>189</v>
      </c>
      <c r="BE1192" s="145">
        <f>IF(N1192="základní",J1192,0)</f>
        <v>0</v>
      </c>
      <c r="BF1192" s="145">
        <f>IF(N1192="snížená",J1192,0)</f>
        <v>0</v>
      </c>
      <c r="BG1192" s="145">
        <f>IF(N1192="zákl. přenesená",J1192,0)</f>
        <v>0</v>
      </c>
      <c r="BH1192" s="145">
        <f>IF(N1192="sníž. přenesená",J1192,0)</f>
        <v>0</v>
      </c>
      <c r="BI1192" s="145">
        <f>IF(N1192="nulová",J1192,0)</f>
        <v>0</v>
      </c>
      <c r="BJ1192" s="18" t="s">
        <v>82</v>
      </c>
      <c r="BK1192" s="145">
        <f>ROUND(I1192*H1192,2)</f>
        <v>0</v>
      </c>
      <c r="BL1192" s="18" t="s">
        <v>224</v>
      </c>
      <c r="BM1192" s="144" t="s">
        <v>3224</v>
      </c>
    </row>
    <row r="1193" spans="2:65" s="1" customFormat="1" ht="11.25">
      <c r="B1193" s="33"/>
      <c r="D1193" s="146" t="s">
        <v>198</v>
      </c>
      <c r="F1193" s="147" t="s">
        <v>3225</v>
      </c>
      <c r="I1193" s="148"/>
      <c r="L1193" s="33"/>
      <c r="M1193" s="149"/>
      <c r="T1193" s="54"/>
      <c r="AT1193" s="18" t="s">
        <v>198</v>
      </c>
      <c r="AU1193" s="18" t="s">
        <v>85</v>
      </c>
    </row>
    <row r="1194" spans="2:65" s="1" customFormat="1" ht="16.5" customHeight="1">
      <c r="B1194" s="33"/>
      <c r="C1194" s="178" t="s">
        <v>3226</v>
      </c>
      <c r="D1194" s="178" t="s">
        <v>666</v>
      </c>
      <c r="E1194" s="179" t="s">
        <v>3227</v>
      </c>
      <c r="F1194" s="180" t="s">
        <v>3228</v>
      </c>
      <c r="G1194" s="181" t="s">
        <v>339</v>
      </c>
      <c r="H1194" s="182">
        <v>12.66</v>
      </c>
      <c r="I1194" s="183"/>
      <c r="J1194" s="184">
        <f>ROUND(I1194*H1194,2)</f>
        <v>0</v>
      </c>
      <c r="K1194" s="180" t="s">
        <v>195</v>
      </c>
      <c r="L1194" s="185"/>
      <c r="M1194" s="186" t="s">
        <v>19</v>
      </c>
      <c r="N1194" s="187" t="s">
        <v>45</v>
      </c>
      <c r="P1194" s="142">
        <f>O1194*H1194</f>
        <v>0</v>
      </c>
      <c r="Q1194" s="142">
        <v>1E-3</v>
      </c>
      <c r="R1194" s="142">
        <f>Q1194*H1194</f>
        <v>1.2660000000000001E-2</v>
      </c>
      <c r="S1194" s="142">
        <v>0</v>
      </c>
      <c r="T1194" s="143">
        <f>S1194*H1194</f>
        <v>0</v>
      </c>
      <c r="AR1194" s="144" t="s">
        <v>415</v>
      </c>
      <c r="AT1194" s="144" t="s">
        <v>666</v>
      </c>
      <c r="AU1194" s="144" t="s">
        <v>85</v>
      </c>
      <c r="AY1194" s="18" t="s">
        <v>189</v>
      </c>
      <c r="BE1194" s="145">
        <f>IF(N1194="základní",J1194,0)</f>
        <v>0</v>
      </c>
      <c r="BF1194" s="145">
        <f>IF(N1194="snížená",J1194,0)</f>
        <v>0</v>
      </c>
      <c r="BG1194" s="145">
        <f>IF(N1194="zákl. přenesená",J1194,0)</f>
        <v>0</v>
      </c>
      <c r="BH1194" s="145">
        <f>IF(N1194="sníž. přenesená",J1194,0)</f>
        <v>0</v>
      </c>
      <c r="BI1194" s="145">
        <f>IF(N1194="nulová",J1194,0)</f>
        <v>0</v>
      </c>
      <c r="BJ1194" s="18" t="s">
        <v>82</v>
      </c>
      <c r="BK1194" s="145">
        <f>ROUND(I1194*H1194,2)</f>
        <v>0</v>
      </c>
      <c r="BL1194" s="18" t="s">
        <v>224</v>
      </c>
      <c r="BM1194" s="144" t="s">
        <v>3229</v>
      </c>
    </row>
    <row r="1195" spans="2:65" s="12" customFormat="1" ht="11.25">
      <c r="B1195" s="150"/>
      <c r="D1195" s="151" t="s">
        <v>205</v>
      </c>
      <c r="E1195" s="152" t="s">
        <v>19</v>
      </c>
      <c r="F1195" s="153" t="s">
        <v>3113</v>
      </c>
      <c r="H1195" s="152" t="s">
        <v>19</v>
      </c>
      <c r="I1195" s="154"/>
      <c r="L1195" s="150"/>
      <c r="M1195" s="155"/>
      <c r="T1195" s="156"/>
      <c r="AT1195" s="152" t="s">
        <v>205</v>
      </c>
      <c r="AU1195" s="152" t="s">
        <v>85</v>
      </c>
      <c r="AV1195" s="12" t="s">
        <v>82</v>
      </c>
      <c r="AW1195" s="12" t="s">
        <v>35</v>
      </c>
      <c r="AX1195" s="12" t="s">
        <v>74</v>
      </c>
      <c r="AY1195" s="152" t="s">
        <v>189</v>
      </c>
    </row>
    <row r="1196" spans="2:65" s="13" customFormat="1" ht="11.25">
      <c r="B1196" s="157"/>
      <c r="D1196" s="151" t="s">
        <v>205</v>
      </c>
      <c r="E1196" s="158" t="s">
        <v>19</v>
      </c>
      <c r="F1196" s="159" t="s">
        <v>3230</v>
      </c>
      <c r="H1196" s="160">
        <v>10.55</v>
      </c>
      <c r="I1196" s="161"/>
      <c r="L1196" s="157"/>
      <c r="M1196" s="162"/>
      <c r="T1196" s="163"/>
      <c r="AT1196" s="158" t="s">
        <v>205</v>
      </c>
      <c r="AU1196" s="158" t="s">
        <v>85</v>
      </c>
      <c r="AV1196" s="13" t="s">
        <v>85</v>
      </c>
      <c r="AW1196" s="13" t="s">
        <v>35</v>
      </c>
      <c r="AX1196" s="13" t="s">
        <v>82</v>
      </c>
      <c r="AY1196" s="158" t="s">
        <v>189</v>
      </c>
    </row>
    <row r="1197" spans="2:65" s="13" customFormat="1" ht="11.25">
      <c r="B1197" s="157"/>
      <c r="D1197" s="151" t="s">
        <v>205</v>
      </c>
      <c r="F1197" s="159" t="s">
        <v>3231</v>
      </c>
      <c r="H1197" s="160">
        <v>12.66</v>
      </c>
      <c r="I1197" s="161"/>
      <c r="L1197" s="157"/>
      <c r="M1197" s="162"/>
      <c r="T1197" s="163"/>
      <c r="AT1197" s="158" t="s">
        <v>205</v>
      </c>
      <c r="AU1197" s="158" t="s">
        <v>85</v>
      </c>
      <c r="AV1197" s="13" t="s">
        <v>85</v>
      </c>
      <c r="AW1197" s="13" t="s">
        <v>4</v>
      </c>
      <c r="AX1197" s="13" t="s">
        <v>82</v>
      </c>
      <c r="AY1197" s="158" t="s">
        <v>189</v>
      </c>
    </row>
    <row r="1198" spans="2:65" s="1" customFormat="1" ht="24.2" customHeight="1">
      <c r="B1198" s="33"/>
      <c r="C1198" s="133" t="s">
        <v>3232</v>
      </c>
      <c r="D1198" s="133" t="s">
        <v>191</v>
      </c>
      <c r="E1198" s="134" t="s">
        <v>3233</v>
      </c>
      <c r="F1198" s="135" t="s">
        <v>3234</v>
      </c>
      <c r="G1198" s="136" t="s">
        <v>202</v>
      </c>
      <c r="H1198" s="137">
        <v>9</v>
      </c>
      <c r="I1198" s="138"/>
      <c r="J1198" s="139">
        <f>ROUND(I1198*H1198,2)</f>
        <v>0</v>
      </c>
      <c r="K1198" s="135" t="s">
        <v>195</v>
      </c>
      <c r="L1198" s="33"/>
      <c r="M1198" s="140" t="s">
        <v>19</v>
      </c>
      <c r="N1198" s="141" t="s">
        <v>45</v>
      </c>
      <c r="P1198" s="142">
        <f>O1198*H1198</f>
        <v>0</v>
      </c>
      <c r="Q1198" s="142">
        <v>0</v>
      </c>
      <c r="R1198" s="142">
        <f>Q1198*H1198</f>
        <v>0</v>
      </c>
      <c r="S1198" s="142">
        <v>0</v>
      </c>
      <c r="T1198" s="143">
        <f>S1198*H1198</f>
        <v>0</v>
      </c>
      <c r="AR1198" s="144" t="s">
        <v>224</v>
      </c>
      <c r="AT1198" s="144" t="s">
        <v>191</v>
      </c>
      <c r="AU1198" s="144" t="s">
        <v>85</v>
      </c>
      <c r="AY1198" s="18" t="s">
        <v>189</v>
      </c>
      <c r="BE1198" s="145">
        <f>IF(N1198="základní",J1198,0)</f>
        <v>0</v>
      </c>
      <c r="BF1198" s="145">
        <f>IF(N1198="snížená",J1198,0)</f>
        <v>0</v>
      </c>
      <c r="BG1198" s="145">
        <f>IF(N1198="zákl. přenesená",J1198,0)</f>
        <v>0</v>
      </c>
      <c r="BH1198" s="145">
        <f>IF(N1198="sníž. přenesená",J1198,0)</f>
        <v>0</v>
      </c>
      <c r="BI1198" s="145">
        <f>IF(N1198="nulová",J1198,0)</f>
        <v>0</v>
      </c>
      <c r="BJ1198" s="18" t="s">
        <v>82</v>
      </c>
      <c r="BK1198" s="145">
        <f>ROUND(I1198*H1198,2)</f>
        <v>0</v>
      </c>
      <c r="BL1198" s="18" t="s">
        <v>224</v>
      </c>
      <c r="BM1198" s="144" t="s">
        <v>3235</v>
      </c>
    </row>
    <row r="1199" spans="2:65" s="1" customFormat="1" ht="11.25">
      <c r="B1199" s="33"/>
      <c r="D1199" s="146" t="s">
        <v>198</v>
      </c>
      <c r="F1199" s="147" t="s">
        <v>3236</v>
      </c>
      <c r="I1199" s="148"/>
      <c r="L1199" s="33"/>
      <c r="M1199" s="149"/>
      <c r="T1199" s="54"/>
      <c r="AT1199" s="18" t="s">
        <v>198</v>
      </c>
      <c r="AU1199" s="18" t="s">
        <v>85</v>
      </c>
    </row>
    <row r="1200" spans="2:65" s="1" customFormat="1" ht="16.5" customHeight="1">
      <c r="B1200" s="33"/>
      <c r="C1200" s="178" t="s">
        <v>3237</v>
      </c>
      <c r="D1200" s="178" t="s">
        <v>666</v>
      </c>
      <c r="E1200" s="179" t="s">
        <v>3238</v>
      </c>
      <c r="F1200" s="180" t="s">
        <v>3239</v>
      </c>
      <c r="G1200" s="181" t="s">
        <v>202</v>
      </c>
      <c r="H1200" s="182">
        <v>7</v>
      </c>
      <c r="I1200" s="183"/>
      <c r="J1200" s="184">
        <f>ROUND(I1200*H1200,2)</f>
        <v>0</v>
      </c>
      <c r="K1200" s="180" t="s">
        <v>195</v>
      </c>
      <c r="L1200" s="185"/>
      <c r="M1200" s="186" t="s">
        <v>19</v>
      </c>
      <c r="N1200" s="187" t="s">
        <v>45</v>
      </c>
      <c r="P1200" s="142">
        <f>O1200*H1200</f>
        <v>0</v>
      </c>
      <c r="Q1200" s="142">
        <v>1.4999999999999999E-4</v>
      </c>
      <c r="R1200" s="142">
        <f>Q1200*H1200</f>
        <v>1.0499999999999999E-3</v>
      </c>
      <c r="S1200" s="142">
        <v>0</v>
      </c>
      <c r="T1200" s="143">
        <f>S1200*H1200</f>
        <v>0</v>
      </c>
      <c r="AR1200" s="144" t="s">
        <v>415</v>
      </c>
      <c r="AT1200" s="144" t="s">
        <v>666</v>
      </c>
      <c r="AU1200" s="144" t="s">
        <v>85</v>
      </c>
      <c r="AY1200" s="18" t="s">
        <v>189</v>
      </c>
      <c r="BE1200" s="145">
        <f>IF(N1200="základní",J1200,0)</f>
        <v>0</v>
      </c>
      <c r="BF1200" s="145">
        <f>IF(N1200="snížená",J1200,0)</f>
        <v>0</v>
      </c>
      <c r="BG1200" s="145">
        <f>IF(N1200="zákl. přenesená",J1200,0)</f>
        <v>0</v>
      </c>
      <c r="BH1200" s="145">
        <f>IF(N1200="sníž. přenesená",J1200,0)</f>
        <v>0</v>
      </c>
      <c r="BI1200" s="145">
        <f>IF(N1200="nulová",J1200,0)</f>
        <v>0</v>
      </c>
      <c r="BJ1200" s="18" t="s">
        <v>82</v>
      </c>
      <c r="BK1200" s="145">
        <f>ROUND(I1200*H1200,2)</f>
        <v>0</v>
      </c>
      <c r="BL1200" s="18" t="s">
        <v>224</v>
      </c>
      <c r="BM1200" s="144" t="s">
        <v>3240</v>
      </c>
    </row>
    <row r="1201" spans="2:65" s="13" customFormat="1" ht="11.25">
      <c r="B1201" s="157"/>
      <c r="D1201" s="151" t="s">
        <v>205</v>
      </c>
      <c r="E1201" s="158" t="s">
        <v>19</v>
      </c>
      <c r="F1201" s="159" t="s">
        <v>3241</v>
      </c>
      <c r="H1201" s="160">
        <v>7</v>
      </c>
      <c r="I1201" s="161"/>
      <c r="L1201" s="157"/>
      <c r="M1201" s="162"/>
      <c r="T1201" s="163"/>
      <c r="AT1201" s="158" t="s">
        <v>205</v>
      </c>
      <c r="AU1201" s="158" t="s">
        <v>85</v>
      </c>
      <c r="AV1201" s="13" t="s">
        <v>85</v>
      </c>
      <c r="AW1201" s="13" t="s">
        <v>35</v>
      </c>
      <c r="AX1201" s="13" t="s">
        <v>82</v>
      </c>
      <c r="AY1201" s="158" t="s">
        <v>189</v>
      </c>
    </row>
    <row r="1202" spans="2:65" s="1" customFormat="1" ht="16.5" customHeight="1">
      <c r="B1202" s="33"/>
      <c r="C1202" s="178" t="s">
        <v>3242</v>
      </c>
      <c r="D1202" s="178" t="s">
        <v>666</v>
      </c>
      <c r="E1202" s="179" t="s">
        <v>3243</v>
      </c>
      <c r="F1202" s="180" t="s">
        <v>3244</v>
      </c>
      <c r="G1202" s="181" t="s">
        <v>202</v>
      </c>
      <c r="H1202" s="182">
        <v>2</v>
      </c>
      <c r="I1202" s="183"/>
      <c r="J1202" s="184">
        <f>ROUND(I1202*H1202,2)</f>
        <v>0</v>
      </c>
      <c r="K1202" s="180" t="s">
        <v>19</v>
      </c>
      <c r="L1202" s="185"/>
      <c r="M1202" s="186" t="s">
        <v>19</v>
      </c>
      <c r="N1202" s="187" t="s">
        <v>45</v>
      </c>
      <c r="P1202" s="142">
        <f>O1202*H1202</f>
        <v>0</v>
      </c>
      <c r="Q1202" s="142">
        <v>1.2999999999999999E-4</v>
      </c>
      <c r="R1202" s="142">
        <f>Q1202*H1202</f>
        <v>2.5999999999999998E-4</v>
      </c>
      <c r="S1202" s="142">
        <v>0</v>
      </c>
      <c r="T1202" s="143">
        <f>S1202*H1202</f>
        <v>0</v>
      </c>
      <c r="AR1202" s="144" t="s">
        <v>415</v>
      </c>
      <c r="AT1202" s="144" t="s">
        <v>666</v>
      </c>
      <c r="AU1202" s="144" t="s">
        <v>85</v>
      </c>
      <c r="AY1202" s="18" t="s">
        <v>189</v>
      </c>
      <c r="BE1202" s="145">
        <f>IF(N1202="základní",J1202,0)</f>
        <v>0</v>
      </c>
      <c r="BF1202" s="145">
        <f>IF(N1202="snížená",J1202,0)</f>
        <v>0</v>
      </c>
      <c r="BG1202" s="145">
        <f>IF(N1202="zákl. přenesená",J1202,0)</f>
        <v>0</v>
      </c>
      <c r="BH1202" s="145">
        <f>IF(N1202="sníž. přenesená",J1202,0)</f>
        <v>0</v>
      </c>
      <c r="BI1202" s="145">
        <f>IF(N1202="nulová",J1202,0)</f>
        <v>0</v>
      </c>
      <c r="BJ1202" s="18" t="s">
        <v>82</v>
      </c>
      <c r="BK1202" s="145">
        <f>ROUND(I1202*H1202,2)</f>
        <v>0</v>
      </c>
      <c r="BL1202" s="18" t="s">
        <v>224</v>
      </c>
      <c r="BM1202" s="144" t="s">
        <v>3245</v>
      </c>
    </row>
    <row r="1203" spans="2:65" s="13" customFormat="1" ht="11.25">
      <c r="B1203" s="157"/>
      <c r="D1203" s="151" t="s">
        <v>205</v>
      </c>
      <c r="E1203" s="158" t="s">
        <v>19</v>
      </c>
      <c r="F1203" s="159" t="s">
        <v>3246</v>
      </c>
      <c r="H1203" s="160">
        <v>2</v>
      </c>
      <c r="I1203" s="161"/>
      <c r="L1203" s="157"/>
      <c r="M1203" s="162"/>
      <c r="T1203" s="163"/>
      <c r="AT1203" s="158" t="s">
        <v>205</v>
      </c>
      <c r="AU1203" s="158" t="s">
        <v>85</v>
      </c>
      <c r="AV1203" s="13" t="s">
        <v>85</v>
      </c>
      <c r="AW1203" s="13" t="s">
        <v>35</v>
      </c>
      <c r="AX1203" s="13" t="s">
        <v>82</v>
      </c>
      <c r="AY1203" s="158" t="s">
        <v>189</v>
      </c>
    </row>
    <row r="1204" spans="2:65" s="1" customFormat="1" ht="33" customHeight="1">
      <c r="B1204" s="33"/>
      <c r="C1204" s="133" t="s">
        <v>3247</v>
      </c>
      <c r="D1204" s="133" t="s">
        <v>191</v>
      </c>
      <c r="E1204" s="134" t="s">
        <v>3248</v>
      </c>
      <c r="F1204" s="135" t="s">
        <v>3249</v>
      </c>
      <c r="G1204" s="136" t="s">
        <v>202</v>
      </c>
      <c r="H1204" s="137">
        <v>6</v>
      </c>
      <c r="I1204" s="138"/>
      <c r="J1204" s="139">
        <f>ROUND(I1204*H1204,2)</f>
        <v>0</v>
      </c>
      <c r="K1204" s="135" t="s">
        <v>195</v>
      </c>
      <c r="L1204" s="33"/>
      <c r="M1204" s="140" t="s">
        <v>19</v>
      </c>
      <c r="N1204" s="141" t="s">
        <v>45</v>
      </c>
      <c r="P1204" s="142">
        <f>O1204*H1204</f>
        <v>0</v>
      </c>
      <c r="Q1204" s="142">
        <v>0</v>
      </c>
      <c r="R1204" s="142">
        <f>Q1204*H1204</f>
        <v>0</v>
      </c>
      <c r="S1204" s="142">
        <v>0</v>
      </c>
      <c r="T1204" s="143">
        <f>S1204*H1204</f>
        <v>0</v>
      </c>
      <c r="AR1204" s="144" t="s">
        <v>224</v>
      </c>
      <c r="AT1204" s="144" t="s">
        <v>191</v>
      </c>
      <c r="AU1204" s="144" t="s">
        <v>85</v>
      </c>
      <c r="AY1204" s="18" t="s">
        <v>189</v>
      </c>
      <c r="BE1204" s="145">
        <f>IF(N1204="základní",J1204,0)</f>
        <v>0</v>
      </c>
      <c r="BF1204" s="145">
        <f>IF(N1204="snížená",J1204,0)</f>
        <v>0</v>
      </c>
      <c r="BG1204" s="145">
        <f>IF(N1204="zákl. přenesená",J1204,0)</f>
        <v>0</v>
      </c>
      <c r="BH1204" s="145">
        <f>IF(N1204="sníž. přenesená",J1204,0)</f>
        <v>0</v>
      </c>
      <c r="BI1204" s="145">
        <f>IF(N1204="nulová",J1204,0)</f>
        <v>0</v>
      </c>
      <c r="BJ1204" s="18" t="s">
        <v>82</v>
      </c>
      <c r="BK1204" s="145">
        <f>ROUND(I1204*H1204,2)</f>
        <v>0</v>
      </c>
      <c r="BL1204" s="18" t="s">
        <v>224</v>
      </c>
      <c r="BM1204" s="144" t="s">
        <v>3250</v>
      </c>
    </row>
    <row r="1205" spans="2:65" s="1" customFormat="1" ht="11.25">
      <c r="B1205" s="33"/>
      <c r="D1205" s="146" t="s">
        <v>198</v>
      </c>
      <c r="F1205" s="147" t="s">
        <v>3251</v>
      </c>
      <c r="I1205" s="148"/>
      <c r="L1205" s="33"/>
      <c r="M1205" s="149"/>
      <c r="T1205" s="54"/>
      <c r="AT1205" s="18" t="s">
        <v>198</v>
      </c>
      <c r="AU1205" s="18" t="s">
        <v>85</v>
      </c>
    </row>
    <row r="1206" spans="2:65" s="1" customFormat="1" ht="16.5" customHeight="1">
      <c r="B1206" s="33"/>
      <c r="C1206" s="178" t="s">
        <v>3252</v>
      </c>
      <c r="D1206" s="178" t="s">
        <v>666</v>
      </c>
      <c r="E1206" s="179" t="s">
        <v>3253</v>
      </c>
      <c r="F1206" s="180" t="s">
        <v>3254</v>
      </c>
      <c r="G1206" s="181" t="s">
        <v>202</v>
      </c>
      <c r="H1206" s="182">
        <v>6</v>
      </c>
      <c r="I1206" s="183"/>
      <c r="J1206" s="184">
        <f>ROUND(I1206*H1206,2)</f>
        <v>0</v>
      </c>
      <c r="K1206" s="180" t="s">
        <v>19</v>
      </c>
      <c r="L1206" s="185"/>
      <c r="M1206" s="186" t="s">
        <v>19</v>
      </c>
      <c r="N1206" s="187" t="s">
        <v>45</v>
      </c>
      <c r="P1206" s="142">
        <f>O1206*H1206</f>
        <v>0</v>
      </c>
      <c r="Q1206" s="142">
        <v>1.0499999999999999E-3</v>
      </c>
      <c r="R1206" s="142">
        <f>Q1206*H1206</f>
        <v>6.3E-3</v>
      </c>
      <c r="S1206" s="142">
        <v>0</v>
      </c>
      <c r="T1206" s="143">
        <f>S1206*H1206</f>
        <v>0</v>
      </c>
      <c r="AR1206" s="144" t="s">
        <v>415</v>
      </c>
      <c r="AT1206" s="144" t="s">
        <v>666</v>
      </c>
      <c r="AU1206" s="144" t="s">
        <v>85</v>
      </c>
      <c r="AY1206" s="18" t="s">
        <v>189</v>
      </c>
      <c r="BE1206" s="145">
        <f>IF(N1206="základní",J1206,0)</f>
        <v>0</v>
      </c>
      <c r="BF1206" s="145">
        <f>IF(N1206="snížená",J1206,0)</f>
        <v>0</v>
      </c>
      <c r="BG1206" s="145">
        <f>IF(N1206="zákl. přenesená",J1206,0)</f>
        <v>0</v>
      </c>
      <c r="BH1206" s="145">
        <f>IF(N1206="sníž. přenesená",J1206,0)</f>
        <v>0</v>
      </c>
      <c r="BI1206" s="145">
        <f>IF(N1206="nulová",J1206,0)</f>
        <v>0</v>
      </c>
      <c r="BJ1206" s="18" t="s">
        <v>82</v>
      </c>
      <c r="BK1206" s="145">
        <f>ROUND(I1206*H1206,2)</f>
        <v>0</v>
      </c>
      <c r="BL1206" s="18" t="s">
        <v>224</v>
      </c>
      <c r="BM1206" s="144" t="s">
        <v>3255</v>
      </c>
    </row>
    <row r="1207" spans="2:65" s="12" customFormat="1" ht="11.25">
      <c r="B1207" s="150"/>
      <c r="D1207" s="151" t="s">
        <v>205</v>
      </c>
      <c r="E1207" s="152" t="s">
        <v>19</v>
      </c>
      <c r="F1207" s="153" t="s">
        <v>3113</v>
      </c>
      <c r="H1207" s="152" t="s">
        <v>19</v>
      </c>
      <c r="I1207" s="154"/>
      <c r="L1207" s="150"/>
      <c r="M1207" s="155"/>
      <c r="T1207" s="156"/>
      <c r="AT1207" s="152" t="s">
        <v>205</v>
      </c>
      <c r="AU1207" s="152" t="s">
        <v>85</v>
      </c>
      <c r="AV1207" s="12" t="s">
        <v>82</v>
      </c>
      <c r="AW1207" s="12" t="s">
        <v>35</v>
      </c>
      <c r="AX1207" s="12" t="s">
        <v>74</v>
      </c>
      <c r="AY1207" s="152" t="s">
        <v>189</v>
      </c>
    </row>
    <row r="1208" spans="2:65" s="13" customFormat="1" ht="11.25">
      <c r="B1208" s="157"/>
      <c r="D1208" s="151" t="s">
        <v>205</v>
      </c>
      <c r="E1208" s="158" t="s">
        <v>19</v>
      </c>
      <c r="F1208" s="159" t="s">
        <v>3256</v>
      </c>
      <c r="H1208" s="160">
        <v>6</v>
      </c>
      <c r="I1208" s="161"/>
      <c r="L1208" s="157"/>
      <c r="M1208" s="162"/>
      <c r="T1208" s="163"/>
      <c r="AT1208" s="158" t="s">
        <v>205</v>
      </c>
      <c r="AU1208" s="158" t="s">
        <v>85</v>
      </c>
      <c r="AV1208" s="13" t="s">
        <v>85</v>
      </c>
      <c r="AW1208" s="13" t="s">
        <v>35</v>
      </c>
      <c r="AX1208" s="13" t="s">
        <v>82</v>
      </c>
      <c r="AY1208" s="158" t="s">
        <v>189</v>
      </c>
    </row>
    <row r="1209" spans="2:65" s="1" customFormat="1" ht="49.15" customHeight="1">
      <c r="B1209" s="33"/>
      <c r="C1209" s="133" t="s">
        <v>3257</v>
      </c>
      <c r="D1209" s="133" t="s">
        <v>191</v>
      </c>
      <c r="E1209" s="134" t="s">
        <v>3258</v>
      </c>
      <c r="F1209" s="135" t="s">
        <v>3259</v>
      </c>
      <c r="G1209" s="136" t="s">
        <v>633</v>
      </c>
      <c r="H1209" s="137">
        <v>2.7E-2</v>
      </c>
      <c r="I1209" s="138"/>
      <c r="J1209" s="139">
        <f>ROUND(I1209*H1209,2)</f>
        <v>0</v>
      </c>
      <c r="K1209" s="135" t="s">
        <v>195</v>
      </c>
      <c r="L1209" s="33"/>
      <c r="M1209" s="140" t="s">
        <v>19</v>
      </c>
      <c r="N1209" s="141" t="s">
        <v>45</v>
      </c>
      <c r="P1209" s="142">
        <f>O1209*H1209</f>
        <v>0</v>
      </c>
      <c r="Q1209" s="142">
        <v>0</v>
      </c>
      <c r="R1209" s="142">
        <f>Q1209*H1209</f>
        <v>0</v>
      </c>
      <c r="S1209" s="142">
        <v>0</v>
      </c>
      <c r="T1209" s="143">
        <f>S1209*H1209</f>
        <v>0</v>
      </c>
      <c r="AR1209" s="144" t="s">
        <v>224</v>
      </c>
      <c r="AT1209" s="144" t="s">
        <v>191</v>
      </c>
      <c r="AU1209" s="144" t="s">
        <v>85</v>
      </c>
      <c r="AY1209" s="18" t="s">
        <v>189</v>
      </c>
      <c r="BE1209" s="145">
        <f>IF(N1209="základní",J1209,0)</f>
        <v>0</v>
      </c>
      <c r="BF1209" s="145">
        <f>IF(N1209="snížená",J1209,0)</f>
        <v>0</v>
      </c>
      <c r="BG1209" s="145">
        <f>IF(N1209="zákl. přenesená",J1209,0)</f>
        <v>0</v>
      </c>
      <c r="BH1209" s="145">
        <f>IF(N1209="sníž. přenesená",J1209,0)</f>
        <v>0</v>
      </c>
      <c r="BI1209" s="145">
        <f>IF(N1209="nulová",J1209,0)</f>
        <v>0</v>
      </c>
      <c r="BJ1209" s="18" t="s">
        <v>82</v>
      </c>
      <c r="BK1209" s="145">
        <f>ROUND(I1209*H1209,2)</f>
        <v>0</v>
      </c>
      <c r="BL1209" s="18" t="s">
        <v>224</v>
      </c>
      <c r="BM1209" s="144" t="s">
        <v>3260</v>
      </c>
    </row>
    <row r="1210" spans="2:65" s="1" customFormat="1" ht="11.25">
      <c r="B1210" s="33"/>
      <c r="D1210" s="146" t="s">
        <v>198</v>
      </c>
      <c r="F1210" s="147" t="s">
        <v>3261</v>
      </c>
      <c r="I1210" s="148"/>
      <c r="L1210" s="33"/>
      <c r="M1210" s="149"/>
      <c r="T1210" s="54"/>
      <c r="AT1210" s="18" t="s">
        <v>198</v>
      </c>
      <c r="AU1210" s="18" t="s">
        <v>85</v>
      </c>
    </row>
    <row r="1211" spans="2:65" s="1" customFormat="1" ht="16.5" customHeight="1">
      <c r="B1211" s="33"/>
      <c r="C1211" s="133" t="s">
        <v>3262</v>
      </c>
      <c r="D1211" s="133" t="s">
        <v>191</v>
      </c>
      <c r="E1211" s="134" t="s">
        <v>3263</v>
      </c>
      <c r="F1211" s="135" t="s">
        <v>3264</v>
      </c>
      <c r="G1211" s="136" t="s">
        <v>202</v>
      </c>
      <c r="H1211" s="137">
        <v>3</v>
      </c>
      <c r="I1211" s="138"/>
      <c r="J1211" s="139">
        <f>ROUND(I1211*H1211,2)</f>
        <v>0</v>
      </c>
      <c r="K1211" s="135" t="s">
        <v>19</v>
      </c>
      <c r="L1211" s="33"/>
      <c r="M1211" s="140" t="s">
        <v>19</v>
      </c>
      <c r="N1211" s="141" t="s">
        <v>45</v>
      </c>
      <c r="P1211" s="142">
        <f>O1211*H1211</f>
        <v>0</v>
      </c>
      <c r="Q1211" s="142">
        <v>0</v>
      </c>
      <c r="R1211" s="142">
        <f>Q1211*H1211</f>
        <v>0</v>
      </c>
      <c r="S1211" s="142">
        <v>0</v>
      </c>
      <c r="T1211" s="143">
        <f>S1211*H1211</f>
        <v>0</v>
      </c>
      <c r="AR1211" s="144" t="s">
        <v>224</v>
      </c>
      <c r="AT1211" s="144" t="s">
        <v>191</v>
      </c>
      <c r="AU1211" s="144" t="s">
        <v>85</v>
      </c>
      <c r="AY1211" s="18" t="s">
        <v>189</v>
      </c>
      <c r="BE1211" s="145">
        <f>IF(N1211="základní",J1211,0)</f>
        <v>0</v>
      </c>
      <c r="BF1211" s="145">
        <f>IF(N1211="snížená",J1211,0)</f>
        <v>0</v>
      </c>
      <c r="BG1211" s="145">
        <f>IF(N1211="zákl. přenesená",J1211,0)</f>
        <v>0</v>
      </c>
      <c r="BH1211" s="145">
        <f>IF(N1211="sníž. přenesená",J1211,0)</f>
        <v>0</v>
      </c>
      <c r="BI1211" s="145">
        <f>IF(N1211="nulová",J1211,0)</f>
        <v>0</v>
      </c>
      <c r="BJ1211" s="18" t="s">
        <v>82</v>
      </c>
      <c r="BK1211" s="145">
        <f>ROUND(I1211*H1211,2)</f>
        <v>0</v>
      </c>
      <c r="BL1211" s="18" t="s">
        <v>224</v>
      </c>
      <c r="BM1211" s="144" t="s">
        <v>3265</v>
      </c>
    </row>
    <row r="1212" spans="2:65" s="12" customFormat="1" ht="11.25">
      <c r="B1212" s="150"/>
      <c r="D1212" s="151" t="s">
        <v>205</v>
      </c>
      <c r="E1212" s="152" t="s">
        <v>19</v>
      </c>
      <c r="F1212" s="153" t="s">
        <v>217</v>
      </c>
      <c r="H1212" s="152" t="s">
        <v>19</v>
      </c>
      <c r="I1212" s="154"/>
      <c r="L1212" s="150"/>
      <c r="M1212" s="155"/>
      <c r="T1212" s="156"/>
      <c r="AT1212" s="152" t="s">
        <v>205</v>
      </c>
      <c r="AU1212" s="152" t="s">
        <v>85</v>
      </c>
      <c r="AV1212" s="12" t="s">
        <v>82</v>
      </c>
      <c r="AW1212" s="12" t="s">
        <v>35</v>
      </c>
      <c r="AX1212" s="12" t="s">
        <v>74</v>
      </c>
      <c r="AY1212" s="152" t="s">
        <v>189</v>
      </c>
    </row>
    <row r="1213" spans="2:65" s="12" customFormat="1" ht="11.25">
      <c r="B1213" s="150"/>
      <c r="D1213" s="151" t="s">
        <v>205</v>
      </c>
      <c r="E1213" s="152" t="s">
        <v>19</v>
      </c>
      <c r="F1213" s="153" t="s">
        <v>3113</v>
      </c>
      <c r="H1213" s="152" t="s">
        <v>19</v>
      </c>
      <c r="I1213" s="154"/>
      <c r="L1213" s="150"/>
      <c r="M1213" s="155"/>
      <c r="T1213" s="156"/>
      <c r="AT1213" s="152" t="s">
        <v>205</v>
      </c>
      <c r="AU1213" s="152" t="s">
        <v>85</v>
      </c>
      <c r="AV1213" s="12" t="s">
        <v>82</v>
      </c>
      <c r="AW1213" s="12" t="s">
        <v>35</v>
      </c>
      <c r="AX1213" s="12" t="s">
        <v>74</v>
      </c>
      <c r="AY1213" s="152" t="s">
        <v>189</v>
      </c>
    </row>
    <row r="1214" spans="2:65" s="12" customFormat="1" ht="11.25">
      <c r="B1214" s="150"/>
      <c r="D1214" s="151" t="s">
        <v>205</v>
      </c>
      <c r="E1214" s="152" t="s">
        <v>19</v>
      </c>
      <c r="F1214" s="153" t="s">
        <v>3266</v>
      </c>
      <c r="H1214" s="152" t="s">
        <v>19</v>
      </c>
      <c r="I1214" s="154"/>
      <c r="L1214" s="150"/>
      <c r="M1214" s="155"/>
      <c r="T1214" s="156"/>
      <c r="AT1214" s="152" t="s">
        <v>205</v>
      </c>
      <c r="AU1214" s="152" t="s">
        <v>85</v>
      </c>
      <c r="AV1214" s="12" t="s">
        <v>82</v>
      </c>
      <c r="AW1214" s="12" t="s">
        <v>35</v>
      </c>
      <c r="AX1214" s="12" t="s">
        <v>74</v>
      </c>
      <c r="AY1214" s="152" t="s">
        <v>189</v>
      </c>
    </row>
    <row r="1215" spans="2:65" s="12" customFormat="1" ht="11.25">
      <c r="B1215" s="150"/>
      <c r="D1215" s="151" t="s">
        <v>205</v>
      </c>
      <c r="E1215" s="152" t="s">
        <v>19</v>
      </c>
      <c r="F1215" s="153" t="s">
        <v>3267</v>
      </c>
      <c r="H1215" s="152" t="s">
        <v>19</v>
      </c>
      <c r="I1215" s="154"/>
      <c r="L1215" s="150"/>
      <c r="M1215" s="155"/>
      <c r="T1215" s="156"/>
      <c r="AT1215" s="152" t="s">
        <v>205</v>
      </c>
      <c r="AU1215" s="152" t="s">
        <v>85</v>
      </c>
      <c r="AV1215" s="12" t="s">
        <v>82</v>
      </c>
      <c r="AW1215" s="12" t="s">
        <v>35</v>
      </c>
      <c r="AX1215" s="12" t="s">
        <v>74</v>
      </c>
      <c r="AY1215" s="152" t="s">
        <v>189</v>
      </c>
    </row>
    <row r="1216" spans="2:65" s="12" customFormat="1" ht="11.25">
      <c r="B1216" s="150"/>
      <c r="D1216" s="151" t="s">
        <v>205</v>
      </c>
      <c r="E1216" s="152" t="s">
        <v>19</v>
      </c>
      <c r="F1216" s="153" t="s">
        <v>3268</v>
      </c>
      <c r="H1216" s="152" t="s">
        <v>19</v>
      </c>
      <c r="I1216" s="154"/>
      <c r="L1216" s="150"/>
      <c r="M1216" s="155"/>
      <c r="T1216" s="156"/>
      <c r="AT1216" s="152" t="s">
        <v>205</v>
      </c>
      <c r="AU1216" s="152" t="s">
        <v>85</v>
      </c>
      <c r="AV1216" s="12" t="s">
        <v>82</v>
      </c>
      <c r="AW1216" s="12" t="s">
        <v>35</v>
      </c>
      <c r="AX1216" s="12" t="s">
        <v>74</v>
      </c>
      <c r="AY1216" s="152" t="s">
        <v>189</v>
      </c>
    </row>
    <row r="1217" spans="2:65" s="12" customFormat="1" ht="11.25">
      <c r="B1217" s="150"/>
      <c r="D1217" s="151" t="s">
        <v>205</v>
      </c>
      <c r="E1217" s="152" t="s">
        <v>19</v>
      </c>
      <c r="F1217" s="153" t="s">
        <v>3269</v>
      </c>
      <c r="H1217" s="152" t="s">
        <v>19</v>
      </c>
      <c r="I1217" s="154"/>
      <c r="L1217" s="150"/>
      <c r="M1217" s="155"/>
      <c r="T1217" s="156"/>
      <c r="AT1217" s="152" t="s">
        <v>205</v>
      </c>
      <c r="AU1217" s="152" t="s">
        <v>85</v>
      </c>
      <c r="AV1217" s="12" t="s">
        <v>82</v>
      </c>
      <c r="AW1217" s="12" t="s">
        <v>35</v>
      </c>
      <c r="AX1217" s="12" t="s">
        <v>74</v>
      </c>
      <c r="AY1217" s="152" t="s">
        <v>189</v>
      </c>
    </row>
    <row r="1218" spans="2:65" s="12" customFormat="1" ht="11.25">
      <c r="B1218" s="150"/>
      <c r="D1218" s="151" t="s">
        <v>205</v>
      </c>
      <c r="E1218" s="152" t="s">
        <v>19</v>
      </c>
      <c r="F1218" s="153" t="s">
        <v>3270</v>
      </c>
      <c r="H1218" s="152" t="s">
        <v>19</v>
      </c>
      <c r="I1218" s="154"/>
      <c r="L1218" s="150"/>
      <c r="M1218" s="155"/>
      <c r="T1218" s="156"/>
      <c r="AT1218" s="152" t="s">
        <v>205</v>
      </c>
      <c r="AU1218" s="152" t="s">
        <v>85</v>
      </c>
      <c r="AV1218" s="12" t="s">
        <v>82</v>
      </c>
      <c r="AW1218" s="12" t="s">
        <v>35</v>
      </c>
      <c r="AX1218" s="12" t="s">
        <v>74</v>
      </c>
      <c r="AY1218" s="152" t="s">
        <v>189</v>
      </c>
    </row>
    <row r="1219" spans="2:65" s="13" customFormat="1" ht="11.25">
      <c r="B1219" s="157"/>
      <c r="D1219" s="151" t="s">
        <v>205</v>
      </c>
      <c r="E1219" s="158" t="s">
        <v>19</v>
      </c>
      <c r="F1219" s="159" t="s">
        <v>3271</v>
      </c>
      <c r="H1219" s="160">
        <v>3</v>
      </c>
      <c r="I1219" s="161"/>
      <c r="L1219" s="157"/>
      <c r="M1219" s="162"/>
      <c r="T1219" s="163"/>
      <c r="AT1219" s="158" t="s">
        <v>205</v>
      </c>
      <c r="AU1219" s="158" t="s">
        <v>85</v>
      </c>
      <c r="AV1219" s="13" t="s">
        <v>85</v>
      </c>
      <c r="AW1219" s="13" t="s">
        <v>35</v>
      </c>
      <c r="AX1219" s="13" t="s">
        <v>82</v>
      </c>
      <c r="AY1219" s="158" t="s">
        <v>189</v>
      </c>
    </row>
    <row r="1220" spans="2:65" s="12" customFormat="1" ht="11.25">
      <c r="B1220" s="150"/>
      <c r="D1220" s="151" t="s">
        <v>205</v>
      </c>
      <c r="E1220" s="152" t="s">
        <v>19</v>
      </c>
      <c r="F1220" s="153" t="s">
        <v>2385</v>
      </c>
      <c r="H1220" s="152" t="s">
        <v>19</v>
      </c>
      <c r="I1220" s="154"/>
      <c r="L1220" s="150"/>
      <c r="M1220" s="155"/>
      <c r="T1220" s="156"/>
      <c r="AT1220" s="152" t="s">
        <v>205</v>
      </c>
      <c r="AU1220" s="152" t="s">
        <v>85</v>
      </c>
      <c r="AV1220" s="12" t="s">
        <v>82</v>
      </c>
      <c r="AW1220" s="12" t="s">
        <v>35</v>
      </c>
      <c r="AX1220" s="12" t="s">
        <v>74</v>
      </c>
      <c r="AY1220" s="152" t="s">
        <v>189</v>
      </c>
    </row>
    <row r="1221" spans="2:65" s="1" customFormat="1" ht="16.5" customHeight="1">
      <c r="B1221" s="33"/>
      <c r="C1221" s="133" t="s">
        <v>3272</v>
      </c>
      <c r="D1221" s="133" t="s">
        <v>191</v>
      </c>
      <c r="E1221" s="134" t="s">
        <v>3273</v>
      </c>
      <c r="F1221" s="135" t="s">
        <v>3274</v>
      </c>
      <c r="G1221" s="136" t="s">
        <v>202</v>
      </c>
      <c r="H1221" s="137">
        <v>1</v>
      </c>
      <c r="I1221" s="138"/>
      <c r="J1221" s="139">
        <f>ROUND(I1221*H1221,2)</f>
        <v>0</v>
      </c>
      <c r="K1221" s="135" t="s">
        <v>19</v>
      </c>
      <c r="L1221" s="33"/>
      <c r="M1221" s="140" t="s">
        <v>19</v>
      </c>
      <c r="N1221" s="141" t="s">
        <v>45</v>
      </c>
      <c r="P1221" s="142">
        <f>O1221*H1221</f>
        <v>0</v>
      </c>
      <c r="Q1221" s="142">
        <v>2.7000000000000001E-3</v>
      </c>
      <c r="R1221" s="142">
        <f>Q1221*H1221</f>
        <v>2.7000000000000001E-3</v>
      </c>
      <c r="S1221" s="142">
        <v>0</v>
      </c>
      <c r="T1221" s="143">
        <f>S1221*H1221</f>
        <v>0</v>
      </c>
      <c r="AR1221" s="144" t="s">
        <v>224</v>
      </c>
      <c r="AT1221" s="144" t="s">
        <v>191</v>
      </c>
      <c r="AU1221" s="144" t="s">
        <v>85</v>
      </c>
      <c r="AY1221" s="18" t="s">
        <v>189</v>
      </c>
      <c r="BE1221" s="145">
        <f>IF(N1221="základní",J1221,0)</f>
        <v>0</v>
      </c>
      <c r="BF1221" s="145">
        <f>IF(N1221="snížená",J1221,0)</f>
        <v>0</v>
      </c>
      <c r="BG1221" s="145">
        <f>IF(N1221="zákl. přenesená",J1221,0)</f>
        <v>0</v>
      </c>
      <c r="BH1221" s="145">
        <f>IF(N1221="sníž. přenesená",J1221,0)</f>
        <v>0</v>
      </c>
      <c r="BI1221" s="145">
        <f>IF(N1221="nulová",J1221,0)</f>
        <v>0</v>
      </c>
      <c r="BJ1221" s="18" t="s">
        <v>82</v>
      </c>
      <c r="BK1221" s="145">
        <f>ROUND(I1221*H1221,2)</f>
        <v>0</v>
      </c>
      <c r="BL1221" s="18" t="s">
        <v>224</v>
      </c>
      <c r="BM1221" s="144" t="s">
        <v>3275</v>
      </c>
    </row>
    <row r="1222" spans="2:65" s="12" customFormat="1" ht="11.25">
      <c r="B1222" s="150"/>
      <c r="D1222" s="151" t="s">
        <v>205</v>
      </c>
      <c r="E1222" s="152" t="s">
        <v>19</v>
      </c>
      <c r="F1222" s="153" t="s">
        <v>217</v>
      </c>
      <c r="H1222" s="152" t="s">
        <v>19</v>
      </c>
      <c r="I1222" s="154"/>
      <c r="L1222" s="150"/>
      <c r="M1222" s="155"/>
      <c r="T1222" s="156"/>
      <c r="AT1222" s="152" t="s">
        <v>205</v>
      </c>
      <c r="AU1222" s="152" t="s">
        <v>85</v>
      </c>
      <c r="AV1222" s="12" t="s">
        <v>82</v>
      </c>
      <c r="AW1222" s="12" t="s">
        <v>35</v>
      </c>
      <c r="AX1222" s="12" t="s">
        <v>74</v>
      </c>
      <c r="AY1222" s="152" t="s">
        <v>189</v>
      </c>
    </row>
    <row r="1223" spans="2:65" s="12" customFormat="1" ht="11.25">
      <c r="B1223" s="150"/>
      <c r="D1223" s="151" t="s">
        <v>205</v>
      </c>
      <c r="E1223" s="152" t="s">
        <v>19</v>
      </c>
      <c r="F1223" s="153" t="s">
        <v>3113</v>
      </c>
      <c r="H1223" s="152" t="s">
        <v>19</v>
      </c>
      <c r="I1223" s="154"/>
      <c r="L1223" s="150"/>
      <c r="M1223" s="155"/>
      <c r="T1223" s="156"/>
      <c r="AT1223" s="152" t="s">
        <v>205</v>
      </c>
      <c r="AU1223" s="152" t="s">
        <v>85</v>
      </c>
      <c r="AV1223" s="12" t="s">
        <v>82</v>
      </c>
      <c r="AW1223" s="12" t="s">
        <v>35</v>
      </c>
      <c r="AX1223" s="12" t="s">
        <v>74</v>
      </c>
      <c r="AY1223" s="152" t="s">
        <v>189</v>
      </c>
    </row>
    <row r="1224" spans="2:65" s="12" customFormat="1" ht="11.25">
      <c r="B1224" s="150"/>
      <c r="D1224" s="151" t="s">
        <v>205</v>
      </c>
      <c r="E1224" s="152" t="s">
        <v>19</v>
      </c>
      <c r="F1224" s="153" t="s">
        <v>3266</v>
      </c>
      <c r="H1224" s="152" t="s">
        <v>19</v>
      </c>
      <c r="I1224" s="154"/>
      <c r="L1224" s="150"/>
      <c r="M1224" s="155"/>
      <c r="T1224" s="156"/>
      <c r="AT1224" s="152" t="s">
        <v>205</v>
      </c>
      <c r="AU1224" s="152" t="s">
        <v>85</v>
      </c>
      <c r="AV1224" s="12" t="s">
        <v>82</v>
      </c>
      <c r="AW1224" s="12" t="s">
        <v>35</v>
      </c>
      <c r="AX1224" s="12" t="s">
        <v>74</v>
      </c>
      <c r="AY1224" s="152" t="s">
        <v>189</v>
      </c>
    </row>
    <row r="1225" spans="2:65" s="12" customFormat="1" ht="11.25">
      <c r="B1225" s="150"/>
      <c r="D1225" s="151" t="s">
        <v>205</v>
      </c>
      <c r="E1225" s="152" t="s">
        <v>19</v>
      </c>
      <c r="F1225" s="153" t="s">
        <v>3276</v>
      </c>
      <c r="H1225" s="152" t="s">
        <v>19</v>
      </c>
      <c r="I1225" s="154"/>
      <c r="L1225" s="150"/>
      <c r="M1225" s="155"/>
      <c r="T1225" s="156"/>
      <c r="AT1225" s="152" t="s">
        <v>205</v>
      </c>
      <c r="AU1225" s="152" t="s">
        <v>85</v>
      </c>
      <c r="AV1225" s="12" t="s">
        <v>82</v>
      </c>
      <c r="AW1225" s="12" t="s">
        <v>35</v>
      </c>
      <c r="AX1225" s="12" t="s">
        <v>74</v>
      </c>
      <c r="AY1225" s="152" t="s">
        <v>189</v>
      </c>
    </row>
    <row r="1226" spans="2:65" s="12" customFormat="1" ht="22.5">
      <c r="B1226" s="150"/>
      <c r="D1226" s="151" t="s">
        <v>205</v>
      </c>
      <c r="E1226" s="152" t="s">
        <v>19</v>
      </c>
      <c r="F1226" s="153" t="s">
        <v>3277</v>
      </c>
      <c r="H1226" s="152" t="s">
        <v>19</v>
      </c>
      <c r="I1226" s="154"/>
      <c r="L1226" s="150"/>
      <c r="M1226" s="155"/>
      <c r="T1226" s="156"/>
      <c r="AT1226" s="152" t="s">
        <v>205</v>
      </c>
      <c r="AU1226" s="152" t="s">
        <v>85</v>
      </c>
      <c r="AV1226" s="12" t="s">
        <v>82</v>
      </c>
      <c r="AW1226" s="12" t="s">
        <v>35</v>
      </c>
      <c r="AX1226" s="12" t="s">
        <v>74</v>
      </c>
      <c r="AY1226" s="152" t="s">
        <v>189</v>
      </c>
    </row>
    <row r="1227" spans="2:65" s="12" customFormat="1" ht="22.5">
      <c r="B1227" s="150"/>
      <c r="D1227" s="151" t="s">
        <v>205</v>
      </c>
      <c r="E1227" s="152" t="s">
        <v>19</v>
      </c>
      <c r="F1227" s="153" t="s">
        <v>3278</v>
      </c>
      <c r="H1227" s="152" t="s">
        <v>19</v>
      </c>
      <c r="I1227" s="154"/>
      <c r="L1227" s="150"/>
      <c r="M1227" s="155"/>
      <c r="T1227" s="156"/>
      <c r="AT1227" s="152" t="s">
        <v>205</v>
      </c>
      <c r="AU1227" s="152" t="s">
        <v>85</v>
      </c>
      <c r="AV1227" s="12" t="s">
        <v>82</v>
      </c>
      <c r="AW1227" s="12" t="s">
        <v>35</v>
      </c>
      <c r="AX1227" s="12" t="s">
        <v>74</v>
      </c>
      <c r="AY1227" s="152" t="s">
        <v>189</v>
      </c>
    </row>
    <row r="1228" spans="2:65" s="12" customFormat="1" ht="22.5">
      <c r="B1228" s="150"/>
      <c r="D1228" s="151" t="s">
        <v>205</v>
      </c>
      <c r="E1228" s="152" t="s">
        <v>19</v>
      </c>
      <c r="F1228" s="153" t="s">
        <v>3279</v>
      </c>
      <c r="H1228" s="152" t="s">
        <v>19</v>
      </c>
      <c r="I1228" s="154"/>
      <c r="L1228" s="150"/>
      <c r="M1228" s="155"/>
      <c r="T1228" s="156"/>
      <c r="AT1228" s="152" t="s">
        <v>205</v>
      </c>
      <c r="AU1228" s="152" t="s">
        <v>85</v>
      </c>
      <c r="AV1228" s="12" t="s">
        <v>82</v>
      </c>
      <c r="AW1228" s="12" t="s">
        <v>35</v>
      </c>
      <c r="AX1228" s="12" t="s">
        <v>74</v>
      </c>
      <c r="AY1228" s="152" t="s">
        <v>189</v>
      </c>
    </row>
    <row r="1229" spans="2:65" s="13" customFormat="1" ht="11.25">
      <c r="B1229" s="157"/>
      <c r="D1229" s="151" t="s">
        <v>205</v>
      </c>
      <c r="E1229" s="158" t="s">
        <v>19</v>
      </c>
      <c r="F1229" s="159" t="s">
        <v>3280</v>
      </c>
      <c r="H1229" s="160">
        <v>1</v>
      </c>
      <c r="I1229" s="161"/>
      <c r="L1229" s="157"/>
      <c r="M1229" s="162"/>
      <c r="T1229" s="163"/>
      <c r="AT1229" s="158" t="s">
        <v>205</v>
      </c>
      <c r="AU1229" s="158" t="s">
        <v>85</v>
      </c>
      <c r="AV1229" s="13" t="s">
        <v>85</v>
      </c>
      <c r="AW1229" s="13" t="s">
        <v>35</v>
      </c>
      <c r="AX1229" s="13" t="s">
        <v>82</v>
      </c>
      <c r="AY1229" s="158" t="s">
        <v>189</v>
      </c>
    </row>
    <row r="1230" spans="2:65" s="12" customFormat="1" ht="11.25">
      <c r="B1230" s="150"/>
      <c r="D1230" s="151" t="s">
        <v>205</v>
      </c>
      <c r="E1230" s="152" t="s">
        <v>19</v>
      </c>
      <c r="F1230" s="153" t="s">
        <v>2385</v>
      </c>
      <c r="H1230" s="152" t="s">
        <v>19</v>
      </c>
      <c r="I1230" s="154"/>
      <c r="L1230" s="150"/>
      <c r="M1230" s="155"/>
      <c r="T1230" s="156"/>
      <c r="AT1230" s="152" t="s">
        <v>205</v>
      </c>
      <c r="AU1230" s="152" t="s">
        <v>85</v>
      </c>
      <c r="AV1230" s="12" t="s">
        <v>82</v>
      </c>
      <c r="AW1230" s="12" t="s">
        <v>35</v>
      </c>
      <c r="AX1230" s="12" t="s">
        <v>74</v>
      </c>
      <c r="AY1230" s="152" t="s">
        <v>189</v>
      </c>
    </row>
    <row r="1231" spans="2:65" s="1" customFormat="1" ht="24.2" customHeight="1">
      <c r="B1231" s="33"/>
      <c r="C1231" s="133" t="s">
        <v>3281</v>
      </c>
      <c r="D1231" s="133" t="s">
        <v>191</v>
      </c>
      <c r="E1231" s="134" t="s">
        <v>3282</v>
      </c>
      <c r="F1231" s="135" t="s">
        <v>3283</v>
      </c>
      <c r="G1231" s="136" t="s">
        <v>734</v>
      </c>
      <c r="H1231" s="137">
        <v>1</v>
      </c>
      <c r="I1231" s="138"/>
      <c r="J1231" s="139">
        <f>ROUND(I1231*H1231,2)</f>
        <v>0</v>
      </c>
      <c r="K1231" s="135" t="s">
        <v>19</v>
      </c>
      <c r="L1231" s="33"/>
      <c r="M1231" s="140" t="s">
        <v>19</v>
      </c>
      <c r="N1231" s="141" t="s">
        <v>45</v>
      </c>
      <c r="P1231" s="142">
        <f>O1231*H1231</f>
        <v>0</v>
      </c>
      <c r="Q1231" s="142">
        <v>0</v>
      </c>
      <c r="R1231" s="142">
        <f>Q1231*H1231</f>
        <v>0</v>
      </c>
      <c r="S1231" s="142">
        <v>0</v>
      </c>
      <c r="T1231" s="143">
        <f>S1231*H1231</f>
        <v>0</v>
      </c>
      <c r="AR1231" s="144" t="s">
        <v>224</v>
      </c>
      <c r="AT1231" s="144" t="s">
        <v>191</v>
      </c>
      <c r="AU1231" s="144" t="s">
        <v>85</v>
      </c>
      <c r="AY1231" s="18" t="s">
        <v>189</v>
      </c>
      <c r="BE1231" s="145">
        <f>IF(N1231="základní",J1231,0)</f>
        <v>0</v>
      </c>
      <c r="BF1231" s="145">
        <f>IF(N1231="snížená",J1231,0)</f>
        <v>0</v>
      </c>
      <c r="BG1231" s="145">
        <f>IF(N1231="zákl. přenesená",J1231,0)</f>
        <v>0</v>
      </c>
      <c r="BH1231" s="145">
        <f>IF(N1231="sníž. přenesená",J1231,0)</f>
        <v>0</v>
      </c>
      <c r="BI1231" s="145">
        <f>IF(N1231="nulová",J1231,0)</f>
        <v>0</v>
      </c>
      <c r="BJ1231" s="18" t="s">
        <v>82</v>
      </c>
      <c r="BK1231" s="145">
        <f>ROUND(I1231*H1231,2)</f>
        <v>0</v>
      </c>
      <c r="BL1231" s="18" t="s">
        <v>224</v>
      </c>
      <c r="BM1231" s="144" t="s">
        <v>3284</v>
      </c>
    </row>
    <row r="1232" spans="2:65" s="12" customFormat="1" ht="11.25">
      <c r="B1232" s="150"/>
      <c r="D1232" s="151" t="s">
        <v>205</v>
      </c>
      <c r="E1232" s="152" t="s">
        <v>19</v>
      </c>
      <c r="F1232" s="153" t="s">
        <v>217</v>
      </c>
      <c r="H1232" s="152" t="s">
        <v>19</v>
      </c>
      <c r="I1232" s="154"/>
      <c r="L1232" s="150"/>
      <c r="M1232" s="155"/>
      <c r="T1232" s="156"/>
      <c r="AT1232" s="152" t="s">
        <v>205</v>
      </c>
      <c r="AU1232" s="152" t="s">
        <v>85</v>
      </c>
      <c r="AV1232" s="12" t="s">
        <v>82</v>
      </c>
      <c r="AW1232" s="12" t="s">
        <v>35</v>
      </c>
      <c r="AX1232" s="12" t="s">
        <v>74</v>
      </c>
      <c r="AY1232" s="152" t="s">
        <v>189</v>
      </c>
    </row>
    <row r="1233" spans="2:65" s="12" customFormat="1" ht="11.25">
      <c r="B1233" s="150"/>
      <c r="D1233" s="151" t="s">
        <v>205</v>
      </c>
      <c r="E1233" s="152" t="s">
        <v>19</v>
      </c>
      <c r="F1233" s="153" t="s">
        <v>3113</v>
      </c>
      <c r="H1233" s="152" t="s">
        <v>19</v>
      </c>
      <c r="I1233" s="154"/>
      <c r="L1233" s="150"/>
      <c r="M1233" s="155"/>
      <c r="T1233" s="156"/>
      <c r="AT1233" s="152" t="s">
        <v>205</v>
      </c>
      <c r="AU1233" s="152" t="s">
        <v>85</v>
      </c>
      <c r="AV1233" s="12" t="s">
        <v>82</v>
      </c>
      <c r="AW1233" s="12" t="s">
        <v>35</v>
      </c>
      <c r="AX1233" s="12" t="s">
        <v>74</v>
      </c>
      <c r="AY1233" s="152" t="s">
        <v>189</v>
      </c>
    </row>
    <row r="1234" spans="2:65" s="13" customFormat="1" ht="11.25">
      <c r="B1234" s="157"/>
      <c r="D1234" s="151" t="s">
        <v>205</v>
      </c>
      <c r="E1234" s="158" t="s">
        <v>19</v>
      </c>
      <c r="F1234" s="159" t="s">
        <v>3285</v>
      </c>
      <c r="H1234" s="160">
        <v>1</v>
      </c>
      <c r="I1234" s="161"/>
      <c r="L1234" s="157"/>
      <c r="M1234" s="162"/>
      <c r="T1234" s="163"/>
      <c r="AT1234" s="158" t="s">
        <v>205</v>
      </c>
      <c r="AU1234" s="158" t="s">
        <v>85</v>
      </c>
      <c r="AV1234" s="13" t="s">
        <v>85</v>
      </c>
      <c r="AW1234" s="13" t="s">
        <v>35</v>
      </c>
      <c r="AX1234" s="13" t="s">
        <v>82</v>
      </c>
      <c r="AY1234" s="158" t="s">
        <v>189</v>
      </c>
    </row>
    <row r="1235" spans="2:65" s="11" customFormat="1" ht="22.9" customHeight="1">
      <c r="B1235" s="121"/>
      <c r="D1235" s="122" t="s">
        <v>73</v>
      </c>
      <c r="E1235" s="131" t="s">
        <v>3286</v>
      </c>
      <c r="F1235" s="131" t="s">
        <v>3287</v>
      </c>
      <c r="I1235" s="124"/>
      <c r="J1235" s="132">
        <f>BK1235</f>
        <v>0</v>
      </c>
      <c r="L1235" s="121"/>
      <c r="M1235" s="126"/>
      <c r="P1235" s="127">
        <f>SUM(P1236:P1310)</f>
        <v>0</v>
      </c>
      <c r="R1235" s="127">
        <f>SUM(R1236:R1310)</f>
        <v>1.1979785600000001</v>
      </c>
      <c r="T1235" s="128">
        <f>SUM(T1236:T1310)</f>
        <v>0</v>
      </c>
      <c r="AR1235" s="122" t="s">
        <v>85</v>
      </c>
      <c r="AT1235" s="129" t="s">
        <v>73</v>
      </c>
      <c r="AU1235" s="129" t="s">
        <v>82</v>
      </c>
      <c r="AY1235" s="122" t="s">
        <v>189</v>
      </c>
      <c r="BK1235" s="130">
        <f>SUM(BK1236:BK1310)</f>
        <v>0</v>
      </c>
    </row>
    <row r="1236" spans="2:65" s="1" customFormat="1" ht="44.25" customHeight="1">
      <c r="B1236" s="33"/>
      <c r="C1236" s="133" t="s">
        <v>3288</v>
      </c>
      <c r="D1236" s="133" t="s">
        <v>191</v>
      </c>
      <c r="E1236" s="134" t="s">
        <v>3289</v>
      </c>
      <c r="F1236" s="135" t="s">
        <v>3290</v>
      </c>
      <c r="G1236" s="136" t="s">
        <v>405</v>
      </c>
      <c r="H1236" s="137">
        <v>2.024</v>
      </c>
      <c r="I1236" s="138"/>
      <c r="J1236" s="139">
        <f>ROUND(I1236*H1236,2)</f>
        <v>0</v>
      </c>
      <c r="K1236" s="135" t="s">
        <v>195</v>
      </c>
      <c r="L1236" s="33"/>
      <c r="M1236" s="140" t="s">
        <v>19</v>
      </c>
      <c r="N1236" s="141" t="s">
        <v>45</v>
      </c>
      <c r="P1236" s="142">
        <f>O1236*H1236</f>
        <v>0</v>
      </c>
      <c r="Q1236" s="142">
        <v>1.89E-3</v>
      </c>
      <c r="R1236" s="142">
        <f>Q1236*H1236</f>
        <v>3.8253599999999999E-3</v>
      </c>
      <c r="S1236" s="142">
        <v>0</v>
      </c>
      <c r="T1236" s="143">
        <f>S1236*H1236</f>
        <v>0</v>
      </c>
      <c r="AR1236" s="144" t="s">
        <v>224</v>
      </c>
      <c r="AT1236" s="144" t="s">
        <v>191</v>
      </c>
      <c r="AU1236" s="144" t="s">
        <v>85</v>
      </c>
      <c r="AY1236" s="18" t="s">
        <v>189</v>
      </c>
      <c r="BE1236" s="145">
        <f>IF(N1236="základní",J1236,0)</f>
        <v>0</v>
      </c>
      <c r="BF1236" s="145">
        <f>IF(N1236="snížená",J1236,0)</f>
        <v>0</v>
      </c>
      <c r="BG1236" s="145">
        <f>IF(N1236="zákl. přenesená",J1236,0)</f>
        <v>0</v>
      </c>
      <c r="BH1236" s="145">
        <f>IF(N1236="sníž. přenesená",J1236,0)</f>
        <v>0</v>
      </c>
      <c r="BI1236" s="145">
        <f>IF(N1236="nulová",J1236,0)</f>
        <v>0</v>
      </c>
      <c r="BJ1236" s="18" t="s">
        <v>82</v>
      </c>
      <c r="BK1236" s="145">
        <f>ROUND(I1236*H1236,2)</f>
        <v>0</v>
      </c>
      <c r="BL1236" s="18" t="s">
        <v>224</v>
      </c>
      <c r="BM1236" s="144" t="s">
        <v>3291</v>
      </c>
    </row>
    <row r="1237" spans="2:65" s="1" customFormat="1" ht="11.25">
      <c r="B1237" s="33"/>
      <c r="D1237" s="146" t="s">
        <v>198</v>
      </c>
      <c r="F1237" s="147" t="s">
        <v>3292</v>
      </c>
      <c r="I1237" s="148"/>
      <c r="L1237" s="33"/>
      <c r="M1237" s="149"/>
      <c r="T1237" s="54"/>
      <c r="AT1237" s="18" t="s">
        <v>198</v>
      </c>
      <c r="AU1237" s="18" t="s">
        <v>85</v>
      </c>
    </row>
    <row r="1238" spans="2:65" s="12" customFormat="1" ht="11.25">
      <c r="B1238" s="150"/>
      <c r="D1238" s="151" t="s">
        <v>205</v>
      </c>
      <c r="E1238" s="152" t="s">
        <v>19</v>
      </c>
      <c r="F1238" s="153" t="s">
        <v>3293</v>
      </c>
      <c r="H1238" s="152" t="s">
        <v>19</v>
      </c>
      <c r="I1238" s="154"/>
      <c r="L1238" s="150"/>
      <c r="M1238" s="155"/>
      <c r="T1238" s="156"/>
      <c r="AT1238" s="152" t="s">
        <v>205</v>
      </c>
      <c r="AU1238" s="152" t="s">
        <v>85</v>
      </c>
      <c r="AV1238" s="12" t="s">
        <v>82</v>
      </c>
      <c r="AW1238" s="12" t="s">
        <v>35</v>
      </c>
      <c r="AX1238" s="12" t="s">
        <v>74</v>
      </c>
      <c r="AY1238" s="152" t="s">
        <v>189</v>
      </c>
    </row>
    <row r="1239" spans="2:65" s="13" customFormat="1" ht="11.25">
      <c r="B1239" s="157"/>
      <c r="D1239" s="151" t="s">
        <v>205</v>
      </c>
      <c r="E1239" s="158" t="s">
        <v>19</v>
      </c>
      <c r="F1239" s="159" t="s">
        <v>3294</v>
      </c>
      <c r="H1239" s="160">
        <v>0.77600000000000002</v>
      </c>
      <c r="I1239" s="161"/>
      <c r="L1239" s="157"/>
      <c r="M1239" s="162"/>
      <c r="T1239" s="163"/>
      <c r="AT1239" s="158" t="s">
        <v>205</v>
      </c>
      <c r="AU1239" s="158" t="s">
        <v>85</v>
      </c>
      <c r="AV1239" s="13" t="s">
        <v>85</v>
      </c>
      <c r="AW1239" s="13" t="s">
        <v>35</v>
      </c>
      <c r="AX1239" s="13" t="s">
        <v>74</v>
      </c>
      <c r="AY1239" s="158" t="s">
        <v>189</v>
      </c>
    </row>
    <row r="1240" spans="2:65" s="12" customFormat="1" ht="11.25">
      <c r="B1240" s="150"/>
      <c r="D1240" s="151" t="s">
        <v>205</v>
      </c>
      <c r="E1240" s="152" t="s">
        <v>19</v>
      </c>
      <c r="F1240" s="153" t="s">
        <v>3103</v>
      </c>
      <c r="H1240" s="152" t="s">
        <v>19</v>
      </c>
      <c r="I1240" s="154"/>
      <c r="L1240" s="150"/>
      <c r="M1240" s="155"/>
      <c r="T1240" s="156"/>
      <c r="AT1240" s="152" t="s">
        <v>205</v>
      </c>
      <c r="AU1240" s="152" t="s">
        <v>85</v>
      </c>
      <c r="AV1240" s="12" t="s">
        <v>82</v>
      </c>
      <c r="AW1240" s="12" t="s">
        <v>35</v>
      </c>
      <c r="AX1240" s="12" t="s">
        <v>74</v>
      </c>
      <c r="AY1240" s="152" t="s">
        <v>189</v>
      </c>
    </row>
    <row r="1241" spans="2:65" s="13" customFormat="1" ht="11.25">
      <c r="B1241" s="157"/>
      <c r="D1241" s="151" t="s">
        <v>205</v>
      </c>
      <c r="E1241" s="158" t="s">
        <v>19</v>
      </c>
      <c r="F1241" s="159" t="s">
        <v>3295</v>
      </c>
      <c r="H1241" s="160">
        <v>1.2</v>
      </c>
      <c r="I1241" s="161"/>
      <c r="L1241" s="157"/>
      <c r="M1241" s="162"/>
      <c r="T1241" s="163"/>
      <c r="AT1241" s="158" t="s">
        <v>205</v>
      </c>
      <c r="AU1241" s="158" t="s">
        <v>85</v>
      </c>
      <c r="AV1241" s="13" t="s">
        <v>85</v>
      </c>
      <c r="AW1241" s="13" t="s">
        <v>35</v>
      </c>
      <c r="AX1241" s="13" t="s">
        <v>74</v>
      </c>
      <c r="AY1241" s="158" t="s">
        <v>189</v>
      </c>
    </row>
    <row r="1242" spans="2:65" s="13" customFormat="1" ht="11.25">
      <c r="B1242" s="157"/>
      <c r="D1242" s="151" t="s">
        <v>205</v>
      </c>
      <c r="E1242" s="158" t="s">
        <v>19</v>
      </c>
      <c r="F1242" s="159" t="s">
        <v>3296</v>
      </c>
      <c r="H1242" s="160">
        <v>4.8000000000000001E-2</v>
      </c>
      <c r="I1242" s="161"/>
      <c r="L1242" s="157"/>
      <c r="M1242" s="162"/>
      <c r="T1242" s="163"/>
      <c r="AT1242" s="158" t="s">
        <v>205</v>
      </c>
      <c r="AU1242" s="158" t="s">
        <v>85</v>
      </c>
      <c r="AV1242" s="13" t="s">
        <v>85</v>
      </c>
      <c r="AW1242" s="13" t="s">
        <v>35</v>
      </c>
      <c r="AX1242" s="13" t="s">
        <v>74</v>
      </c>
      <c r="AY1242" s="158" t="s">
        <v>189</v>
      </c>
    </row>
    <row r="1243" spans="2:65" s="14" customFormat="1" ht="11.25">
      <c r="B1243" s="164"/>
      <c r="D1243" s="151" t="s">
        <v>205</v>
      </c>
      <c r="E1243" s="165" t="s">
        <v>19</v>
      </c>
      <c r="F1243" s="166" t="s">
        <v>303</v>
      </c>
      <c r="H1243" s="167">
        <v>2.024</v>
      </c>
      <c r="I1243" s="168"/>
      <c r="L1243" s="164"/>
      <c r="M1243" s="169"/>
      <c r="T1243" s="170"/>
      <c r="AT1243" s="165" t="s">
        <v>205</v>
      </c>
      <c r="AU1243" s="165" t="s">
        <v>85</v>
      </c>
      <c r="AV1243" s="14" t="s">
        <v>196</v>
      </c>
      <c r="AW1243" s="14" t="s">
        <v>35</v>
      </c>
      <c r="AX1243" s="14" t="s">
        <v>82</v>
      </c>
      <c r="AY1243" s="165" t="s">
        <v>189</v>
      </c>
    </row>
    <row r="1244" spans="2:65" s="1" customFormat="1" ht="37.9" customHeight="1">
      <c r="B1244" s="33"/>
      <c r="C1244" s="133" t="s">
        <v>3297</v>
      </c>
      <c r="D1244" s="133" t="s">
        <v>191</v>
      </c>
      <c r="E1244" s="134" t="s">
        <v>3298</v>
      </c>
      <c r="F1244" s="135" t="s">
        <v>3299</v>
      </c>
      <c r="G1244" s="136" t="s">
        <v>202</v>
      </c>
      <c r="H1244" s="137">
        <v>14</v>
      </c>
      <c r="I1244" s="138"/>
      <c r="J1244" s="139">
        <f>ROUND(I1244*H1244,2)</f>
        <v>0</v>
      </c>
      <c r="K1244" s="135" t="s">
        <v>195</v>
      </c>
      <c r="L1244" s="33"/>
      <c r="M1244" s="140" t="s">
        <v>19</v>
      </c>
      <c r="N1244" s="141" t="s">
        <v>45</v>
      </c>
      <c r="P1244" s="142">
        <f>O1244*H1244</f>
        <v>0</v>
      </c>
      <c r="Q1244" s="142">
        <v>0</v>
      </c>
      <c r="R1244" s="142">
        <f>Q1244*H1244</f>
        <v>0</v>
      </c>
      <c r="S1244" s="142">
        <v>0</v>
      </c>
      <c r="T1244" s="143">
        <f>S1244*H1244</f>
        <v>0</v>
      </c>
      <c r="AR1244" s="144" t="s">
        <v>224</v>
      </c>
      <c r="AT1244" s="144" t="s">
        <v>191</v>
      </c>
      <c r="AU1244" s="144" t="s">
        <v>85</v>
      </c>
      <c r="AY1244" s="18" t="s">
        <v>189</v>
      </c>
      <c r="BE1244" s="145">
        <f>IF(N1244="základní",J1244,0)</f>
        <v>0</v>
      </c>
      <c r="BF1244" s="145">
        <f>IF(N1244="snížená",J1244,0)</f>
        <v>0</v>
      </c>
      <c r="BG1244" s="145">
        <f>IF(N1244="zákl. přenesená",J1244,0)</f>
        <v>0</v>
      </c>
      <c r="BH1244" s="145">
        <f>IF(N1244="sníž. přenesená",J1244,0)</f>
        <v>0</v>
      </c>
      <c r="BI1244" s="145">
        <f>IF(N1244="nulová",J1244,0)</f>
        <v>0</v>
      </c>
      <c r="BJ1244" s="18" t="s">
        <v>82</v>
      </c>
      <c r="BK1244" s="145">
        <f>ROUND(I1244*H1244,2)</f>
        <v>0</v>
      </c>
      <c r="BL1244" s="18" t="s">
        <v>224</v>
      </c>
      <c r="BM1244" s="144" t="s">
        <v>3300</v>
      </c>
    </row>
    <row r="1245" spans="2:65" s="1" customFormat="1" ht="11.25">
      <c r="B1245" s="33"/>
      <c r="D1245" s="146" t="s">
        <v>198</v>
      </c>
      <c r="F1245" s="147" t="s">
        <v>3301</v>
      </c>
      <c r="I1245" s="148"/>
      <c r="L1245" s="33"/>
      <c r="M1245" s="149"/>
      <c r="T1245" s="54"/>
      <c r="AT1245" s="18" t="s">
        <v>198</v>
      </c>
      <c r="AU1245" s="18" t="s">
        <v>85</v>
      </c>
    </row>
    <row r="1246" spans="2:65" s="12" customFormat="1" ht="11.25">
      <c r="B1246" s="150"/>
      <c r="D1246" s="151" t="s">
        <v>205</v>
      </c>
      <c r="E1246" s="152" t="s">
        <v>19</v>
      </c>
      <c r="F1246" s="153" t="s">
        <v>3302</v>
      </c>
      <c r="H1246" s="152" t="s">
        <v>19</v>
      </c>
      <c r="I1246" s="154"/>
      <c r="L1246" s="150"/>
      <c r="M1246" s="155"/>
      <c r="T1246" s="156"/>
      <c r="AT1246" s="152" t="s">
        <v>205</v>
      </c>
      <c r="AU1246" s="152" t="s">
        <v>85</v>
      </c>
      <c r="AV1246" s="12" t="s">
        <v>82</v>
      </c>
      <c r="AW1246" s="12" t="s">
        <v>35</v>
      </c>
      <c r="AX1246" s="12" t="s">
        <v>74</v>
      </c>
      <c r="AY1246" s="152" t="s">
        <v>189</v>
      </c>
    </row>
    <row r="1247" spans="2:65" s="13" customFormat="1" ht="11.25">
      <c r="B1247" s="157"/>
      <c r="D1247" s="151" t="s">
        <v>205</v>
      </c>
      <c r="E1247" s="158" t="s">
        <v>19</v>
      </c>
      <c r="F1247" s="159" t="s">
        <v>265</v>
      </c>
      <c r="H1247" s="160">
        <v>14</v>
      </c>
      <c r="I1247" s="161"/>
      <c r="L1247" s="157"/>
      <c r="M1247" s="162"/>
      <c r="T1247" s="163"/>
      <c r="AT1247" s="158" t="s">
        <v>205</v>
      </c>
      <c r="AU1247" s="158" t="s">
        <v>85</v>
      </c>
      <c r="AV1247" s="13" t="s">
        <v>85</v>
      </c>
      <c r="AW1247" s="13" t="s">
        <v>35</v>
      </c>
      <c r="AX1247" s="13" t="s">
        <v>82</v>
      </c>
      <c r="AY1247" s="158" t="s">
        <v>189</v>
      </c>
    </row>
    <row r="1248" spans="2:65" s="1" customFormat="1" ht="16.5" customHeight="1">
      <c r="B1248" s="33"/>
      <c r="C1248" s="178" t="s">
        <v>3303</v>
      </c>
      <c r="D1248" s="178" t="s">
        <v>666</v>
      </c>
      <c r="E1248" s="179" t="s">
        <v>3304</v>
      </c>
      <c r="F1248" s="180" t="s">
        <v>3305</v>
      </c>
      <c r="G1248" s="181" t="s">
        <v>339</v>
      </c>
      <c r="H1248" s="182">
        <v>4.2</v>
      </c>
      <c r="I1248" s="183"/>
      <c r="J1248" s="184">
        <f>ROUND(I1248*H1248,2)</f>
        <v>0</v>
      </c>
      <c r="K1248" s="180" t="s">
        <v>195</v>
      </c>
      <c r="L1248" s="185"/>
      <c r="M1248" s="186" t="s">
        <v>19</v>
      </c>
      <c r="N1248" s="187" t="s">
        <v>45</v>
      </c>
      <c r="P1248" s="142">
        <f>O1248*H1248</f>
        <v>0</v>
      </c>
      <c r="Q1248" s="142">
        <v>1.0200000000000001E-3</v>
      </c>
      <c r="R1248" s="142">
        <f>Q1248*H1248</f>
        <v>4.2840000000000005E-3</v>
      </c>
      <c r="S1248" s="142">
        <v>0</v>
      </c>
      <c r="T1248" s="143">
        <f>S1248*H1248</f>
        <v>0</v>
      </c>
      <c r="AR1248" s="144" t="s">
        <v>415</v>
      </c>
      <c r="AT1248" s="144" t="s">
        <v>666</v>
      </c>
      <c r="AU1248" s="144" t="s">
        <v>85</v>
      </c>
      <c r="AY1248" s="18" t="s">
        <v>189</v>
      </c>
      <c r="BE1248" s="145">
        <f>IF(N1248="základní",J1248,0)</f>
        <v>0</v>
      </c>
      <c r="BF1248" s="145">
        <f>IF(N1248="snížená",J1248,0)</f>
        <v>0</v>
      </c>
      <c r="BG1248" s="145">
        <f>IF(N1248="zákl. přenesená",J1248,0)</f>
        <v>0</v>
      </c>
      <c r="BH1248" s="145">
        <f>IF(N1248="sníž. přenesená",J1248,0)</f>
        <v>0</v>
      </c>
      <c r="BI1248" s="145">
        <f>IF(N1248="nulová",J1248,0)</f>
        <v>0</v>
      </c>
      <c r="BJ1248" s="18" t="s">
        <v>82</v>
      </c>
      <c r="BK1248" s="145">
        <f>ROUND(I1248*H1248,2)</f>
        <v>0</v>
      </c>
      <c r="BL1248" s="18" t="s">
        <v>224</v>
      </c>
      <c r="BM1248" s="144" t="s">
        <v>3306</v>
      </c>
    </row>
    <row r="1249" spans="2:65" s="13" customFormat="1" ht="11.25">
      <c r="B1249" s="157"/>
      <c r="D1249" s="151" t="s">
        <v>205</v>
      </c>
      <c r="E1249" s="158" t="s">
        <v>19</v>
      </c>
      <c r="F1249" s="159" t="s">
        <v>3307</v>
      </c>
      <c r="H1249" s="160">
        <v>4.2</v>
      </c>
      <c r="I1249" s="161"/>
      <c r="L1249" s="157"/>
      <c r="M1249" s="162"/>
      <c r="T1249" s="163"/>
      <c r="AT1249" s="158" t="s">
        <v>205</v>
      </c>
      <c r="AU1249" s="158" t="s">
        <v>85</v>
      </c>
      <c r="AV1249" s="13" t="s">
        <v>85</v>
      </c>
      <c r="AW1249" s="13" t="s">
        <v>35</v>
      </c>
      <c r="AX1249" s="13" t="s">
        <v>82</v>
      </c>
      <c r="AY1249" s="158" t="s">
        <v>189</v>
      </c>
    </row>
    <row r="1250" spans="2:65" s="1" customFormat="1" ht="24.2" customHeight="1">
      <c r="B1250" s="33"/>
      <c r="C1250" s="178" t="s">
        <v>3308</v>
      </c>
      <c r="D1250" s="178" t="s">
        <v>666</v>
      </c>
      <c r="E1250" s="179" t="s">
        <v>3309</v>
      </c>
      <c r="F1250" s="180" t="s">
        <v>3310</v>
      </c>
      <c r="G1250" s="181" t="s">
        <v>3311</v>
      </c>
      <c r="H1250" s="182">
        <v>0.3</v>
      </c>
      <c r="I1250" s="183"/>
      <c r="J1250" s="184">
        <f>ROUND(I1250*H1250,2)</f>
        <v>0</v>
      </c>
      <c r="K1250" s="180" t="s">
        <v>195</v>
      </c>
      <c r="L1250" s="185"/>
      <c r="M1250" s="186" t="s">
        <v>19</v>
      </c>
      <c r="N1250" s="187" t="s">
        <v>45</v>
      </c>
      <c r="P1250" s="142">
        <f>O1250*H1250</f>
        <v>0</v>
      </c>
      <c r="Q1250" s="142">
        <v>2.5000000000000001E-3</v>
      </c>
      <c r="R1250" s="142">
        <f>Q1250*H1250</f>
        <v>7.5000000000000002E-4</v>
      </c>
      <c r="S1250" s="142">
        <v>0</v>
      </c>
      <c r="T1250" s="143">
        <f>S1250*H1250</f>
        <v>0</v>
      </c>
      <c r="AR1250" s="144" t="s">
        <v>415</v>
      </c>
      <c r="AT1250" s="144" t="s">
        <v>666</v>
      </c>
      <c r="AU1250" s="144" t="s">
        <v>85</v>
      </c>
      <c r="AY1250" s="18" t="s">
        <v>189</v>
      </c>
      <c r="BE1250" s="145">
        <f>IF(N1250="základní",J1250,0)</f>
        <v>0</v>
      </c>
      <c r="BF1250" s="145">
        <f>IF(N1250="snížená",J1250,0)</f>
        <v>0</v>
      </c>
      <c r="BG1250" s="145">
        <f>IF(N1250="zákl. přenesená",J1250,0)</f>
        <v>0</v>
      </c>
      <c r="BH1250" s="145">
        <f>IF(N1250="sníž. přenesená",J1250,0)</f>
        <v>0</v>
      </c>
      <c r="BI1250" s="145">
        <f>IF(N1250="nulová",J1250,0)</f>
        <v>0</v>
      </c>
      <c r="BJ1250" s="18" t="s">
        <v>82</v>
      </c>
      <c r="BK1250" s="145">
        <f>ROUND(I1250*H1250,2)</f>
        <v>0</v>
      </c>
      <c r="BL1250" s="18" t="s">
        <v>224</v>
      </c>
      <c r="BM1250" s="144" t="s">
        <v>3312</v>
      </c>
    </row>
    <row r="1251" spans="2:65" s="1" customFormat="1" ht="24.2" customHeight="1">
      <c r="B1251" s="33"/>
      <c r="C1251" s="178" t="s">
        <v>3313</v>
      </c>
      <c r="D1251" s="178" t="s">
        <v>666</v>
      </c>
      <c r="E1251" s="179" t="s">
        <v>3314</v>
      </c>
      <c r="F1251" s="180" t="s">
        <v>3315</v>
      </c>
      <c r="G1251" s="181" t="s">
        <v>3311</v>
      </c>
      <c r="H1251" s="182">
        <v>0.3</v>
      </c>
      <c r="I1251" s="183"/>
      <c r="J1251" s="184">
        <f>ROUND(I1251*H1251,2)</f>
        <v>0</v>
      </c>
      <c r="K1251" s="180" t="s">
        <v>195</v>
      </c>
      <c r="L1251" s="185"/>
      <c r="M1251" s="186" t="s">
        <v>19</v>
      </c>
      <c r="N1251" s="187" t="s">
        <v>45</v>
      </c>
      <c r="P1251" s="142">
        <f>O1251*H1251</f>
        <v>0</v>
      </c>
      <c r="Q1251" s="142">
        <v>8.5999999999999998E-4</v>
      </c>
      <c r="R1251" s="142">
        <f>Q1251*H1251</f>
        <v>2.5799999999999998E-4</v>
      </c>
      <c r="S1251" s="142">
        <v>0</v>
      </c>
      <c r="T1251" s="143">
        <f>S1251*H1251</f>
        <v>0</v>
      </c>
      <c r="AR1251" s="144" t="s">
        <v>415</v>
      </c>
      <c r="AT1251" s="144" t="s">
        <v>666</v>
      </c>
      <c r="AU1251" s="144" t="s">
        <v>85</v>
      </c>
      <c r="AY1251" s="18" t="s">
        <v>189</v>
      </c>
      <c r="BE1251" s="145">
        <f>IF(N1251="základní",J1251,0)</f>
        <v>0</v>
      </c>
      <c r="BF1251" s="145">
        <f>IF(N1251="snížená",J1251,0)</f>
        <v>0</v>
      </c>
      <c r="BG1251" s="145">
        <f>IF(N1251="zákl. přenesená",J1251,0)</f>
        <v>0</v>
      </c>
      <c r="BH1251" s="145">
        <f>IF(N1251="sníž. přenesená",J1251,0)</f>
        <v>0</v>
      </c>
      <c r="BI1251" s="145">
        <f>IF(N1251="nulová",J1251,0)</f>
        <v>0</v>
      </c>
      <c r="BJ1251" s="18" t="s">
        <v>82</v>
      </c>
      <c r="BK1251" s="145">
        <f>ROUND(I1251*H1251,2)</f>
        <v>0</v>
      </c>
      <c r="BL1251" s="18" t="s">
        <v>224</v>
      </c>
      <c r="BM1251" s="144" t="s">
        <v>3316</v>
      </c>
    </row>
    <row r="1252" spans="2:65" s="1" customFormat="1" ht="37.9" customHeight="1">
      <c r="B1252" s="33"/>
      <c r="C1252" s="133" t="s">
        <v>3317</v>
      </c>
      <c r="D1252" s="133" t="s">
        <v>191</v>
      </c>
      <c r="E1252" s="134" t="s">
        <v>3318</v>
      </c>
      <c r="F1252" s="135" t="s">
        <v>3319</v>
      </c>
      <c r="G1252" s="136" t="s">
        <v>202</v>
      </c>
      <c r="H1252" s="137">
        <v>18</v>
      </c>
      <c r="I1252" s="138"/>
      <c r="J1252" s="139">
        <f>ROUND(I1252*H1252,2)</f>
        <v>0</v>
      </c>
      <c r="K1252" s="135" t="s">
        <v>195</v>
      </c>
      <c r="L1252" s="33"/>
      <c r="M1252" s="140" t="s">
        <v>19</v>
      </c>
      <c r="N1252" s="141" t="s">
        <v>45</v>
      </c>
      <c r="P1252" s="142">
        <f>O1252*H1252</f>
        <v>0</v>
      </c>
      <c r="Q1252" s="142">
        <v>0</v>
      </c>
      <c r="R1252" s="142">
        <f>Q1252*H1252</f>
        <v>0</v>
      </c>
      <c r="S1252" s="142">
        <v>0</v>
      </c>
      <c r="T1252" s="143">
        <f>S1252*H1252</f>
        <v>0</v>
      </c>
      <c r="AR1252" s="144" t="s">
        <v>224</v>
      </c>
      <c r="AT1252" s="144" t="s">
        <v>191</v>
      </c>
      <c r="AU1252" s="144" t="s">
        <v>85</v>
      </c>
      <c r="AY1252" s="18" t="s">
        <v>189</v>
      </c>
      <c r="BE1252" s="145">
        <f>IF(N1252="základní",J1252,0)</f>
        <v>0</v>
      </c>
      <c r="BF1252" s="145">
        <f>IF(N1252="snížená",J1252,0)</f>
        <v>0</v>
      </c>
      <c r="BG1252" s="145">
        <f>IF(N1252="zákl. přenesená",J1252,0)</f>
        <v>0</v>
      </c>
      <c r="BH1252" s="145">
        <f>IF(N1252="sníž. přenesená",J1252,0)</f>
        <v>0</v>
      </c>
      <c r="BI1252" s="145">
        <f>IF(N1252="nulová",J1252,0)</f>
        <v>0</v>
      </c>
      <c r="BJ1252" s="18" t="s">
        <v>82</v>
      </c>
      <c r="BK1252" s="145">
        <f>ROUND(I1252*H1252,2)</f>
        <v>0</v>
      </c>
      <c r="BL1252" s="18" t="s">
        <v>224</v>
      </c>
      <c r="BM1252" s="144" t="s">
        <v>3320</v>
      </c>
    </row>
    <row r="1253" spans="2:65" s="1" customFormat="1" ht="11.25">
      <c r="B1253" s="33"/>
      <c r="D1253" s="146" t="s">
        <v>198</v>
      </c>
      <c r="F1253" s="147" t="s">
        <v>3321</v>
      </c>
      <c r="I1253" s="148"/>
      <c r="L1253" s="33"/>
      <c r="M1253" s="149"/>
      <c r="T1253" s="54"/>
      <c r="AT1253" s="18" t="s">
        <v>198</v>
      </c>
      <c r="AU1253" s="18" t="s">
        <v>85</v>
      </c>
    </row>
    <row r="1254" spans="2:65" s="12" customFormat="1" ht="11.25">
      <c r="B1254" s="150"/>
      <c r="D1254" s="151" t="s">
        <v>205</v>
      </c>
      <c r="E1254" s="152" t="s">
        <v>19</v>
      </c>
      <c r="F1254" s="153" t="s">
        <v>3302</v>
      </c>
      <c r="H1254" s="152" t="s">
        <v>19</v>
      </c>
      <c r="I1254" s="154"/>
      <c r="L1254" s="150"/>
      <c r="M1254" s="155"/>
      <c r="T1254" s="156"/>
      <c r="AT1254" s="152" t="s">
        <v>205</v>
      </c>
      <c r="AU1254" s="152" t="s">
        <v>85</v>
      </c>
      <c r="AV1254" s="12" t="s">
        <v>82</v>
      </c>
      <c r="AW1254" s="12" t="s">
        <v>35</v>
      </c>
      <c r="AX1254" s="12" t="s">
        <v>74</v>
      </c>
      <c r="AY1254" s="152" t="s">
        <v>189</v>
      </c>
    </row>
    <row r="1255" spans="2:65" s="13" customFormat="1" ht="11.25">
      <c r="B1255" s="157"/>
      <c r="D1255" s="151" t="s">
        <v>205</v>
      </c>
      <c r="E1255" s="158" t="s">
        <v>19</v>
      </c>
      <c r="F1255" s="159" t="s">
        <v>292</v>
      </c>
      <c r="H1255" s="160">
        <v>18</v>
      </c>
      <c r="I1255" s="161"/>
      <c r="L1255" s="157"/>
      <c r="M1255" s="162"/>
      <c r="T1255" s="163"/>
      <c r="AT1255" s="158" t="s">
        <v>205</v>
      </c>
      <c r="AU1255" s="158" t="s">
        <v>85</v>
      </c>
      <c r="AV1255" s="13" t="s">
        <v>85</v>
      </c>
      <c r="AW1255" s="13" t="s">
        <v>35</v>
      </c>
      <c r="AX1255" s="13" t="s">
        <v>82</v>
      </c>
      <c r="AY1255" s="158" t="s">
        <v>189</v>
      </c>
    </row>
    <row r="1256" spans="2:65" s="1" customFormat="1" ht="16.5" customHeight="1">
      <c r="B1256" s="33"/>
      <c r="C1256" s="178" t="s">
        <v>3322</v>
      </c>
      <c r="D1256" s="178" t="s">
        <v>666</v>
      </c>
      <c r="E1256" s="179" t="s">
        <v>3304</v>
      </c>
      <c r="F1256" s="180" t="s">
        <v>3305</v>
      </c>
      <c r="G1256" s="181" t="s">
        <v>339</v>
      </c>
      <c r="H1256" s="182">
        <v>8.1</v>
      </c>
      <c r="I1256" s="183"/>
      <c r="J1256" s="184">
        <f>ROUND(I1256*H1256,2)</f>
        <v>0</v>
      </c>
      <c r="K1256" s="180" t="s">
        <v>195</v>
      </c>
      <c r="L1256" s="185"/>
      <c r="M1256" s="186" t="s">
        <v>19</v>
      </c>
      <c r="N1256" s="187" t="s">
        <v>45</v>
      </c>
      <c r="P1256" s="142">
        <f>O1256*H1256</f>
        <v>0</v>
      </c>
      <c r="Q1256" s="142">
        <v>1.0200000000000001E-3</v>
      </c>
      <c r="R1256" s="142">
        <f>Q1256*H1256</f>
        <v>8.2620000000000002E-3</v>
      </c>
      <c r="S1256" s="142">
        <v>0</v>
      </c>
      <c r="T1256" s="143">
        <f>S1256*H1256</f>
        <v>0</v>
      </c>
      <c r="AR1256" s="144" t="s">
        <v>415</v>
      </c>
      <c r="AT1256" s="144" t="s">
        <v>666</v>
      </c>
      <c r="AU1256" s="144" t="s">
        <v>85</v>
      </c>
      <c r="AY1256" s="18" t="s">
        <v>189</v>
      </c>
      <c r="BE1256" s="145">
        <f>IF(N1256="základní",J1256,0)</f>
        <v>0</v>
      </c>
      <c r="BF1256" s="145">
        <f>IF(N1256="snížená",J1256,0)</f>
        <v>0</v>
      </c>
      <c r="BG1256" s="145">
        <f>IF(N1256="zákl. přenesená",J1256,0)</f>
        <v>0</v>
      </c>
      <c r="BH1256" s="145">
        <f>IF(N1256="sníž. přenesená",J1256,0)</f>
        <v>0</v>
      </c>
      <c r="BI1256" s="145">
        <f>IF(N1256="nulová",J1256,0)</f>
        <v>0</v>
      </c>
      <c r="BJ1256" s="18" t="s">
        <v>82</v>
      </c>
      <c r="BK1256" s="145">
        <f>ROUND(I1256*H1256,2)</f>
        <v>0</v>
      </c>
      <c r="BL1256" s="18" t="s">
        <v>224</v>
      </c>
      <c r="BM1256" s="144" t="s">
        <v>3323</v>
      </c>
    </row>
    <row r="1257" spans="2:65" s="13" customFormat="1" ht="11.25">
      <c r="B1257" s="157"/>
      <c r="D1257" s="151" t="s">
        <v>205</v>
      </c>
      <c r="E1257" s="158" t="s">
        <v>19</v>
      </c>
      <c r="F1257" s="159" t="s">
        <v>3324</v>
      </c>
      <c r="H1257" s="160">
        <v>8.1</v>
      </c>
      <c r="I1257" s="161"/>
      <c r="L1257" s="157"/>
      <c r="M1257" s="162"/>
      <c r="T1257" s="163"/>
      <c r="AT1257" s="158" t="s">
        <v>205</v>
      </c>
      <c r="AU1257" s="158" t="s">
        <v>85</v>
      </c>
      <c r="AV1257" s="13" t="s">
        <v>85</v>
      </c>
      <c r="AW1257" s="13" t="s">
        <v>35</v>
      </c>
      <c r="AX1257" s="13" t="s">
        <v>82</v>
      </c>
      <c r="AY1257" s="158" t="s">
        <v>189</v>
      </c>
    </row>
    <row r="1258" spans="2:65" s="1" customFormat="1" ht="66.75" customHeight="1">
      <c r="B1258" s="33"/>
      <c r="C1258" s="133" t="s">
        <v>3325</v>
      </c>
      <c r="D1258" s="133" t="s">
        <v>191</v>
      </c>
      <c r="E1258" s="134" t="s">
        <v>3326</v>
      </c>
      <c r="F1258" s="135" t="s">
        <v>3327</v>
      </c>
      <c r="G1258" s="136" t="s">
        <v>339</v>
      </c>
      <c r="H1258" s="137">
        <v>83.353999999999999</v>
      </c>
      <c r="I1258" s="138"/>
      <c r="J1258" s="139">
        <f>ROUND(I1258*H1258,2)</f>
        <v>0</v>
      </c>
      <c r="K1258" s="135" t="s">
        <v>195</v>
      </c>
      <c r="L1258" s="33"/>
      <c r="M1258" s="140" t="s">
        <v>19</v>
      </c>
      <c r="N1258" s="141" t="s">
        <v>45</v>
      </c>
      <c r="P1258" s="142">
        <f>O1258*H1258</f>
        <v>0</v>
      </c>
      <c r="Q1258" s="142">
        <v>0</v>
      </c>
      <c r="R1258" s="142">
        <f>Q1258*H1258</f>
        <v>0</v>
      </c>
      <c r="S1258" s="142">
        <v>0</v>
      </c>
      <c r="T1258" s="143">
        <f>S1258*H1258</f>
        <v>0</v>
      </c>
      <c r="AR1258" s="144" t="s">
        <v>224</v>
      </c>
      <c r="AT1258" s="144" t="s">
        <v>191</v>
      </c>
      <c r="AU1258" s="144" t="s">
        <v>85</v>
      </c>
      <c r="AY1258" s="18" t="s">
        <v>189</v>
      </c>
      <c r="BE1258" s="145">
        <f>IF(N1258="základní",J1258,0)</f>
        <v>0</v>
      </c>
      <c r="BF1258" s="145">
        <f>IF(N1258="snížená",J1258,0)</f>
        <v>0</v>
      </c>
      <c r="BG1258" s="145">
        <f>IF(N1258="zákl. přenesená",J1258,0)</f>
        <v>0</v>
      </c>
      <c r="BH1258" s="145">
        <f>IF(N1258="sníž. přenesená",J1258,0)</f>
        <v>0</v>
      </c>
      <c r="BI1258" s="145">
        <f>IF(N1258="nulová",J1258,0)</f>
        <v>0</v>
      </c>
      <c r="BJ1258" s="18" t="s">
        <v>82</v>
      </c>
      <c r="BK1258" s="145">
        <f>ROUND(I1258*H1258,2)</f>
        <v>0</v>
      </c>
      <c r="BL1258" s="18" t="s">
        <v>224</v>
      </c>
      <c r="BM1258" s="144" t="s">
        <v>3328</v>
      </c>
    </row>
    <row r="1259" spans="2:65" s="1" customFormat="1" ht="11.25">
      <c r="B1259" s="33"/>
      <c r="D1259" s="146" t="s">
        <v>198</v>
      </c>
      <c r="F1259" s="147" t="s">
        <v>3329</v>
      </c>
      <c r="I1259" s="148"/>
      <c r="L1259" s="33"/>
      <c r="M1259" s="149"/>
      <c r="T1259" s="54"/>
      <c r="AT1259" s="18" t="s">
        <v>198</v>
      </c>
      <c r="AU1259" s="18" t="s">
        <v>85</v>
      </c>
    </row>
    <row r="1260" spans="2:65" s="12" customFormat="1" ht="11.25">
      <c r="B1260" s="150"/>
      <c r="D1260" s="151" t="s">
        <v>205</v>
      </c>
      <c r="E1260" s="152" t="s">
        <v>19</v>
      </c>
      <c r="F1260" s="153" t="s">
        <v>3302</v>
      </c>
      <c r="H1260" s="152" t="s">
        <v>19</v>
      </c>
      <c r="I1260" s="154"/>
      <c r="L1260" s="150"/>
      <c r="M1260" s="155"/>
      <c r="T1260" s="156"/>
      <c r="AT1260" s="152" t="s">
        <v>205</v>
      </c>
      <c r="AU1260" s="152" t="s">
        <v>85</v>
      </c>
      <c r="AV1260" s="12" t="s">
        <v>82</v>
      </c>
      <c r="AW1260" s="12" t="s">
        <v>35</v>
      </c>
      <c r="AX1260" s="12" t="s">
        <v>74</v>
      </c>
      <c r="AY1260" s="152" t="s">
        <v>189</v>
      </c>
    </row>
    <row r="1261" spans="2:65" s="12" customFormat="1" ht="11.25">
      <c r="B1261" s="150"/>
      <c r="D1261" s="151" t="s">
        <v>205</v>
      </c>
      <c r="E1261" s="152" t="s">
        <v>19</v>
      </c>
      <c r="F1261" s="153" t="s">
        <v>3293</v>
      </c>
      <c r="H1261" s="152" t="s">
        <v>19</v>
      </c>
      <c r="I1261" s="154"/>
      <c r="L1261" s="150"/>
      <c r="M1261" s="155"/>
      <c r="T1261" s="156"/>
      <c r="AT1261" s="152" t="s">
        <v>205</v>
      </c>
      <c r="AU1261" s="152" t="s">
        <v>85</v>
      </c>
      <c r="AV1261" s="12" t="s">
        <v>82</v>
      </c>
      <c r="AW1261" s="12" t="s">
        <v>35</v>
      </c>
      <c r="AX1261" s="12" t="s">
        <v>74</v>
      </c>
      <c r="AY1261" s="152" t="s">
        <v>189</v>
      </c>
    </row>
    <row r="1262" spans="2:65" s="13" customFormat="1" ht="11.25">
      <c r="B1262" s="157"/>
      <c r="D1262" s="151" t="s">
        <v>205</v>
      </c>
      <c r="E1262" s="158" t="s">
        <v>19</v>
      </c>
      <c r="F1262" s="159" t="s">
        <v>3330</v>
      </c>
      <c r="H1262" s="160">
        <v>43.05</v>
      </c>
      <c r="I1262" s="161"/>
      <c r="L1262" s="157"/>
      <c r="M1262" s="162"/>
      <c r="T1262" s="163"/>
      <c r="AT1262" s="158" t="s">
        <v>205</v>
      </c>
      <c r="AU1262" s="158" t="s">
        <v>85</v>
      </c>
      <c r="AV1262" s="13" t="s">
        <v>85</v>
      </c>
      <c r="AW1262" s="13" t="s">
        <v>35</v>
      </c>
      <c r="AX1262" s="13" t="s">
        <v>74</v>
      </c>
      <c r="AY1262" s="158" t="s">
        <v>189</v>
      </c>
    </row>
    <row r="1263" spans="2:65" s="13" customFormat="1" ht="11.25">
      <c r="B1263" s="157"/>
      <c r="D1263" s="151" t="s">
        <v>205</v>
      </c>
      <c r="E1263" s="158" t="s">
        <v>19</v>
      </c>
      <c r="F1263" s="159" t="s">
        <v>3331</v>
      </c>
      <c r="H1263" s="160">
        <v>34.200000000000003</v>
      </c>
      <c r="I1263" s="161"/>
      <c r="L1263" s="157"/>
      <c r="M1263" s="162"/>
      <c r="T1263" s="163"/>
      <c r="AT1263" s="158" t="s">
        <v>205</v>
      </c>
      <c r="AU1263" s="158" t="s">
        <v>85</v>
      </c>
      <c r="AV1263" s="13" t="s">
        <v>85</v>
      </c>
      <c r="AW1263" s="13" t="s">
        <v>35</v>
      </c>
      <c r="AX1263" s="13" t="s">
        <v>74</v>
      </c>
      <c r="AY1263" s="158" t="s">
        <v>189</v>
      </c>
    </row>
    <row r="1264" spans="2:65" s="13" customFormat="1" ht="11.25">
      <c r="B1264" s="157"/>
      <c r="D1264" s="151" t="s">
        <v>205</v>
      </c>
      <c r="E1264" s="158" t="s">
        <v>19</v>
      </c>
      <c r="F1264" s="159" t="s">
        <v>3332</v>
      </c>
      <c r="H1264" s="160">
        <v>6.1040000000000001</v>
      </c>
      <c r="I1264" s="161"/>
      <c r="L1264" s="157"/>
      <c r="M1264" s="162"/>
      <c r="T1264" s="163"/>
      <c r="AT1264" s="158" t="s">
        <v>205</v>
      </c>
      <c r="AU1264" s="158" t="s">
        <v>85</v>
      </c>
      <c r="AV1264" s="13" t="s">
        <v>85</v>
      </c>
      <c r="AW1264" s="13" t="s">
        <v>35</v>
      </c>
      <c r="AX1264" s="13" t="s">
        <v>74</v>
      </c>
      <c r="AY1264" s="158" t="s">
        <v>189</v>
      </c>
    </row>
    <row r="1265" spans="2:65" s="14" customFormat="1" ht="11.25">
      <c r="B1265" s="164"/>
      <c r="D1265" s="151" t="s">
        <v>205</v>
      </c>
      <c r="E1265" s="165" t="s">
        <v>19</v>
      </c>
      <c r="F1265" s="166" t="s">
        <v>303</v>
      </c>
      <c r="H1265" s="167">
        <v>83.353999999999999</v>
      </c>
      <c r="I1265" s="168"/>
      <c r="L1265" s="164"/>
      <c r="M1265" s="169"/>
      <c r="T1265" s="170"/>
      <c r="AT1265" s="165" t="s">
        <v>205</v>
      </c>
      <c r="AU1265" s="165" t="s">
        <v>85</v>
      </c>
      <c r="AV1265" s="14" t="s">
        <v>196</v>
      </c>
      <c r="AW1265" s="14" t="s">
        <v>35</v>
      </c>
      <c r="AX1265" s="14" t="s">
        <v>82</v>
      </c>
      <c r="AY1265" s="165" t="s">
        <v>189</v>
      </c>
    </row>
    <row r="1266" spans="2:65" s="1" customFormat="1" ht="24.2" customHeight="1">
      <c r="B1266" s="33"/>
      <c r="C1266" s="178" t="s">
        <v>3333</v>
      </c>
      <c r="D1266" s="178" t="s">
        <v>666</v>
      </c>
      <c r="E1266" s="179" t="s">
        <v>3334</v>
      </c>
      <c r="F1266" s="180" t="s">
        <v>3335</v>
      </c>
      <c r="G1266" s="181" t="s">
        <v>405</v>
      </c>
      <c r="H1266" s="182">
        <v>0.28399999999999997</v>
      </c>
      <c r="I1266" s="183"/>
      <c r="J1266" s="184">
        <f>ROUND(I1266*H1266,2)</f>
        <v>0</v>
      </c>
      <c r="K1266" s="180" t="s">
        <v>195</v>
      </c>
      <c r="L1266" s="185"/>
      <c r="M1266" s="186" t="s">
        <v>19</v>
      </c>
      <c r="N1266" s="187" t="s">
        <v>45</v>
      </c>
      <c r="P1266" s="142">
        <f>O1266*H1266</f>
        <v>0</v>
      </c>
      <c r="Q1266" s="142">
        <v>0.44</v>
      </c>
      <c r="R1266" s="142">
        <f>Q1266*H1266</f>
        <v>0.12495999999999999</v>
      </c>
      <c r="S1266" s="142">
        <v>0</v>
      </c>
      <c r="T1266" s="143">
        <f>S1266*H1266</f>
        <v>0</v>
      </c>
      <c r="AR1266" s="144" t="s">
        <v>415</v>
      </c>
      <c r="AT1266" s="144" t="s">
        <v>666</v>
      </c>
      <c r="AU1266" s="144" t="s">
        <v>85</v>
      </c>
      <c r="AY1266" s="18" t="s">
        <v>189</v>
      </c>
      <c r="BE1266" s="145">
        <f>IF(N1266="základní",J1266,0)</f>
        <v>0</v>
      </c>
      <c r="BF1266" s="145">
        <f>IF(N1266="snížená",J1266,0)</f>
        <v>0</v>
      </c>
      <c r="BG1266" s="145">
        <f>IF(N1266="zákl. přenesená",J1266,0)</f>
        <v>0</v>
      </c>
      <c r="BH1266" s="145">
        <f>IF(N1266="sníž. přenesená",J1266,0)</f>
        <v>0</v>
      </c>
      <c r="BI1266" s="145">
        <f>IF(N1266="nulová",J1266,0)</f>
        <v>0</v>
      </c>
      <c r="BJ1266" s="18" t="s">
        <v>82</v>
      </c>
      <c r="BK1266" s="145">
        <f>ROUND(I1266*H1266,2)</f>
        <v>0</v>
      </c>
      <c r="BL1266" s="18" t="s">
        <v>224</v>
      </c>
      <c r="BM1266" s="144" t="s">
        <v>3336</v>
      </c>
    </row>
    <row r="1267" spans="2:65" s="12" customFormat="1" ht="11.25">
      <c r="B1267" s="150"/>
      <c r="D1267" s="151" t="s">
        <v>205</v>
      </c>
      <c r="E1267" s="152" t="s">
        <v>19</v>
      </c>
      <c r="F1267" s="153" t="s">
        <v>3293</v>
      </c>
      <c r="H1267" s="152" t="s">
        <v>19</v>
      </c>
      <c r="I1267" s="154"/>
      <c r="L1267" s="150"/>
      <c r="M1267" s="155"/>
      <c r="T1267" s="156"/>
      <c r="AT1267" s="152" t="s">
        <v>205</v>
      </c>
      <c r="AU1267" s="152" t="s">
        <v>85</v>
      </c>
      <c r="AV1267" s="12" t="s">
        <v>82</v>
      </c>
      <c r="AW1267" s="12" t="s">
        <v>35</v>
      </c>
      <c r="AX1267" s="12" t="s">
        <v>74</v>
      </c>
      <c r="AY1267" s="152" t="s">
        <v>189</v>
      </c>
    </row>
    <row r="1268" spans="2:65" s="13" customFormat="1" ht="11.25">
      <c r="B1268" s="157"/>
      <c r="D1268" s="151" t="s">
        <v>205</v>
      </c>
      <c r="E1268" s="158" t="s">
        <v>19</v>
      </c>
      <c r="F1268" s="159" t="s">
        <v>3337</v>
      </c>
      <c r="H1268" s="160">
        <v>0.25800000000000001</v>
      </c>
      <c r="I1268" s="161"/>
      <c r="L1268" s="157"/>
      <c r="M1268" s="162"/>
      <c r="T1268" s="163"/>
      <c r="AT1268" s="158" t="s">
        <v>205</v>
      </c>
      <c r="AU1268" s="158" t="s">
        <v>85</v>
      </c>
      <c r="AV1268" s="13" t="s">
        <v>85</v>
      </c>
      <c r="AW1268" s="13" t="s">
        <v>35</v>
      </c>
      <c r="AX1268" s="13" t="s">
        <v>74</v>
      </c>
      <c r="AY1268" s="158" t="s">
        <v>189</v>
      </c>
    </row>
    <row r="1269" spans="2:65" s="14" customFormat="1" ht="11.25">
      <c r="B1269" s="164"/>
      <c r="D1269" s="151" t="s">
        <v>205</v>
      </c>
      <c r="E1269" s="165" t="s">
        <v>19</v>
      </c>
      <c r="F1269" s="166" t="s">
        <v>303</v>
      </c>
      <c r="H1269" s="167">
        <v>0.25800000000000001</v>
      </c>
      <c r="I1269" s="168"/>
      <c r="L1269" s="164"/>
      <c r="M1269" s="169"/>
      <c r="T1269" s="170"/>
      <c r="AT1269" s="165" t="s">
        <v>205</v>
      </c>
      <c r="AU1269" s="165" t="s">
        <v>85</v>
      </c>
      <c r="AV1269" s="14" t="s">
        <v>196</v>
      </c>
      <c r="AW1269" s="14" t="s">
        <v>35</v>
      </c>
      <c r="AX1269" s="14" t="s">
        <v>82</v>
      </c>
      <c r="AY1269" s="165" t="s">
        <v>189</v>
      </c>
    </row>
    <row r="1270" spans="2:65" s="13" customFormat="1" ht="11.25">
      <c r="B1270" s="157"/>
      <c r="D1270" s="151" t="s">
        <v>205</v>
      </c>
      <c r="F1270" s="159" t="s">
        <v>3338</v>
      </c>
      <c r="H1270" s="160">
        <v>0.28399999999999997</v>
      </c>
      <c r="I1270" s="161"/>
      <c r="L1270" s="157"/>
      <c r="M1270" s="162"/>
      <c r="T1270" s="163"/>
      <c r="AT1270" s="158" t="s">
        <v>205</v>
      </c>
      <c r="AU1270" s="158" t="s">
        <v>85</v>
      </c>
      <c r="AV1270" s="13" t="s">
        <v>85</v>
      </c>
      <c r="AW1270" s="13" t="s">
        <v>4</v>
      </c>
      <c r="AX1270" s="13" t="s">
        <v>82</v>
      </c>
      <c r="AY1270" s="158" t="s">
        <v>189</v>
      </c>
    </row>
    <row r="1271" spans="2:65" s="1" customFormat="1" ht="24.2" customHeight="1">
      <c r="B1271" s="33"/>
      <c r="C1271" s="178" t="s">
        <v>3339</v>
      </c>
      <c r="D1271" s="178" t="s">
        <v>666</v>
      </c>
      <c r="E1271" s="179" t="s">
        <v>3340</v>
      </c>
      <c r="F1271" s="180" t="s">
        <v>3341</v>
      </c>
      <c r="G1271" s="181" t="s">
        <v>405</v>
      </c>
      <c r="H1271" s="182">
        <v>0.35499999999999998</v>
      </c>
      <c r="I1271" s="183"/>
      <c r="J1271" s="184">
        <f>ROUND(I1271*H1271,2)</f>
        <v>0</v>
      </c>
      <c r="K1271" s="180" t="s">
        <v>195</v>
      </c>
      <c r="L1271" s="185"/>
      <c r="M1271" s="186" t="s">
        <v>19</v>
      </c>
      <c r="N1271" s="187" t="s">
        <v>45</v>
      </c>
      <c r="P1271" s="142">
        <f>O1271*H1271</f>
        <v>0</v>
      </c>
      <c r="Q1271" s="142">
        <v>0.44</v>
      </c>
      <c r="R1271" s="142">
        <f>Q1271*H1271</f>
        <v>0.15620000000000001</v>
      </c>
      <c r="S1271" s="142">
        <v>0</v>
      </c>
      <c r="T1271" s="143">
        <f>S1271*H1271</f>
        <v>0</v>
      </c>
      <c r="AR1271" s="144" t="s">
        <v>415</v>
      </c>
      <c r="AT1271" s="144" t="s">
        <v>666</v>
      </c>
      <c r="AU1271" s="144" t="s">
        <v>85</v>
      </c>
      <c r="AY1271" s="18" t="s">
        <v>189</v>
      </c>
      <c r="BE1271" s="145">
        <f>IF(N1271="základní",J1271,0)</f>
        <v>0</v>
      </c>
      <c r="BF1271" s="145">
        <f>IF(N1271="snížená",J1271,0)</f>
        <v>0</v>
      </c>
      <c r="BG1271" s="145">
        <f>IF(N1271="zákl. přenesená",J1271,0)</f>
        <v>0</v>
      </c>
      <c r="BH1271" s="145">
        <f>IF(N1271="sníž. přenesená",J1271,0)</f>
        <v>0</v>
      </c>
      <c r="BI1271" s="145">
        <f>IF(N1271="nulová",J1271,0)</f>
        <v>0</v>
      </c>
      <c r="BJ1271" s="18" t="s">
        <v>82</v>
      </c>
      <c r="BK1271" s="145">
        <f>ROUND(I1271*H1271,2)</f>
        <v>0</v>
      </c>
      <c r="BL1271" s="18" t="s">
        <v>224</v>
      </c>
      <c r="BM1271" s="144" t="s">
        <v>3342</v>
      </c>
    </row>
    <row r="1272" spans="2:65" s="12" customFormat="1" ht="11.25">
      <c r="B1272" s="150"/>
      <c r="D1272" s="151" t="s">
        <v>205</v>
      </c>
      <c r="E1272" s="152" t="s">
        <v>19</v>
      </c>
      <c r="F1272" s="153" t="s">
        <v>3293</v>
      </c>
      <c r="H1272" s="152" t="s">
        <v>19</v>
      </c>
      <c r="I1272" s="154"/>
      <c r="L1272" s="150"/>
      <c r="M1272" s="155"/>
      <c r="T1272" s="156"/>
      <c r="AT1272" s="152" t="s">
        <v>205</v>
      </c>
      <c r="AU1272" s="152" t="s">
        <v>85</v>
      </c>
      <c r="AV1272" s="12" t="s">
        <v>82</v>
      </c>
      <c r="AW1272" s="12" t="s">
        <v>35</v>
      </c>
      <c r="AX1272" s="12" t="s">
        <v>74</v>
      </c>
      <c r="AY1272" s="152" t="s">
        <v>189</v>
      </c>
    </row>
    <row r="1273" spans="2:65" s="13" customFormat="1" ht="11.25">
      <c r="B1273" s="157"/>
      <c r="D1273" s="151" t="s">
        <v>205</v>
      </c>
      <c r="E1273" s="158" t="s">
        <v>19</v>
      </c>
      <c r="F1273" s="159" t="s">
        <v>3343</v>
      </c>
      <c r="H1273" s="160">
        <v>0.27400000000000002</v>
      </c>
      <c r="I1273" s="161"/>
      <c r="L1273" s="157"/>
      <c r="M1273" s="162"/>
      <c r="T1273" s="163"/>
      <c r="AT1273" s="158" t="s">
        <v>205</v>
      </c>
      <c r="AU1273" s="158" t="s">
        <v>85</v>
      </c>
      <c r="AV1273" s="13" t="s">
        <v>85</v>
      </c>
      <c r="AW1273" s="13" t="s">
        <v>35</v>
      </c>
      <c r="AX1273" s="13" t="s">
        <v>74</v>
      </c>
      <c r="AY1273" s="158" t="s">
        <v>189</v>
      </c>
    </row>
    <row r="1274" spans="2:65" s="13" customFormat="1" ht="11.25">
      <c r="B1274" s="157"/>
      <c r="D1274" s="151" t="s">
        <v>205</v>
      </c>
      <c r="E1274" s="158" t="s">
        <v>19</v>
      </c>
      <c r="F1274" s="159" t="s">
        <v>3344</v>
      </c>
      <c r="H1274" s="160">
        <v>4.9000000000000002E-2</v>
      </c>
      <c r="I1274" s="161"/>
      <c r="L1274" s="157"/>
      <c r="M1274" s="162"/>
      <c r="T1274" s="163"/>
      <c r="AT1274" s="158" t="s">
        <v>205</v>
      </c>
      <c r="AU1274" s="158" t="s">
        <v>85</v>
      </c>
      <c r="AV1274" s="13" t="s">
        <v>85</v>
      </c>
      <c r="AW1274" s="13" t="s">
        <v>35</v>
      </c>
      <c r="AX1274" s="13" t="s">
        <v>74</v>
      </c>
      <c r="AY1274" s="158" t="s">
        <v>189</v>
      </c>
    </row>
    <row r="1275" spans="2:65" s="14" customFormat="1" ht="11.25">
      <c r="B1275" s="164"/>
      <c r="D1275" s="151" t="s">
        <v>205</v>
      </c>
      <c r="E1275" s="165" t="s">
        <v>19</v>
      </c>
      <c r="F1275" s="166" t="s">
        <v>303</v>
      </c>
      <c r="H1275" s="167">
        <v>0.32300000000000001</v>
      </c>
      <c r="I1275" s="168"/>
      <c r="L1275" s="164"/>
      <c r="M1275" s="169"/>
      <c r="T1275" s="170"/>
      <c r="AT1275" s="165" t="s">
        <v>205</v>
      </c>
      <c r="AU1275" s="165" t="s">
        <v>85</v>
      </c>
      <c r="AV1275" s="14" t="s">
        <v>196</v>
      </c>
      <c r="AW1275" s="14" t="s">
        <v>35</v>
      </c>
      <c r="AX1275" s="14" t="s">
        <v>82</v>
      </c>
      <c r="AY1275" s="165" t="s">
        <v>189</v>
      </c>
    </row>
    <row r="1276" spans="2:65" s="13" customFormat="1" ht="11.25">
      <c r="B1276" s="157"/>
      <c r="D1276" s="151" t="s">
        <v>205</v>
      </c>
      <c r="F1276" s="159" t="s">
        <v>3345</v>
      </c>
      <c r="H1276" s="160">
        <v>0.35499999999999998</v>
      </c>
      <c r="I1276" s="161"/>
      <c r="L1276" s="157"/>
      <c r="M1276" s="162"/>
      <c r="T1276" s="163"/>
      <c r="AT1276" s="158" t="s">
        <v>205</v>
      </c>
      <c r="AU1276" s="158" t="s">
        <v>85</v>
      </c>
      <c r="AV1276" s="13" t="s">
        <v>85</v>
      </c>
      <c r="AW1276" s="13" t="s">
        <v>4</v>
      </c>
      <c r="AX1276" s="13" t="s">
        <v>82</v>
      </c>
      <c r="AY1276" s="158" t="s">
        <v>189</v>
      </c>
    </row>
    <row r="1277" spans="2:65" s="1" customFormat="1" ht="66.75" customHeight="1">
      <c r="B1277" s="33"/>
      <c r="C1277" s="133" t="s">
        <v>3346</v>
      </c>
      <c r="D1277" s="133" t="s">
        <v>191</v>
      </c>
      <c r="E1277" s="134" t="s">
        <v>3347</v>
      </c>
      <c r="F1277" s="135" t="s">
        <v>3348</v>
      </c>
      <c r="G1277" s="136" t="s">
        <v>339</v>
      </c>
      <c r="H1277" s="137">
        <v>12.2</v>
      </c>
      <c r="I1277" s="138"/>
      <c r="J1277" s="139">
        <f>ROUND(I1277*H1277,2)</f>
        <v>0</v>
      </c>
      <c r="K1277" s="135" t="s">
        <v>195</v>
      </c>
      <c r="L1277" s="33"/>
      <c r="M1277" s="140" t="s">
        <v>19</v>
      </c>
      <c r="N1277" s="141" t="s">
        <v>45</v>
      </c>
      <c r="P1277" s="142">
        <f>O1277*H1277</f>
        <v>0</v>
      </c>
      <c r="Q1277" s="142">
        <v>0</v>
      </c>
      <c r="R1277" s="142">
        <f>Q1277*H1277</f>
        <v>0</v>
      </c>
      <c r="S1277" s="142">
        <v>0</v>
      </c>
      <c r="T1277" s="143">
        <f>S1277*H1277</f>
        <v>0</v>
      </c>
      <c r="AR1277" s="144" t="s">
        <v>224</v>
      </c>
      <c r="AT1277" s="144" t="s">
        <v>191</v>
      </c>
      <c r="AU1277" s="144" t="s">
        <v>85</v>
      </c>
      <c r="AY1277" s="18" t="s">
        <v>189</v>
      </c>
      <c r="BE1277" s="145">
        <f>IF(N1277="základní",J1277,0)</f>
        <v>0</v>
      </c>
      <c r="BF1277" s="145">
        <f>IF(N1277="snížená",J1277,0)</f>
        <v>0</v>
      </c>
      <c r="BG1277" s="145">
        <f>IF(N1277="zákl. přenesená",J1277,0)</f>
        <v>0</v>
      </c>
      <c r="BH1277" s="145">
        <f>IF(N1277="sníž. přenesená",J1277,0)</f>
        <v>0</v>
      </c>
      <c r="BI1277" s="145">
        <f>IF(N1277="nulová",J1277,0)</f>
        <v>0</v>
      </c>
      <c r="BJ1277" s="18" t="s">
        <v>82</v>
      </c>
      <c r="BK1277" s="145">
        <f>ROUND(I1277*H1277,2)</f>
        <v>0</v>
      </c>
      <c r="BL1277" s="18" t="s">
        <v>224</v>
      </c>
      <c r="BM1277" s="144" t="s">
        <v>3349</v>
      </c>
    </row>
    <row r="1278" spans="2:65" s="1" customFormat="1" ht="11.25">
      <c r="B1278" s="33"/>
      <c r="D1278" s="146" t="s">
        <v>198</v>
      </c>
      <c r="F1278" s="147" t="s">
        <v>3350</v>
      </c>
      <c r="I1278" s="148"/>
      <c r="L1278" s="33"/>
      <c r="M1278" s="149"/>
      <c r="T1278" s="54"/>
      <c r="AT1278" s="18" t="s">
        <v>198</v>
      </c>
      <c r="AU1278" s="18" t="s">
        <v>85</v>
      </c>
    </row>
    <row r="1279" spans="2:65" s="12" customFormat="1" ht="11.25">
      <c r="B1279" s="150"/>
      <c r="D1279" s="151" t="s">
        <v>205</v>
      </c>
      <c r="E1279" s="152" t="s">
        <v>19</v>
      </c>
      <c r="F1279" s="153" t="s">
        <v>3302</v>
      </c>
      <c r="H1279" s="152" t="s">
        <v>19</v>
      </c>
      <c r="I1279" s="154"/>
      <c r="L1279" s="150"/>
      <c r="M1279" s="155"/>
      <c r="T1279" s="156"/>
      <c r="AT1279" s="152" t="s">
        <v>205</v>
      </c>
      <c r="AU1279" s="152" t="s">
        <v>85</v>
      </c>
      <c r="AV1279" s="12" t="s">
        <v>82</v>
      </c>
      <c r="AW1279" s="12" t="s">
        <v>35</v>
      </c>
      <c r="AX1279" s="12" t="s">
        <v>74</v>
      </c>
      <c r="AY1279" s="152" t="s">
        <v>189</v>
      </c>
    </row>
    <row r="1280" spans="2:65" s="12" customFormat="1" ht="11.25">
      <c r="B1280" s="150"/>
      <c r="D1280" s="151" t="s">
        <v>205</v>
      </c>
      <c r="E1280" s="152" t="s">
        <v>19</v>
      </c>
      <c r="F1280" s="153" t="s">
        <v>3293</v>
      </c>
      <c r="H1280" s="152" t="s">
        <v>19</v>
      </c>
      <c r="I1280" s="154"/>
      <c r="L1280" s="150"/>
      <c r="M1280" s="155"/>
      <c r="T1280" s="156"/>
      <c r="AT1280" s="152" t="s">
        <v>205</v>
      </c>
      <c r="AU1280" s="152" t="s">
        <v>85</v>
      </c>
      <c r="AV1280" s="12" t="s">
        <v>82</v>
      </c>
      <c r="AW1280" s="12" t="s">
        <v>35</v>
      </c>
      <c r="AX1280" s="12" t="s">
        <v>74</v>
      </c>
      <c r="AY1280" s="152" t="s">
        <v>189</v>
      </c>
    </row>
    <row r="1281" spans="2:65" s="13" customFormat="1" ht="11.25">
      <c r="B1281" s="157"/>
      <c r="D1281" s="151" t="s">
        <v>205</v>
      </c>
      <c r="E1281" s="158" t="s">
        <v>19</v>
      </c>
      <c r="F1281" s="159" t="s">
        <v>3351</v>
      </c>
      <c r="H1281" s="160">
        <v>12.2</v>
      </c>
      <c r="I1281" s="161"/>
      <c r="L1281" s="157"/>
      <c r="M1281" s="162"/>
      <c r="T1281" s="163"/>
      <c r="AT1281" s="158" t="s">
        <v>205</v>
      </c>
      <c r="AU1281" s="158" t="s">
        <v>85</v>
      </c>
      <c r="AV1281" s="13" t="s">
        <v>85</v>
      </c>
      <c r="AW1281" s="13" t="s">
        <v>35</v>
      </c>
      <c r="AX1281" s="13" t="s">
        <v>82</v>
      </c>
      <c r="AY1281" s="158" t="s">
        <v>189</v>
      </c>
    </row>
    <row r="1282" spans="2:65" s="1" customFormat="1" ht="24.2" customHeight="1">
      <c r="B1282" s="33"/>
      <c r="C1282" s="178" t="s">
        <v>3352</v>
      </c>
      <c r="D1282" s="178" t="s">
        <v>666</v>
      </c>
      <c r="E1282" s="179" t="s">
        <v>3353</v>
      </c>
      <c r="F1282" s="180" t="s">
        <v>3354</v>
      </c>
      <c r="G1282" s="181" t="s">
        <v>405</v>
      </c>
      <c r="H1282" s="182">
        <v>0.215</v>
      </c>
      <c r="I1282" s="183"/>
      <c r="J1282" s="184">
        <f>ROUND(I1282*H1282,2)</f>
        <v>0</v>
      </c>
      <c r="K1282" s="180" t="s">
        <v>195</v>
      </c>
      <c r="L1282" s="185"/>
      <c r="M1282" s="186" t="s">
        <v>19</v>
      </c>
      <c r="N1282" s="187" t="s">
        <v>45</v>
      </c>
      <c r="P1282" s="142">
        <f>O1282*H1282</f>
        <v>0</v>
      </c>
      <c r="Q1282" s="142">
        <v>0.44</v>
      </c>
      <c r="R1282" s="142">
        <f>Q1282*H1282</f>
        <v>9.4600000000000004E-2</v>
      </c>
      <c r="S1282" s="142">
        <v>0</v>
      </c>
      <c r="T1282" s="143">
        <f>S1282*H1282</f>
        <v>0</v>
      </c>
      <c r="AR1282" s="144" t="s">
        <v>415</v>
      </c>
      <c r="AT1282" s="144" t="s">
        <v>666</v>
      </c>
      <c r="AU1282" s="144" t="s">
        <v>85</v>
      </c>
      <c r="AY1282" s="18" t="s">
        <v>189</v>
      </c>
      <c r="BE1282" s="145">
        <f>IF(N1282="základní",J1282,0)</f>
        <v>0</v>
      </c>
      <c r="BF1282" s="145">
        <f>IF(N1282="snížená",J1282,0)</f>
        <v>0</v>
      </c>
      <c r="BG1282" s="145">
        <f>IF(N1282="zákl. přenesená",J1282,0)</f>
        <v>0</v>
      </c>
      <c r="BH1282" s="145">
        <f>IF(N1282="sníž. přenesená",J1282,0)</f>
        <v>0</v>
      </c>
      <c r="BI1282" s="145">
        <f>IF(N1282="nulová",J1282,0)</f>
        <v>0</v>
      </c>
      <c r="BJ1282" s="18" t="s">
        <v>82</v>
      </c>
      <c r="BK1282" s="145">
        <f>ROUND(I1282*H1282,2)</f>
        <v>0</v>
      </c>
      <c r="BL1282" s="18" t="s">
        <v>224</v>
      </c>
      <c r="BM1282" s="144" t="s">
        <v>3355</v>
      </c>
    </row>
    <row r="1283" spans="2:65" s="12" customFormat="1" ht="11.25">
      <c r="B1283" s="150"/>
      <c r="D1283" s="151" t="s">
        <v>205</v>
      </c>
      <c r="E1283" s="152" t="s">
        <v>19</v>
      </c>
      <c r="F1283" s="153" t="s">
        <v>3293</v>
      </c>
      <c r="H1283" s="152" t="s">
        <v>19</v>
      </c>
      <c r="I1283" s="154"/>
      <c r="L1283" s="150"/>
      <c r="M1283" s="155"/>
      <c r="T1283" s="156"/>
      <c r="AT1283" s="152" t="s">
        <v>205</v>
      </c>
      <c r="AU1283" s="152" t="s">
        <v>85</v>
      </c>
      <c r="AV1283" s="12" t="s">
        <v>82</v>
      </c>
      <c r="AW1283" s="12" t="s">
        <v>35</v>
      </c>
      <c r="AX1283" s="12" t="s">
        <v>74</v>
      </c>
      <c r="AY1283" s="152" t="s">
        <v>189</v>
      </c>
    </row>
    <row r="1284" spans="2:65" s="13" customFormat="1" ht="11.25">
      <c r="B1284" s="157"/>
      <c r="D1284" s="151" t="s">
        <v>205</v>
      </c>
      <c r="E1284" s="158" t="s">
        <v>19</v>
      </c>
      <c r="F1284" s="159" t="s">
        <v>3356</v>
      </c>
      <c r="H1284" s="160">
        <v>0.19500000000000001</v>
      </c>
      <c r="I1284" s="161"/>
      <c r="L1284" s="157"/>
      <c r="M1284" s="162"/>
      <c r="T1284" s="163"/>
      <c r="AT1284" s="158" t="s">
        <v>205</v>
      </c>
      <c r="AU1284" s="158" t="s">
        <v>85</v>
      </c>
      <c r="AV1284" s="13" t="s">
        <v>85</v>
      </c>
      <c r="AW1284" s="13" t="s">
        <v>35</v>
      </c>
      <c r="AX1284" s="13" t="s">
        <v>82</v>
      </c>
      <c r="AY1284" s="158" t="s">
        <v>189</v>
      </c>
    </row>
    <row r="1285" spans="2:65" s="13" customFormat="1" ht="11.25">
      <c r="B1285" s="157"/>
      <c r="D1285" s="151" t="s">
        <v>205</v>
      </c>
      <c r="F1285" s="159" t="s">
        <v>3357</v>
      </c>
      <c r="H1285" s="160">
        <v>0.215</v>
      </c>
      <c r="I1285" s="161"/>
      <c r="L1285" s="157"/>
      <c r="M1285" s="162"/>
      <c r="T1285" s="163"/>
      <c r="AT1285" s="158" t="s">
        <v>205</v>
      </c>
      <c r="AU1285" s="158" t="s">
        <v>85</v>
      </c>
      <c r="AV1285" s="13" t="s">
        <v>85</v>
      </c>
      <c r="AW1285" s="13" t="s">
        <v>4</v>
      </c>
      <c r="AX1285" s="13" t="s">
        <v>82</v>
      </c>
      <c r="AY1285" s="158" t="s">
        <v>189</v>
      </c>
    </row>
    <row r="1286" spans="2:65" s="1" customFormat="1" ht="24.2" customHeight="1">
      <c r="B1286" s="33"/>
      <c r="C1286" s="133" t="s">
        <v>3358</v>
      </c>
      <c r="D1286" s="133" t="s">
        <v>191</v>
      </c>
      <c r="E1286" s="134" t="s">
        <v>3359</v>
      </c>
      <c r="F1286" s="135" t="s">
        <v>3360</v>
      </c>
      <c r="G1286" s="136" t="s">
        <v>194</v>
      </c>
      <c r="H1286" s="137">
        <v>2.4</v>
      </c>
      <c r="I1286" s="138"/>
      <c r="J1286" s="139">
        <f>ROUND(I1286*H1286,2)</f>
        <v>0</v>
      </c>
      <c r="K1286" s="135" t="s">
        <v>195</v>
      </c>
      <c r="L1286" s="33"/>
      <c r="M1286" s="140" t="s">
        <v>19</v>
      </c>
      <c r="N1286" s="141" t="s">
        <v>45</v>
      </c>
      <c r="P1286" s="142">
        <f>O1286*H1286</f>
        <v>0</v>
      </c>
      <c r="Q1286" s="142">
        <v>0</v>
      </c>
      <c r="R1286" s="142">
        <f>Q1286*H1286</f>
        <v>0</v>
      </c>
      <c r="S1286" s="142">
        <v>0</v>
      </c>
      <c r="T1286" s="143">
        <f>S1286*H1286</f>
        <v>0</v>
      </c>
      <c r="AR1286" s="144" t="s">
        <v>224</v>
      </c>
      <c r="AT1286" s="144" t="s">
        <v>191</v>
      </c>
      <c r="AU1286" s="144" t="s">
        <v>85</v>
      </c>
      <c r="AY1286" s="18" t="s">
        <v>189</v>
      </c>
      <c r="BE1286" s="145">
        <f>IF(N1286="základní",J1286,0)</f>
        <v>0</v>
      </c>
      <c r="BF1286" s="145">
        <f>IF(N1286="snížená",J1286,0)</f>
        <v>0</v>
      </c>
      <c r="BG1286" s="145">
        <f>IF(N1286="zákl. přenesená",J1286,0)</f>
        <v>0</v>
      </c>
      <c r="BH1286" s="145">
        <f>IF(N1286="sníž. přenesená",J1286,0)</f>
        <v>0</v>
      </c>
      <c r="BI1286" s="145">
        <f>IF(N1286="nulová",J1286,0)</f>
        <v>0</v>
      </c>
      <c r="BJ1286" s="18" t="s">
        <v>82</v>
      </c>
      <c r="BK1286" s="145">
        <f>ROUND(I1286*H1286,2)</f>
        <v>0</v>
      </c>
      <c r="BL1286" s="18" t="s">
        <v>224</v>
      </c>
      <c r="BM1286" s="144" t="s">
        <v>3361</v>
      </c>
    </row>
    <row r="1287" spans="2:65" s="1" customFormat="1" ht="11.25">
      <c r="B1287" s="33"/>
      <c r="D1287" s="146" t="s">
        <v>198</v>
      </c>
      <c r="F1287" s="147" t="s">
        <v>3362</v>
      </c>
      <c r="I1287" s="148"/>
      <c r="L1287" s="33"/>
      <c r="M1287" s="149"/>
      <c r="T1287" s="54"/>
      <c r="AT1287" s="18" t="s">
        <v>198</v>
      </c>
      <c r="AU1287" s="18" t="s">
        <v>85</v>
      </c>
    </row>
    <row r="1288" spans="2:65" s="13" customFormat="1" ht="11.25">
      <c r="B1288" s="157"/>
      <c r="D1288" s="151" t="s">
        <v>205</v>
      </c>
      <c r="E1288" s="158" t="s">
        <v>19</v>
      </c>
      <c r="F1288" s="159" t="s">
        <v>3363</v>
      </c>
      <c r="H1288" s="160">
        <v>2.4</v>
      </c>
      <c r="I1288" s="161"/>
      <c r="L1288" s="157"/>
      <c r="M1288" s="162"/>
      <c r="T1288" s="163"/>
      <c r="AT1288" s="158" t="s">
        <v>205</v>
      </c>
      <c r="AU1288" s="158" t="s">
        <v>85</v>
      </c>
      <c r="AV1288" s="13" t="s">
        <v>85</v>
      </c>
      <c r="AW1288" s="13" t="s">
        <v>35</v>
      </c>
      <c r="AX1288" s="13" t="s">
        <v>82</v>
      </c>
      <c r="AY1288" s="158" t="s">
        <v>189</v>
      </c>
    </row>
    <row r="1289" spans="2:65" s="1" customFormat="1" ht="24.2" customHeight="1">
      <c r="B1289" s="33"/>
      <c r="C1289" s="178" t="s">
        <v>3364</v>
      </c>
      <c r="D1289" s="178" t="s">
        <v>666</v>
      </c>
      <c r="E1289" s="179" t="s">
        <v>3365</v>
      </c>
      <c r="F1289" s="180" t="s">
        <v>3366</v>
      </c>
      <c r="G1289" s="181" t="s">
        <v>194</v>
      </c>
      <c r="H1289" s="182">
        <v>2.64</v>
      </c>
      <c r="I1289" s="183"/>
      <c r="J1289" s="184">
        <f>ROUND(I1289*H1289,2)</f>
        <v>0</v>
      </c>
      <c r="K1289" s="180" t="s">
        <v>195</v>
      </c>
      <c r="L1289" s="185"/>
      <c r="M1289" s="186" t="s">
        <v>19</v>
      </c>
      <c r="N1289" s="187" t="s">
        <v>45</v>
      </c>
      <c r="P1289" s="142">
        <f>O1289*H1289</f>
        <v>0</v>
      </c>
      <c r="Q1289" s="142">
        <v>1.2E-2</v>
      </c>
      <c r="R1289" s="142">
        <f>Q1289*H1289</f>
        <v>3.168E-2</v>
      </c>
      <c r="S1289" s="142">
        <v>0</v>
      </c>
      <c r="T1289" s="143">
        <f>S1289*H1289</f>
        <v>0</v>
      </c>
      <c r="AR1289" s="144" t="s">
        <v>415</v>
      </c>
      <c r="AT1289" s="144" t="s">
        <v>666</v>
      </c>
      <c r="AU1289" s="144" t="s">
        <v>85</v>
      </c>
      <c r="AY1289" s="18" t="s">
        <v>189</v>
      </c>
      <c r="BE1289" s="145">
        <f>IF(N1289="základní",J1289,0)</f>
        <v>0</v>
      </c>
      <c r="BF1289" s="145">
        <f>IF(N1289="snížená",J1289,0)</f>
        <v>0</v>
      </c>
      <c r="BG1289" s="145">
        <f>IF(N1289="zákl. přenesená",J1289,0)</f>
        <v>0</v>
      </c>
      <c r="BH1289" s="145">
        <f>IF(N1289="sníž. přenesená",J1289,0)</f>
        <v>0</v>
      </c>
      <c r="BI1289" s="145">
        <f>IF(N1289="nulová",J1289,0)</f>
        <v>0</v>
      </c>
      <c r="BJ1289" s="18" t="s">
        <v>82</v>
      </c>
      <c r="BK1289" s="145">
        <f>ROUND(I1289*H1289,2)</f>
        <v>0</v>
      </c>
      <c r="BL1289" s="18" t="s">
        <v>224</v>
      </c>
      <c r="BM1289" s="144" t="s">
        <v>3367</v>
      </c>
    </row>
    <row r="1290" spans="2:65" s="13" customFormat="1" ht="11.25">
      <c r="B1290" s="157"/>
      <c r="D1290" s="151" t="s">
        <v>205</v>
      </c>
      <c r="F1290" s="159" t="s">
        <v>3368</v>
      </c>
      <c r="H1290" s="160">
        <v>2.64</v>
      </c>
      <c r="I1290" s="161"/>
      <c r="L1290" s="157"/>
      <c r="M1290" s="162"/>
      <c r="T1290" s="163"/>
      <c r="AT1290" s="158" t="s">
        <v>205</v>
      </c>
      <c r="AU1290" s="158" t="s">
        <v>85</v>
      </c>
      <c r="AV1290" s="13" t="s">
        <v>85</v>
      </c>
      <c r="AW1290" s="13" t="s">
        <v>4</v>
      </c>
      <c r="AX1290" s="13" t="s">
        <v>82</v>
      </c>
      <c r="AY1290" s="158" t="s">
        <v>189</v>
      </c>
    </row>
    <row r="1291" spans="2:65" s="1" customFormat="1" ht="24.2" customHeight="1">
      <c r="B1291" s="33"/>
      <c r="C1291" s="133" t="s">
        <v>3369</v>
      </c>
      <c r="D1291" s="133" t="s">
        <v>191</v>
      </c>
      <c r="E1291" s="134" t="s">
        <v>3370</v>
      </c>
      <c r="F1291" s="135" t="s">
        <v>3371</v>
      </c>
      <c r="G1291" s="136" t="s">
        <v>194</v>
      </c>
      <c r="H1291" s="137">
        <v>28.5</v>
      </c>
      <c r="I1291" s="138"/>
      <c r="J1291" s="139">
        <f>ROUND(I1291*H1291,2)</f>
        <v>0</v>
      </c>
      <c r="K1291" s="135" t="s">
        <v>195</v>
      </c>
      <c r="L1291" s="33"/>
      <c r="M1291" s="140" t="s">
        <v>19</v>
      </c>
      <c r="N1291" s="141" t="s">
        <v>45</v>
      </c>
      <c r="P1291" s="142">
        <f>O1291*H1291</f>
        <v>0</v>
      </c>
      <c r="Q1291" s="142">
        <v>0</v>
      </c>
      <c r="R1291" s="142">
        <f>Q1291*H1291</f>
        <v>0</v>
      </c>
      <c r="S1291" s="142">
        <v>0</v>
      </c>
      <c r="T1291" s="143">
        <f>S1291*H1291</f>
        <v>0</v>
      </c>
      <c r="AR1291" s="144" t="s">
        <v>224</v>
      </c>
      <c r="AT1291" s="144" t="s">
        <v>191</v>
      </c>
      <c r="AU1291" s="144" t="s">
        <v>85</v>
      </c>
      <c r="AY1291" s="18" t="s">
        <v>189</v>
      </c>
      <c r="BE1291" s="145">
        <f>IF(N1291="základní",J1291,0)</f>
        <v>0</v>
      </c>
      <c r="BF1291" s="145">
        <f>IF(N1291="snížená",J1291,0)</f>
        <v>0</v>
      </c>
      <c r="BG1291" s="145">
        <f>IF(N1291="zákl. přenesená",J1291,0)</f>
        <v>0</v>
      </c>
      <c r="BH1291" s="145">
        <f>IF(N1291="sníž. přenesená",J1291,0)</f>
        <v>0</v>
      </c>
      <c r="BI1291" s="145">
        <f>IF(N1291="nulová",J1291,0)</f>
        <v>0</v>
      </c>
      <c r="BJ1291" s="18" t="s">
        <v>82</v>
      </c>
      <c r="BK1291" s="145">
        <f>ROUND(I1291*H1291,2)</f>
        <v>0</v>
      </c>
      <c r="BL1291" s="18" t="s">
        <v>224</v>
      </c>
      <c r="BM1291" s="144" t="s">
        <v>3372</v>
      </c>
    </row>
    <row r="1292" spans="2:65" s="1" customFormat="1" ht="11.25">
      <c r="B1292" s="33"/>
      <c r="D1292" s="146" t="s">
        <v>198</v>
      </c>
      <c r="F1292" s="147" t="s">
        <v>3373</v>
      </c>
      <c r="I1292" s="148"/>
      <c r="L1292" s="33"/>
      <c r="M1292" s="149"/>
      <c r="T1292" s="54"/>
      <c r="AT1292" s="18" t="s">
        <v>198</v>
      </c>
      <c r="AU1292" s="18" t="s">
        <v>85</v>
      </c>
    </row>
    <row r="1293" spans="2:65" s="12" customFormat="1" ht="11.25">
      <c r="B1293" s="150"/>
      <c r="D1293" s="151" t="s">
        <v>205</v>
      </c>
      <c r="E1293" s="152" t="s">
        <v>19</v>
      </c>
      <c r="F1293" s="153" t="s">
        <v>2208</v>
      </c>
      <c r="H1293" s="152" t="s">
        <v>19</v>
      </c>
      <c r="I1293" s="154"/>
      <c r="L1293" s="150"/>
      <c r="M1293" s="155"/>
      <c r="T1293" s="156"/>
      <c r="AT1293" s="152" t="s">
        <v>205</v>
      </c>
      <c r="AU1293" s="152" t="s">
        <v>85</v>
      </c>
      <c r="AV1293" s="12" t="s">
        <v>82</v>
      </c>
      <c r="AW1293" s="12" t="s">
        <v>35</v>
      </c>
      <c r="AX1293" s="12" t="s">
        <v>74</v>
      </c>
      <c r="AY1293" s="152" t="s">
        <v>189</v>
      </c>
    </row>
    <row r="1294" spans="2:65" s="12" customFormat="1" ht="11.25">
      <c r="B1294" s="150"/>
      <c r="D1294" s="151" t="s">
        <v>205</v>
      </c>
      <c r="E1294" s="152" t="s">
        <v>19</v>
      </c>
      <c r="F1294" s="153" t="s">
        <v>3103</v>
      </c>
      <c r="H1294" s="152" t="s">
        <v>19</v>
      </c>
      <c r="I1294" s="154"/>
      <c r="L1294" s="150"/>
      <c r="M1294" s="155"/>
      <c r="T1294" s="156"/>
      <c r="AT1294" s="152" t="s">
        <v>205</v>
      </c>
      <c r="AU1294" s="152" t="s">
        <v>85</v>
      </c>
      <c r="AV1294" s="12" t="s">
        <v>82</v>
      </c>
      <c r="AW1294" s="12" t="s">
        <v>35</v>
      </c>
      <c r="AX1294" s="12" t="s">
        <v>74</v>
      </c>
      <c r="AY1294" s="152" t="s">
        <v>189</v>
      </c>
    </row>
    <row r="1295" spans="2:65" s="13" customFormat="1" ht="11.25">
      <c r="B1295" s="157"/>
      <c r="D1295" s="151" t="s">
        <v>205</v>
      </c>
      <c r="E1295" s="158" t="s">
        <v>19</v>
      </c>
      <c r="F1295" s="159" t="s">
        <v>3104</v>
      </c>
      <c r="H1295" s="160">
        <v>28.5</v>
      </c>
      <c r="I1295" s="161"/>
      <c r="L1295" s="157"/>
      <c r="M1295" s="162"/>
      <c r="T1295" s="163"/>
      <c r="AT1295" s="158" t="s">
        <v>205</v>
      </c>
      <c r="AU1295" s="158" t="s">
        <v>85</v>
      </c>
      <c r="AV1295" s="13" t="s">
        <v>85</v>
      </c>
      <c r="AW1295" s="13" t="s">
        <v>35</v>
      </c>
      <c r="AX1295" s="13" t="s">
        <v>82</v>
      </c>
      <c r="AY1295" s="158" t="s">
        <v>189</v>
      </c>
    </row>
    <row r="1296" spans="2:65" s="1" customFormat="1" ht="16.5" customHeight="1">
      <c r="B1296" s="33"/>
      <c r="C1296" s="178" t="s">
        <v>3374</v>
      </c>
      <c r="D1296" s="178" t="s">
        <v>666</v>
      </c>
      <c r="E1296" s="179" t="s">
        <v>3375</v>
      </c>
      <c r="F1296" s="180" t="s">
        <v>3376</v>
      </c>
      <c r="G1296" s="181" t="s">
        <v>405</v>
      </c>
      <c r="H1296" s="182">
        <v>1.32</v>
      </c>
      <c r="I1296" s="183"/>
      <c r="J1296" s="184">
        <f>ROUND(I1296*H1296,2)</f>
        <v>0</v>
      </c>
      <c r="K1296" s="180" t="s">
        <v>195</v>
      </c>
      <c r="L1296" s="185"/>
      <c r="M1296" s="186" t="s">
        <v>19</v>
      </c>
      <c r="N1296" s="187" t="s">
        <v>45</v>
      </c>
      <c r="P1296" s="142">
        <f>O1296*H1296</f>
        <v>0</v>
      </c>
      <c r="Q1296" s="142">
        <v>0.55000000000000004</v>
      </c>
      <c r="R1296" s="142">
        <f>Q1296*H1296</f>
        <v>0.72600000000000009</v>
      </c>
      <c r="S1296" s="142">
        <v>0</v>
      </c>
      <c r="T1296" s="143">
        <f>S1296*H1296</f>
        <v>0</v>
      </c>
      <c r="AR1296" s="144" t="s">
        <v>415</v>
      </c>
      <c r="AT1296" s="144" t="s">
        <v>666</v>
      </c>
      <c r="AU1296" s="144" t="s">
        <v>85</v>
      </c>
      <c r="AY1296" s="18" t="s">
        <v>189</v>
      </c>
      <c r="BE1296" s="145">
        <f>IF(N1296="základní",J1296,0)</f>
        <v>0</v>
      </c>
      <c r="BF1296" s="145">
        <f>IF(N1296="snížená",J1296,0)</f>
        <v>0</v>
      </c>
      <c r="BG1296" s="145">
        <f>IF(N1296="zákl. přenesená",J1296,0)</f>
        <v>0</v>
      </c>
      <c r="BH1296" s="145">
        <f>IF(N1296="sníž. přenesená",J1296,0)</f>
        <v>0</v>
      </c>
      <c r="BI1296" s="145">
        <f>IF(N1296="nulová",J1296,0)</f>
        <v>0</v>
      </c>
      <c r="BJ1296" s="18" t="s">
        <v>82</v>
      </c>
      <c r="BK1296" s="145">
        <f>ROUND(I1296*H1296,2)</f>
        <v>0</v>
      </c>
      <c r="BL1296" s="18" t="s">
        <v>224</v>
      </c>
      <c r="BM1296" s="144" t="s">
        <v>3377</v>
      </c>
    </row>
    <row r="1297" spans="2:65" s="12" customFormat="1" ht="11.25">
      <c r="B1297" s="150"/>
      <c r="D1297" s="151" t="s">
        <v>205</v>
      </c>
      <c r="E1297" s="152" t="s">
        <v>19</v>
      </c>
      <c r="F1297" s="153" t="s">
        <v>3103</v>
      </c>
      <c r="H1297" s="152" t="s">
        <v>19</v>
      </c>
      <c r="I1297" s="154"/>
      <c r="L1297" s="150"/>
      <c r="M1297" s="155"/>
      <c r="T1297" s="156"/>
      <c r="AT1297" s="152" t="s">
        <v>205</v>
      </c>
      <c r="AU1297" s="152" t="s">
        <v>85</v>
      </c>
      <c r="AV1297" s="12" t="s">
        <v>82</v>
      </c>
      <c r="AW1297" s="12" t="s">
        <v>35</v>
      </c>
      <c r="AX1297" s="12" t="s">
        <v>74</v>
      </c>
      <c r="AY1297" s="152" t="s">
        <v>189</v>
      </c>
    </row>
    <row r="1298" spans="2:65" s="12" customFormat="1" ht="11.25">
      <c r="B1298" s="150"/>
      <c r="D1298" s="151" t="s">
        <v>205</v>
      </c>
      <c r="E1298" s="152" t="s">
        <v>19</v>
      </c>
      <c r="F1298" s="153" t="s">
        <v>3378</v>
      </c>
      <c r="H1298" s="152" t="s">
        <v>19</v>
      </c>
      <c r="I1298" s="154"/>
      <c r="L1298" s="150"/>
      <c r="M1298" s="155"/>
      <c r="T1298" s="156"/>
      <c r="AT1298" s="152" t="s">
        <v>205</v>
      </c>
      <c r="AU1298" s="152" t="s">
        <v>85</v>
      </c>
      <c r="AV1298" s="12" t="s">
        <v>82</v>
      </c>
      <c r="AW1298" s="12" t="s">
        <v>35</v>
      </c>
      <c r="AX1298" s="12" t="s">
        <v>74</v>
      </c>
      <c r="AY1298" s="152" t="s">
        <v>189</v>
      </c>
    </row>
    <row r="1299" spans="2:65" s="13" customFormat="1" ht="11.25">
      <c r="B1299" s="157"/>
      <c r="D1299" s="151" t="s">
        <v>205</v>
      </c>
      <c r="E1299" s="158" t="s">
        <v>19</v>
      </c>
      <c r="F1299" s="159" t="s">
        <v>2586</v>
      </c>
      <c r="H1299" s="160">
        <v>1.2</v>
      </c>
      <c r="I1299" s="161"/>
      <c r="L1299" s="157"/>
      <c r="M1299" s="162"/>
      <c r="T1299" s="163"/>
      <c r="AT1299" s="158" t="s">
        <v>205</v>
      </c>
      <c r="AU1299" s="158" t="s">
        <v>85</v>
      </c>
      <c r="AV1299" s="13" t="s">
        <v>85</v>
      </c>
      <c r="AW1299" s="13" t="s">
        <v>35</v>
      </c>
      <c r="AX1299" s="13" t="s">
        <v>82</v>
      </c>
      <c r="AY1299" s="158" t="s">
        <v>189</v>
      </c>
    </row>
    <row r="1300" spans="2:65" s="13" customFormat="1" ht="11.25">
      <c r="B1300" s="157"/>
      <c r="D1300" s="151" t="s">
        <v>205</v>
      </c>
      <c r="F1300" s="159" t="s">
        <v>3379</v>
      </c>
      <c r="H1300" s="160">
        <v>1.32</v>
      </c>
      <c r="I1300" s="161"/>
      <c r="L1300" s="157"/>
      <c r="M1300" s="162"/>
      <c r="T1300" s="163"/>
      <c r="AT1300" s="158" t="s">
        <v>205</v>
      </c>
      <c r="AU1300" s="158" t="s">
        <v>85</v>
      </c>
      <c r="AV1300" s="13" t="s">
        <v>85</v>
      </c>
      <c r="AW1300" s="13" t="s">
        <v>4</v>
      </c>
      <c r="AX1300" s="13" t="s">
        <v>82</v>
      </c>
      <c r="AY1300" s="158" t="s">
        <v>189</v>
      </c>
    </row>
    <row r="1301" spans="2:65" s="1" customFormat="1" ht="37.9" customHeight="1">
      <c r="B1301" s="33"/>
      <c r="C1301" s="133" t="s">
        <v>3380</v>
      </c>
      <c r="D1301" s="133" t="s">
        <v>191</v>
      </c>
      <c r="E1301" s="134" t="s">
        <v>3381</v>
      </c>
      <c r="F1301" s="135" t="s">
        <v>3382</v>
      </c>
      <c r="G1301" s="136" t="s">
        <v>405</v>
      </c>
      <c r="H1301" s="137">
        <v>2.024</v>
      </c>
      <c r="I1301" s="138"/>
      <c r="J1301" s="139">
        <f>ROUND(I1301*H1301,2)</f>
        <v>0</v>
      </c>
      <c r="K1301" s="135" t="s">
        <v>195</v>
      </c>
      <c r="L1301" s="33"/>
      <c r="M1301" s="140" t="s">
        <v>19</v>
      </c>
      <c r="N1301" s="141" t="s">
        <v>45</v>
      </c>
      <c r="P1301" s="142">
        <f>O1301*H1301</f>
        <v>0</v>
      </c>
      <c r="Q1301" s="142">
        <v>2.3300000000000001E-2</v>
      </c>
      <c r="R1301" s="142">
        <f>Q1301*H1301</f>
        <v>4.7159200000000005E-2</v>
      </c>
      <c r="S1301" s="142">
        <v>0</v>
      </c>
      <c r="T1301" s="143">
        <f>S1301*H1301</f>
        <v>0</v>
      </c>
      <c r="AR1301" s="144" t="s">
        <v>224</v>
      </c>
      <c r="AT1301" s="144" t="s">
        <v>191</v>
      </c>
      <c r="AU1301" s="144" t="s">
        <v>85</v>
      </c>
      <c r="AY1301" s="18" t="s">
        <v>189</v>
      </c>
      <c r="BE1301" s="145">
        <f>IF(N1301="základní",J1301,0)</f>
        <v>0</v>
      </c>
      <c r="BF1301" s="145">
        <f>IF(N1301="snížená",J1301,0)</f>
        <v>0</v>
      </c>
      <c r="BG1301" s="145">
        <f>IF(N1301="zákl. přenesená",J1301,0)</f>
        <v>0</v>
      </c>
      <c r="BH1301" s="145">
        <f>IF(N1301="sníž. přenesená",J1301,0)</f>
        <v>0</v>
      </c>
      <c r="BI1301" s="145">
        <f>IF(N1301="nulová",J1301,0)</f>
        <v>0</v>
      </c>
      <c r="BJ1301" s="18" t="s">
        <v>82</v>
      </c>
      <c r="BK1301" s="145">
        <f>ROUND(I1301*H1301,2)</f>
        <v>0</v>
      </c>
      <c r="BL1301" s="18" t="s">
        <v>224</v>
      </c>
      <c r="BM1301" s="144" t="s">
        <v>3383</v>
      </c>
    </row>
    <row r="1302" spans="2:65" s="1" customFormat="1" ht="11.25">
      <c r="B1302" s="33"/>
      <c r="D1302" s="146" t="s">
        <v>198</v>
      </c>
      <c r="F1302" s="147" t="s">
        <v>3384</v>
      </c>
      <c r="I1302" s="148"/>
      <c r="L1302" s="33"/>
      <c r="M1302" s="149"/>
      <c r="T1302" s="54"/>
      <c r="AT1302" s="18" t="s">
        <v>198</v>
      </c>
      <c r="AU1302" s="18" t="s">
        <v>85</v>
      </c>
    </row>
    <row r="1303" spans="2:65" s="12" customFormat="1" ht="11.25">
      <c r="B1303" s="150"/>
      <c r="D1303" s="151" t="s">
        <v>205</v>
      </c>
      <c r="E1303" s="152" t="s">
        <v>19</v>
      </c>
      <c r="F1303" s="153" t="s">
        <v>217</v>
      </c>
      <c r="H1303" s="152" t="s">
        <v>19</v>
      </c>
      <c r="I1303" s="154"/>
      <c r="L1303" s="150"/>
      <c r="M1303" s="155"/>
      <c r="T1303" s="156"/>
      <c r="AT1303" s="152" t="s">
        <v>205</v>
      </c>
      <c r="AU1303" s="152" t="s">
        <v>85</v>
      </c>
      <c r="AV1303" s="12" t="s">
        <v>82</v>
      </c>
      <c r="AW1303" s="12" t="s">
        <v>35</v>
      </c>
      <c r="AX1303" s="12" t="s">
        <v>74</v>
      </c>
      <c r="AY1303" s="152" t="s">
        <v>189</v>
      </c>
    </row>
    <row r="1304" spans="2:65" s="12" customFormat="1" ht="11.25">
      <c r="B1304" s="150"/>
      <c r="D1304" s="151" t="s">
        <v>205</v>
      </c>
      <c r="E1304" s="152" t="s">
        <v>19</v>
      </c>
      <c r="F1304" s="153" t="s">
        <v>3302</v>
      </c>
      <c r="H1304" s="152" t="s">
        <v>19</v>
      </c>
      <c r="I1304" s="154"/>
      <c r="L1304" s="150"/>
      <c r="M1304" s="155"/>
      <c r="T1304" s="156"/>
      <c r="AT1304" s="152" t="s">
        <v>205</v>
      </c>
      <c r="AU1304" s="152" t="s">
        <v>85</v>
      </c>
      <c r="AV1304" s="12" t="s">
        <v>82</v>
      </c>
      <c r="AW1304" s="12" t="s">
        <v>35</v>
      </c>
      <c r="AX1304" s="12" t="s">
        <v>74</v>
      </c>
      <c r="AY1304" s="152" t="s">
        <v>189</v>
      </c>
    </row>
    <row r="1305" spans="2:65" s="13" customFormat="1" ht="11.25">
      <c r="B1305" s="157"/>
      <c r="D1305" s="151" t="s">
        <v>205</v>
      </c>
      <c r="E1305" s="158" t="s">
        <v>19</v>
      </c>
      <c r="F1305" s="159" t="s">
        <v>3385</v>
      </c>
      <c r="H1305" s="160">
        <v>0.77600000000000002</v>
      </c>
      <c r="I1305" s="161"/>
      <c r="L1305" s="157"/>
      <c r="M1305" s="162"/>
      <c r="T1305" s="163"/>
      <c r="AT1305" s="158" t="s">
        <v>205</v>
      </c>
      <c r="AU1305" s="158" t="s">
        <v>85</v>
      </c>
      <c r="AV1305" s="13" t="s">
        <v>85</v>
      </c>
      <c r="AW1305" s="13" t="s">
        <v>35</v>
      </c>
      <c r="AX1305" s="13" t="s">
        <v>74</v>
      </c>
      <c r="AY1305" s="158" t="s">
        <v>189</v>
      </c>
    </row>
    <row r="1306" spans="2:65" s="13" customFormat="1" ht="11.25">
      <c r="B1306" s="157"/>
      <c r="D1306" s="151" t="s">
        <v>205</v>
      </c>
      <c r="E1306" s="158" t="s">
        <v>19</v>
      </c>
      <c r="F1306" s="159" t="s">
        <v>3295</v>
      </c>
      <c r="H1306" s="160">
        <v>1.2</v>
      </c>
      <c r="I1306" s="161"/>
      <c r="L1306" s="157"/>
      <c r="M1306" s="162"/>
      <c r="T1306" s="163"/>
      <c r="AT1306" s="158" t="s">
        <v>205</v>
      </c>
      <c r="AU1306" s="158" t="s">
        <v>85</v>
      </c>
      <c r="AV1306" s="13" t="s">
        <v>85</v>
      </c>
      <c r="AW1306" s="13" t="s">
        <v>35</v>
      </c>
      <c r="AX1306" s="13" t="s">
        <v>74</v>
      </c>
      <c r="AY1306" s="158" t="s">
        <v>189</v>
      </c>
    </row>
    <row r="1307" spans="2:65" s="13" customFormat="1" ht="11.25">
      <c r="B1307" s="157"/>
      <c r="D1307" s="151" t="s">
        <v>205</v>
      </c>
      <c r="E1307" s="158" t="s">
        <v>19</v>
      </c>
      <c r="F1307" s="159" t="s">
        <v>3296</v>
      </c>
      <c r="H1307" s="160">
        <v>4.8000000000000001E-2</v>
      </c>
      <c r="I1307" s="161"/>
      <c r="L1307" s="157"/>
      <c r="M1307" s="162"/>
      <c r="T1307" s="163"/>
      <c r="AT1307" s="158" t="s">
        <v>205</v>
      </c>
      <c r="AU1307" s="158" t="s">
        <v>85</v>
      </c>
      <c r="AV1307" s="13" t="s">
        <v>85</v>
      </c>
      <c r="AW1307" s="13" t="s">
        <v>35</v>
      </c>
      <c r="AX1307" s="13" t="s">
        <v>74</v>
      </c>
      <c r="AY1307" s="158" t="s">
        <v>189</v>
      </c>
    </row>
    <row r="1308" spans="2:65" s="14" customFormat="1" ht="11.25">
      <c r="B1308" s="164"/>
      <c r="D1308" s="151" t="s">
        <v>205</v>
      </c>
      <c r="E1308" s="165" t="s">
        <v>19</v>
      </c>
      <c r="F1308" s="166" t="s">
        <v>303</v>
      </c>
      <c r="H1308" s="167">
        <v>2.024</v>
      </c>
      <c r="I1308" s="168"/>
      <c r="L1308" s="164"/>
      <c r="M1308" s="169"/>
      <c r="T1308" s="170"/>
      <c r="AT1308" s="165" t="s">
        <v>205</v>
      </c>
      <c r="AU1308" s="165" t="s">
        <v>85</v>
      </c>
      <c r="AV1308" s="14" t="s">
        <v>196</v>
      </c>
      <c r="AW1308" s="14" t="s">
        <v>35</v>
      </c>
      <c r="AX1308" s="14" t="s">
        <v>82</v>
      </c>
      <c r="AY1308" s="165" t="s">
        <v>189</v>
      </c>
    </row>
    <row r="1309" spans="2:65" s="1" customFormat="1" ht="49.15" customHeight="1">
      <c r="B1309" s="33"/>
      <c r="C1309" s="133" t="s">
        <v>3386</v>
      </c>
      <c r="D1309" s="133" t="s">
        <v>191</v>
      </c>
      <c r="E1309" s="134" t="s">
        <v>3387</v>
      </c>
      <c r="F1309" s="135" t="s">
        <v>3388</v>
      </c>
      <c r="G1309" s="136" t="s">
        <v>633</v>
      </c>
      <c r="H1309" s="137">
        <v>1.198</v>
      </c>
      <c r="I1309" s="138"/>
      <c r="J1309" s="139">
        <f>ROUND(I1309*H1309,2)</f>
        <v>0</v>
      </c>
      <c r="K1309" s="135" t="s">
        <v>195</v>
      </c>
      <c r="L1309" s="33"/>
      <c r="M1309" s="140" t="s">
        <v>19</v>
      </c>
      <c r="N1309" s="141" t="s">
        <v>45</v>
      </c>
      <c r="P1309" s="142">
        <f>O1309*H1309</f>
        <v>0</v>
      </c>
      <c r="Q1309" s="142">
        <v>0</v>
      </c>
      <c r="R1309" s="142">
        <f>Q1309*H1309</f>
        <v>0</v>
      </c>
      <c r="S1309" s="142">
        <v>0</v>
      </c>
      <c r="T1309" s="143">
        <f>S1309*H1309</f>
        <v>0</v>
      </c>
      <c r="AR1309" s="144" t="s">
        <v>224</v>
      </c>
      <c r="AT1309" s="144" t="s">
        <v>191</v>
      </c>
      <c r="AU1309" s="144" t="s">
        <v>85</v>
      </c>
      <c r="AY1309" s="18" t="s">
        <v>189</v>
      </c>
      <c r="BE1309" s="145">
        <f>IF(N1309="základní",J1309,0)</f>
        <v>0</v>
      </c>
      <c r="BF1309" s="145">
        <f>IF(N1309="snížená",J1309,0)</f>
        <v>0</v>
      </c>
      <c r="BG1309" s="145">
        <f>IF(N1309="zákl. přenesená",J1309,0)</f>
        <v>0</v>
      </c>
      <c r="BH1309" s="145">
        <f>IF(N1309="sníž. přenesená",J1309,0)</f>
        <v>0</v>
      </c>
      <c r="BI1309" s="145">
        <f>IF(N1309="nulová",J1309,0)</f>
        <v>0</v>
      </c>
      <c r="BJ1309" s="18" t="s">
        <v>82</v>
      </c>
      <c r="BK1309" s="145">
        <f>ROUND(I1309*H1309,2)</f>
        <v>0</v>
      </c>
      <c r="BL1309" s="18" t="s">
        <v>224</v>
      </c>
      <c r="BM1309" s="144" t="s">
        <v>3389</v>
      </c>
    </row>
    <row r="1310" spans="2:65" s="1" customFormat="1" ht="11.25">
      <c r="B1310" s="33"/>
      <c r="D1310" s="146" t="s">
        <v>198</v>
      </c>
      <c r="F1310" s="147" t="s">
        <v>3390</v>
      </c>
      <c r="I1310" s="148"/>
      <c r="L1310" s="33"/>
      <c r="M1310" s="149"/>
      <c r="T1310" s="54"/>
      <c r="AT1310" s="18" t="s">
        <v>198</v>
      </c>
      <c r="AU1310" s="18" t="s">
        <v>85</v>
      </c>
    </row>
    <row r="1311" spans="2:65" s="11" customFormat="1" ht="22.9" customHeight="1">
      <c r="B1311" s="121"/>
      <c r="D1311" s="122" t="s">
        <v>73</v>
      </c>
      <c r="E1311" s="131" t="s">
        <v>3391</v>
      </c>
      <c r="F1311" s="131" t="s">
        <v>3392</v>
      </c>
      <c r="I1311" s="124"/>
      <c r="J1311" s="132">
        <f>BK1311</f>
        <v>0</v>
      </c>
      <c r="L1311" s="121"/>
      <c r="M1311" s="126"/>
      <c r="P1311" s="127">
        <f>SUM(P1312:P1333)</f>
        <v>0</v>
      </c>
      <c r="R1311" s="127">
        <f>SUM(R1312:R1333)</f>
        <v>9.3676999999999996E-2</v>
      </c>
      <c r="T1311" s="128">
        <f>SUM(T1312:T1333)</f>
        <v>0</v>
      </c>
      <c r="AR1311" s="122" t="s">
        <v>85</v>
      </c>
      <c r="AT1311" s="129" t="s">
        <v>73</v>
      </c>
      <c r="AU1311" s="129" t="s">
        <v>82</v>
      </c>
      <c r="AY1311" s="122" t="s">
        <v>189</v>
      </c>
      <c r="BK1311" s="130">
        <f>SUM(BK1312:BK1333)</f>
        <v>0</v>
      </c>
    </row>
    <row r="1312" spans="2:65" s="1" customFormat="1" ht="37.9" customHeight="1">
      <c r="B1312" s="33"/>
      <c r="C1312" s="133" t="s">
        <v>3393</v>
      </c>
      <c r="D1312" s="133" t="s">
        <v>191</v>
      </c>
      <c r="E1312" s="134" t="s">
        <v>3394</v>
      </c>
      <c r="F1312" s="135" t="s">
        <v>3395</v>
      </c>
      <c r="G1312" s="136" t="s">
        <v>339</v>
      </c>
      <c r="H1312" s="137">
        <v>12.4</v>
      </c>
      <c r="I1312" s="138"/>
      <c r="J1312" s="139">
        <f>ROUND(I1312*H1312,2)</f>
        <v>0</v>
      </c>
      <c r="K1312" s="135" t="s">
        <v>195</v>
      </c>
      <c r="L1312" s="33"/>
      <c r="M1312" s="140" t="s">
        <v>19</v>
      </c>
      <c r="N1312" s="141" t="s">
        <v>45</v>
      </c>
      <c r="P1312" s="142">
        <f>O1312*H1312</f>
        <v>0</v>
      </c>
      <c r="Q1312" s="142">
        <v>2.2799999999999999E-3</v>
      </c>
      <c r="R1312" s="142">
        <f>Q1312*H1312</f>
        <v>2.8271999999999999E-2</v>
      </c>
      <c r="S1312" s="142">
        <v>0</v>
      </c>
      <c r="T1312" s="143">
        <f>S1312*H1312</f>
        <v>0</v>
      </c>
      <c r="AR1312" s="144" t="s">
        <v>224</v>
      </c>
      <c r="AT1312" s="144" t="s">
        <v>191</v>
      </c>
      <c r="AU1312" s="144" t="s">
        <v>85</v>
      </c>
      <c r="AY1312" s="18" t="s">
        <v>189</v>
      </c>
      <c r="BE1312" s="145">
        <f>IF(N1312="základní",J1312,0)</f>
        <v>0</v>
      </c>
      <c r="BF1312" s="145">
        <f>IF(N1312="snížená",J1312,0)</f>
        <v>0</v>
      </c>
      <c r="BG1312" s="145">
        <f>IF(N1312="zákl. přenesená",J1312,0)</f>
        <v>0</v>
      </c>
      <c r="BH1312" s="145">
        <f>IF(N1312="sníž. přenesená",J1312,0)</f>
        <v>0</v>
      </c>
      <c r="BI1312" s="145">
        <f>IF(N1312="nulová",J1312,0)</f>
        <v>0</v>
      </c>
      <c r="BJ1312" s="18" t="s">
        <v>82</v>
      </c>
      <c r="BK1312" s="145">
        <f>ROUND(I1312*H1312,2)</f>
        <v>0</v>
      </c>
      <c r="BL1312" s="18" t="s">
        <v>224</v>
      </c>
      <c r="BM1312" s="144" t="s">
        <v>3396</v>
      </c>
    </row>
    <row r="1313" spans="2:65" s="1" customFormat="1" ht="11.25">
      <c r="B1313" s="33"/>
      <c r="D1313" s="146" t="s">
        <v>198</v>
      </c>
      <c r="F1313" s="147" t="s">
        <v>3397</v>
      </c>
      <c r="I1313" s="148"/>
      <c r="L1313" s="33"/>
      <c r="M1313" s="149"/>
      <c r="T1313" s="54"/>
      <c r="AT1313" s="18" t="s">
        <v>198</v>
      </c>
      <c r="AU1313" s="18" t="s">
        <v>85</v>
      </c>
    </row>
    <row r="1314" spans="2:65" s="12" customFormat="1" ht="11.25">
      <c r="B1314" s="150"/>
      <c r="D1314" s="151" t="s">
        <v>205</v>
      </c>
      <c r="E1314" s="152" t="s">
        <v>19</v>
      </c>
      <c r="F1314" s="153" t="s">
        <v>3398</v>
      </c>
      <c r="H1314" s="152" t="s">
        <v>19</v>
      </c>
      <c r="I1314" s="154"/>
      <c r="L1314" s="150"/>
      <c r="M1314" s="155"/>
      <c r="T1314" s="156"/>
      <c r="AT1314" s="152" t="s">
        <v>205</v>
      </c>
      <c r="AU1314" s="152" t="s">
        <v>85</v>
      </c>
      <c r="AV1314" s="12" t="s">
        <v>82</v>
      </c>
      <c r="AW1314" s="12" t="s">
        <v>35</v>
      </c>
      <c r="AX1314" s="12" t="s">
        <v>74</v>
      </c>
      <c r="AY1314" s="152" t="s">
        <v>189</v>
      </c>
    </row>
    <row r="1315" spans="2:65" s="13" customFormat="1" ht="11.25">
      <c r="B1315" s="157"/>
      <c r="D1315" s="151" t="s">
        <v>205</v>
      </c>
      <c r="E1315" s="158" t="s">
        <v>19</v>
      </c>
      <c r="F1315" s="159" t="s">
        <v>3399</v>
      </c>
      <c r="H1315" s="160">
        <v>12.4</v>
      </c>
      <c r="I1315" s="161"/>
      <c r="L1315" s="157"/>
      <c r="M1315" s="162"/>
      <c r="T1315" s="163"/>
      <c r="AT1315" s="158" t="s">
        <v>205</v>
      </c>
      <c r="AU1315" s="158" t="s">
        <v>85</v>
      </c>
      <c r="AV1315" s="13" t="s">
        <v>85</v>
      </c>
      <c r="AW1315" s="13" t="s">
        <v>35</v>
      </c>
      <c r="AX1315" s="13" t="s">
        <v>82</v>
      </c>
      <c r="AY1315" s="158" t="s">
        <v>189</v>
      </c>
    </row>
    <row r="1316" spans="2:65" s="1" customFormat="1" ht="37.9" customHeight="1">
      <c r="B1316" s="33"/>
      <c r="C1316" s="133" t="s">
        <v>3400</v>
      </c>
      <c r="D1316" s="133" t="s">
        <v>191</v>
      </c>
      <c r="E1316" s="134" t="s">
        <v>3401</v>
      </c>
      <c r="F1316" s="135" t="s">
        <v>3402</v>
      </c>
      <c r="G1316" s="136" t="s">
        <v>339</v>
      </c>
      <c r="H1316" s="137">
        <v>9.1999999999999993</v>
      </c>
      <c r="I1316" s="138"/>
      <c r="J1316" s="139">
        <f>ROUND(I1316*H1316,2)</f>
        <v>0</v>
      </c>
      <c r="K1316" s="135" t="s">
        <v>195</v>
      </c>
      <c r="L1316" s="33"/>
      <c r="M1316" s="140" t="s">
        <v>19</v>
      </c>
      <c r="N1316" s="141" t="s">
        <v>45</v>
      </c>
      <c r="P1316" s="142">
        <f>O1316*H1316</f>
        <v>0</v>
      </c>
      <c r="Q1316" s="142">
        <v>2.9099999999999998E-3</v>
      </c>
      <c r="R1316" s="142">
        <f>Q1316*H1316</f>
        <v>2.6771999999999997E-2</v>
      </c>
      <c r="S1316" s="142">
        <v>0</v>
      </c>
      <c r="T1316" s="143">
        <f>S1316*H1316</f>
        <v>0</v>
      </c>
      <c r="AR1316" s="144" t="s">
        <v>224</v>
      </c>
      <c r="AT1316" s="144" t="s">
        <v>191</v>
      </c>
      <c r="AU1316" s="144" t="s">
        <v>85</v>
      </c>
      <c r="AY1316" s="18" t="s">
        <v>189</v>
      </c>
      <c r="BE1316" s="145">
        <f>IF(N1316="základní",J1316,0)</f>
        <v>0</v>
      </c>
      <c r="BF1316" s="145">
        <f>IF(N1316="snížená",J1316,0)</f>
        <v>0</v>
      </c>
      <c r="BG1316" s="145">
        <f>IF(N1316="zákl. přenesená",J1316,0)</f>
        <v>0</v>
      </c>
      <c r="BH1316" s="145">
        <f>IF(N1316="sníž. přenesená",J1316,0)</f>
        <v>0</v>
      </c>
      <c r="BI1316" s="145">
        <f>IF(N1316="nulová",J1316,0)</f>
        <v>0</v>
      </c>
      <c r="BJ1316" s="18" t="s">
        <v>82</v>
      </c>
      <c r="BK1316" s="145">
        <f>ROUND(I1316*H1316,2)</f>
        <v>0</v>
      </c>
      <c r="BL1316" s="18" t="s">
        <v>224</v>
      </c>
      <c r="BM1316" s="144" t="s">
        <v>3403</v>
      </c>
    </row>
    <row r="1317" spans="2:65" s="1" customFormat="1" ht="11.25">
      <c r="B1317" s="33"/>
      <c r="D1317" s="146" t="s">
        <v>198</v>
      </c>
      <c r="F1317" s="147" t="s">
        <v>3404</v>
      </c>
      <c r="I1317" s="148"/>
      <c r="L1317" s="33"/>
      <c r="M1317" s="149"/>
      <c r="T1317" s="54"/>
      <c r="AT1317" s="18" t="s">
        <v>198</v>
      </c>
      <c r="AU1317" s="18" t="s">
        <v>85</v>
      </c>
    </row>
    <row r="1318" spans="2:65" s="12" customFormat="1" ht="11.25">
      <c r="B1318" s="150"/>
      <c r="D1318" s="151" t="s">
        <v>205</v>
      </c>
      <c r="E1318" s="152" t="s">
        <v>19</v>
      </c>
      <c r="F1318" s="153" t="s">
        <v>3398</v>
      </c>
      <c r="H1318" s="152" t="s">
        <v>19</v>
      </c>
      <c r="I1318" s="154"/>
      <c r="L1318" s="150"/>
      <c r="M1318" s="155"/>
      <c r="T1318" s="156"/>
      <c r="AT1318" s="152" t="s">
        <v>205</v>
      </c>
      <c r="AU1318" s="152" t="s">
        <v>85</v>
      </c>
      <c r="AV1318" s="12" t="s">
        <v>82</v>
      </c>
      <c r="AW1318" s="12" t="s">
        <v>35</v>
      </c>
      <c r="AX1318" s="12" t="s">
        <v>74</v>
      </c>
      <c r="AY1318" s="152" t="s">
        <v>189</v>
      </c>
    </row>
    <row r="1319" spans="2:65" s="13" customFormat="1" ht="11.25">
      <c r="B1319" s="157"/>
      <c r="D1319" s="151" t="s">
        <v>205</v>
      </c>
      <c r="E1319" s="158" t="s">
        <v>19</v>
      </c>
      <c r="F1319" s="159" t="s">
        <v>3405</v>
      </c>
      <c r="H1319" s="160">
        <v>9.1999999999999993</v>
      </c>
      <c r="I1319" s="161"/>
      <c r="L1319" s="157"/>
      <c r="M1319" s="162"/>
      <c r="T1319" s="163"/>
      <c r="AT1319" s="158" t="s">
        <v>205</v>
      </c>
      <c r="AU1319" s="158" t="s">
        <v>85</v>
      </c>
      <c r="AV1319" s="13" t="s">
        <v>85</v>
      </c>
      <c r="AW1319" s="13" t="s">
        <v>35</v>
      </c>
      <c r="AX1319" s="13" t="s">
        <v>82</v>
      </c>
      <c r="AY1319" s="158" t="s">
        <v>189</v>
      </c>
    </row>
    <row r="1320" spans="2:65" s="1" customFormat="1" ht="33" customHeight="1">
      <c r="B1320" s="33"/>
      <c r="C1320" s="133" t="s">
        <v>3406</v>
      </c>
      <c r="D1320" s="133" t="s">
        <v>191</v>
      </c>
      <c r="E1320" s="134" t="s">
        <v>3407</v>
      </c>
      <c r="F1320" s="135" t="s">
        <v>3408</v>
      </c>
      <c r="G1320" s="136" t="s">
        <v>339</v>
      </c>
      <c r="H1320" s="137">
        <v>12.4</v>
      </c>
      <c r="I1320" s="138"/>
      <c r="J1320" s="139">
        <f>ROUND(I1320*H1320,2)</f>
        <v>0</v>
      </c>
      <c r="K1320" s="135" t="s">
        <v>195</v>
      </c>
      <c r="L1320" s="33"/>
      <c r="M1320" s="140" t="s">
        <v>19</v>
      </c>
      <c r="N1320" s="141" t="s">
        <v>45</v>
      </c>
      <c r="P1320" s="142">
        <f>O1320*H1320</f>
        <v>0</v>
      </c>
      <c r="Q1320" s="142">
        <v>2.2799999999999999E-3</v>
      </c>
      <c r="R1320" s="142">
        <f>Q1320*H1320</f>
        <v>2.8271999999999999E-2</v>
      </c>
      <c r="S1320" s="142">
        <v>0</v>
      </c>
      <c r="T1320" s="143">
        <f>S1320*H1320</f>
        <v>0</v>
      </c>
      <c r="AR1320" s="144" t="s">
        <v>224</v>
      </c>
      <c r="AT1320" s="144" t="s">
        <v>191</v>
      </c>
      <c r="AU1320" s="144" t="s">
        <v>85</v>
      </c>
      <c r="AY1320" s="18" t="s">
        <v>189</v>
      </c>
      <c r="BE1320" s="145">
        <f>IF(N1320="základní",J1320,0)</f>
        <v>0</v>
      </c>
      <c r="BF1320" s="145">
        <f>IF(N1320="snížená",J1320,0)</f>
        <v>0</v>
      </c>
      <c r="BG1320" s="145">
        <f>IF(N1320="zákl. přenesená",J1320,0)</f>
        <v>0</v>
      </c>
      <c r="BH1320" s="145">
        <f>IF(N1320="sníž. přenesená",J1320,0)</f>
        <v>0</v>
      </c>
      <c r="BI1320" s="145">
        <f>IF(N1320="nulová",J1320,0)</f>
        <v>0</v>
      </c>
      <c r="BJ1320" s="18" t="s">
        <v>82</v>
      </c>
      <c r="BK1320" s="145">
        <f>ROUND(I1320*H1320,2)</f>
        <v>0</v>
      </c>
      <c r="BL1320" s="18" t="s">
        <v>224</v>
      </c>
      <c r="BM1320" s="144" t="s">
        <v>3409</v>
      </c>
    </row>
    <row r="1321" spans="2:65" s="1" customFormat="1" ht="11.25">
      <c r="B1321" s="33"/>
      <c r="D1321" s="146" t="s">
        <v>198</v>
      </c>
      <c r="F1321" s="147" t="s">
        <v>3410</v>
      </c>
      <c r="I1321" s="148"/>
      <c r="L1321" s="33"/>
      <c r="M1321" s="149"/>
      <c r="T1321" s="54"/>
      <c r="AT1321" s="18" t="s">
        <v>198</v>
      </c>
      <c r="AU1321" s="18" t="s">
        <v>85</v>
      </c>
    </row>
    <row r="1322" spans="2:65" s="12" customFormat="1" ht="11.25">
      <c r="B1322" s="150"/>
      <c r="D1322" s="151" t="s">
        <v>205</v>
      </c>
      <c r="E1322" s="152" t="s">
        <v>19</v>
      </c>
      <c r="F1322" s="153" t="s">
        <v>3152</v>
      </c>
      <c r="H1322" s="152" t="s">
        <v>19</v>
      </c>
      <c r="I1322" s="154"/>
      <c r="L1322" s="150"/>
      <c r="M1322" s="155"/>
      <c r="T1322" s="156"/>
      <c r="AT1322" s="152" t="s">
        <v>205</v>
      </c>
      <c r="AU1322" s="152" t="s">
        <v>85</v>
      </c>
      <c r="AV1322" s="12" t="s">
        <v>82</v>
      </c>
      <c r="AW1322" s="12" t="s">
        <v>35</v>
      </c>
      <c r="AX1322" s="12" t="s">
        <v>74</v>
      </c>
      <c r="AY1322" s="152" t="s">
        <v>189</v>
      </c>
    </row>
    <row r="1323" spans="2:65" s="13" customFormat="1" ht="11.25">
      <c r="B1323" s="157"/>
      <c r="D1323" s="151" t="s">
        <v>205</v>
      </c>
      <c r="E1323" s="158" t="s">
        <v>19</v>
      </c>
      <c r="F1323" s="159" t="s">
        <v>3411</v>
      </c>
      <c r="H1323" s="160">
        <v>12.4</v>
      </c>
      <c r="I1323" s="161"/>
      <c r="L1323" s="157"/>
      <c r="M1323" s="162"/>
      <c r="T1323" s="163"/>
      <c r="AT1323" s="158" t="s">
        <v>205</v>
      </c>
      <c r="AU1323" s="158" t="s">
        <v>85</v>
      </c>
      <c r="AV1323" s="13" t="s">
        <v>85</v>
      </c>
      <c r="AW1323" s="13" t="s">
        <v>35</v>
      </c>
      <c r="AX1323" s="13" t="s">
        <v>82</v>
      </c>
      <c r="AY1323" s="158" t="s">
        <v>189</v>
      </c>
    </row>
    <row r="1324" spans="2:65" s="1" customFormat="1" ht="44.25" customHeight="1">
      <c r="B1324" s="33"/>
      <c r="C1324" s="133" t="s">
        <v>3412</v>
      </c>
      <c r="D1324" s="133" t="s">
        <v>191</v>
      </c>
      <c r="E1324" s="134" t="s">
        <v>3413</v>
      </c>
      <c r="F1324" s="135" t="s">
        <v>3414</v>
      </c>
      <c r="G1324" s="136" t="s">
        <v>202</v>
      </c>
      <c r="H1324" s="137">
        <v>2</v>
      </c>
      <c r="I1324" s="138"/>
      <c r="J1324" s="139">
        <f>ROUND(I1324*H1324,2)</f>
        <v>0</v>
      </c>
      <c r="K1324" s="135" t="s">
        <v>195</v>
      </c>
      <c r="L1324" s="33"/>
      <c r="M1324" s="140" t="s">
        <v>19</v>
      </c>
      <c r="N1324" s="141" t="s">
        <v>45</v>
      </c>
      <c r="P1324" s="142">
        <f>O1324*H1324</f>
        <v>0</v>
      </c>
      <c r="Q1324" s="142">
        <v>3.1E-4</v>
      </c>
      <c r="R1324" s="142">
        <f>Q1324*H1324</f>
        <v>6.2E-4</v>
      </c>
      <c r="S1324" s="142">
        <v>0</v>
      </c>
      <c r="T1324" s="143">
        <f>S1324*H1324</f>
        <v>0</v>
      </c>
      <c r="AR1324" s="144" t="s">
        <v>224</v>
      </c>
      <c r="AT1324" s="144" t="s">
        <v>191</v>
      </c>
      <c r="AU1324" s="144" t="s">
        <v>85</v>
      </c>
      <c r="AY1324" s="18" t="s">
        <v>189</v>
      </c>
      <c r="BE1324" s="145">
        <f>IF(N1324="základní",J1324,0)</f>
        <v>0</v>
      </c>
      <c r="BF1324" s="145">
        <f>IF(N1324="snížená",J1324,0)</f>
        <v>0</v>
      </c>
      <c r="BG1324" s="145">
        <f>IF(N1324="zákl. přenesená",J1324,0)</f>
        <v>0</v>
      </c>
      <c r="BH1324" s="145">
        <f>IF(N1324="sníž. přenesená",J1324,0)</f>
        <v>0</v>
      </c>
      <c r="BI1324" s="145">
        <f>IF(N1324="nulová",J1324,0)</f>
        <v>0</v>
      </c>
      <c r="BJ1324" s="18" t="s">
        <v>82</v>
      </c>
      <c r="BK1324" s="145">
        <f>ROUND(I1324*H1324,2)</f>
        <v>0</v>
      </c>
      <c r="BL1324" s="18" t="s">
        <v>224</v>
      </c>
      <c r="BM1324" s="144" t="s">
        <v>3415</v>
      </c>
    </row>
    <row r="1325" spans="2:65" s="1" customFormat="1" ht="11.25">
      <c r="B1325" s="33"/>
      <c r="D1325" s="146" t="s">
        <v>198</v>
      </c>
      <c r="F1325" s="147" t="s">
        <v>3416</v>
      </c>
      <c r="I1325" s="148"/>
      <c r="L1325" s="33"/>
      <c r="M1325" s="149"/>
      <c r="T1325" s="54"/>
      <c r="AT1325" s="18" t="s">
        <v>198</v>
      </c>
      <c r="AU1325" s="18" t="s">
        <v>85</v>
      </c>
    </row>
    <row r="1326" spans="2:65" s="12" customFormat="1" ht="11.25">
      <c r="B1326" s="150"/>
      <c r="D1326" s="151" t="s">
        <v>205</v>
      </c>
      <c r="E1326" s="152" t="s">
        <v>19</v>
      </c>
      <c r="F1326" s="153" t="s">
        <v>3152</v>
      </c>
      <c r="H1326" s="152" t="s">
        <v>19</v>
      </c>
      <c r="I1326" s="154"/>
      <c r="L1326" s="150"/>
      <c r="M1326" s="155"/>
      <c r="T1326" s="156"/>
      <c r="AT1326" s="152" t="s">
        <v>205</v>
      </c>
      <c r="AU1326" s="152" t="s">
        <v>85</v>
      </c>
      <c r="AV1326" s="12" t="s">
        <v>82</v>
      </c>
      <c r="AW1326" s="12" t="s">
        <v>35</v>
      </c>
      <c r="AX1326" s="12" t="s">
        <v>74</v>
      </c>
      <c r="AY1326" s="152" t="s">
        <v>189</v>
      </c>
    </row>
    <row r="1327" spans="2:65" s="13" customFormat="1" ht="11.25">
      <c r="B1327" s="157"/>
      <c r="D1327" s="151" t="s">
        <v>205</v>
      </c>
      <c r="E1327" s="158" t="s">
        <v>19</v>
      </c>
      <c r="F1327" s="159" t="s">
        <v>3417</v>
      </c>
      <c r="H1327" s="160">
        <v>2</v>
      </c>
      <c r="I1327" s="161"/>
      <c r="L1327" s="157"/>
      <c r="M1327" s="162"/>
      <c r="T1327" s="163"/>
      <c r="AT1327" s="158" t="s">
        <v>205</v>
      </c>
      <c r="AU1327" s="158" t="s">
        <v>85</v>
      </c>
      <c r="AV1327" s="13" t="s">
        <v>85</v>
      </c>
      <c r="AW1327" s="13" t="s">
        <v>35</v>
      </c>
      <c r="AX1327" s="13" t="s">
        <v>82</v>
      </c>
      <c r="AY1327" s="158" t="s">
        <v>189</v>
      </c>
    </row>
    <row r="1328" spans="2:65" s="1" customFormat="1" ht="37.9" customHeight="1">
      <c r="B1328" s="33"/>
      <c r="C1328" s="133" t="s">
        <v>3418</v>
      </c>
      <c r="D1328" s="133" t="s">
        <v>191</v>
      </c>
      <c r="E1328" s="134" t="s">
        <v>3419</v>
      </c>
      <c r="F1328" s="135" t="s">
        <v>3420</v>
      </c>
      <c r="G1328" s="136" t="s">
        <v>339</v>
      </c>
      <c r="H1328" s="137">
        <v>5.0999999999999996</v>
      </c>
      <c r="I1328" s="138"/>
      <c r="J1328" s="139">
        <f>ROUND(I1328*H1328,2)</f>
        <v>0</v>
      </c>
      <c r="K1328" s="135" t="s">
        <v>195</v>
      </c>
      <c r="L1328" s="33"/>
      <c r="M1328" s="140" t="s">
        <v>19</v>
      </c>
      <c r="N1328" s="141" t="s">
        <v>45</v>
      </c>
      <c r="P1328" s="142">
        <f>O1328*H1328</f>
        <v>0</v>
      </c>
      <c r="Q1328" s="142">
        <v>1.91E-3</v>
      </c>
      <c r="R1328" s="142">
        <f>Q1328*H1328</f>
        <v>9.7409999999999997E-3</v>
      </c>
      <c r="S1328" s="142">
        <v>0</v>
      </c>
      <c r="T1328" s="143">
        <f>S1328*H1328</f>
        <v>0</v>
      </c>
      <c r="AR1328" s="144" t="s">
        <v>224</v>
      </c>
      <c r="AT1328" s="144" t="s">
        <v>191</v>
      </c>
      <c r="AU1328" s="144" t="s">
        <v>85</v>
      </c>
      <c r="AY1328" s="18" t="s">
        <v>189</v>
      </c>
      <c r="BE1328" s="145">
        <f>IF(N1328="základní",J1328,0)</f>
        <v>0</v>
      </c>
      <c r="BF1328" s="145">
        <f>IF(N1328="snížená",J1328,0)</f>
        <v>0</v>
      </c>
      <c r="BG1328" s="145">
        <f>IF(N1328="zákl. přenesená",J1328,0)</f>
        <v>0</v>
      </c>
      <c r="BH1328" s="145">
        <f>IF(N1328="sníž. přenesená",J1328,0)</f>
        <v>0</v>
      </c>
      <c r="BI1328" s="145">
        <f>IF(N1328="nulová",J1328,0)</f>
        <v>0</v>
      </c>
      <c r="BJ1328" s="18" t="s">
        <v>82</v>
      </c>
      <c r="BK1328" s="145">
        <f>ROUND(I1328*H1328,2)</f>
        <v>0</v>
      </c>
      <c r="BL1328" s="18" t="s">
        <v>224</v>
      </c>
      <c r="BM1328" s="144" t="s">
        <v>3421</v>
      </c>
    </row>
    <row r="1329" spans="2:65" s="1" customFormat="1" ht="11.25">
      <c r="B1329" s="33"/>
      <c r="D1329" s="146" t="s">
        <v>198</v>
      </c>
      <c r="F1329" s="147" t="s">
        <v>3422</v>
      </c>
      <c r="I1329" s="148"/>
      <c r="L1329" s="33"/>
      <c r="M1329" s="149"/>
      <c r="T1329" s="54"/>
      <c r="AT1329" s="18" t="s">
        <v>198</v>
      </c>
      <c r="AU1329" s="18" t="s">
        <v>85</v>
      </c>
    </row>
    <row r="1330" spans="2:65" s="12" customFormat="1" ht="11.25">
      <c r="B1330" s="150"/>
      <c r="D1330" s="151" t="s">
        <v>205</v>
      </c>
      <c r="E1330" s="152" t="s">
        <v>19</v>
      </c>
      <c r="F1330" s="153" t="s">
        <v>3152</v>
      </c>
      <c r="H1330" s="152" t="s">
        <v>19</v>
      </c>
      <c r="I1330" s="154"/>
      <c r="L1330" s="150"/>
      <c r="M1330" s="155"/>
      <c r="T1330" s="156"/>
      <c r="AT1330" s="152" t="s">
        <v>205</v>
      </c>
      <c r="AU1330" s="152" t="s">
        <v>85</v>
      </c>
      <c r="AV1330" s="12" t="s">
        <v>82</v>
      </c>
      <c r="AW1330" s="12" t="s">
        <v>35</v>
      </c>
      <c r="AX1330" s="12" t="s">
        <v>74</v>
      </c>
      <c r="AY1330" s="152" t="s">
        <v>189</v>
      </c>
    </row>
    <row r="1331" spans="2:65" s="13" customFormat="1" ht="11.25">
      <c r="B1331" s="157"/>
      <c r="D1331" s="151" t="s">
        <v>205</v>
      </c>
      <c r="E1331" s="158" t="s">
        <v>19</v>
      </c>
      <c r="F1331" s="159" t="s">
        <v>3423</v>
      </c>
      <c r="H1331" s="160">
        <v>5.0999999999999996</v>
      </c>
      <c r="I1331" s="161"/>
      <c r="L1331" s="157"/>
      <c r="M1331" s="162"/>
      <c r="T1331" s="163"/>
      <c r="AT1331" s="158" t="s">
        <v>205</v>
      </c>
      <c r="AU1331" s="158" t="s">
        <v>85</v>
      </c>
      <c r="AV1331" s="13" t="s">
        <v>85</v>
      </c>
      <c r="AW1331" s="13" t="s">
        <v>35</v>
      </c>
      <c r="AX1331" s="13" t="s">
        <v>82</v>
      </c>
      <c r="AY1331" s="158" t="s">
        <v>189</v>
      </c>
    </row>
    <row r="1332" spans="2:65" s="1" customFormat="1" ht="55.5" customHeight="1">
      <c r="B1332" s="33"/>
      <c r="C1332" s="133" t="s">
        <v>3424</v>
      </c>
      <c r="D1332" s="133" t="s">
        <v>191</v>
      </c>
      <c r="E1332" s="134" t="s">
        <v>3425</v>
      </c>
      <c r="F1332" s="135" t="s">
        <v>3426</v>
      </c>
      <c r="G1332" s="136" t="s">
        <v>633</v>
      </c>
      <c r="H1332" s="137">
        <v>9.4E-2</v>
      </c>
      <c r="I1332" s="138"/>
      <c r="J1332" s="139">
        <f>ROUND(I1332*H1332,2)</f>
        <v>0</v>
      </c>
      <c r="K1332" s="135" t="s">
        <v>195</v>
      </c>
      <c r="L1332" s="33"/>
      <c r="M1332" s="140" t="s">
        <v>19</v>
      </c>
      <c r="N1332" s="141" t="s">
        <v>45</v>
      </c>
      <c r="P1332" s="142">
        <f>O1332*H1332</f>
        <v>0</v>
      </c>
      <c r="Q1332" s="142">
        <v>0</v>
      </c>
      <c r="R1332" s="142">
        <f>Q1332*H1332</f>
        <v>0</v>
      </c>
      <c r="S1332" s="142">
        <v>0</v>
      </c>
      <c r="T1332" s="143">
        <f>S1332*H1332</f>
        <v>0</v>
      </c>
      <c r="AR1332" s="144" t="s">
        <v>224</v>
      </c>
      <c r="AT1332" s="144" t="s">
        <v>191</v>
      </c>
      <c r="AU1332" s="144" t="s">
        <v>85</v>
      </c>
      <c r="AY1332" s="18" t="s">
        <v>189</v>
      </c>
      <c r="BE1332" s="145">
        <f>IF(N1332="základní",J1332,0)</f>
        <v>0</v>
      </c>
      <c r="BF1332" s="145">
        <f>IF(N1332="snížená",J1332,0)</f>
        <v>0</v>
      </c>
      <c r="BG1332" s="145">
        <f>IF(N1332="zákl. přenesená",J1332,0)</f>
        <v>0</v>
      </c>
      <c r="BH1332" s="145">
        <f>IF(N1332="sníž. přenesená",J1332,0)</f>
        <v>0</v>
      </c>
      <c r="BI1332" s="145">
        <f>IF(N1332="nulová",J1332,0)</f>
        <v>0</v>
      </c>
      <c r="BJ1332" s="18" t="s">
        <v>82</v>
      </c>
      <c r="BK1332" s="145">
        <f>ROUND(I1332*H1332,2)</f>
        <v>0</v>
      </c>
      <c r="BL1332" s="18" t="s">
        <v>224</v>
      </c>
      <c r="BM1332" s="144" t="s">
        <v>3427</v>
      </c>
    </row>
    <row r="1333" spans="2:65" s="1" customFormat="1" ht="11.25">
      <c r="B1333" s="33"/>
      <c r="D1333" s="146" t="s">
        <v>198</v>
      </c>
      <c r="F1333" s="147" t="s">
        <v>3428</v>
      </c>
      <c r="I1333" s="148"/>
      <c r="L1333" s="33"/>
      <c r="M1333" s="149"/>
      <c r="T1333" s="54"/>
      <c r="AT1333" s="18" t="s">
        <v>198</v>
      </c>
      <c r="AU1333" s="18" t="s">
        <v>85</v>
      </c>
    </row>
    <row r="1334" spans="2:65" s="11" customFormat="1" ht="22.9" customHeight="1">
      <c r="B1334" s="121"/>
      <c r="D1334" s="122" t="s">
        <v>73</v>
      </c>
      <c r="E1334" s="131" t="s">
        <v>3429</v>
      </c>
      <c r="F1334" s="131" t="s">
        <v>3430</v>
      </c>
      <c r="I1334" s="124"/>
      <c r="J1334" s="132">
        <f>BK1334</f>
        <v>0</v>
      </c>
      <c r="L1334" s="121"/>
      <c r="M1334" s="126"/>
      <c r="P1334" s="127">
        <f>SUM(P1335:P1382)</f>
        <v>0</v>
      </c>
      <c r="R1334" s="127">
        <f>SUM(R1335:R1382)</f>
        <v>1.3564632000000001</v>
      </c>
      <c r="T1334" s="128">
        <f>SUM(T1335:T1382)</f>
        <v>0</v>
      </c>
      <c r="AR1334" s="122" t="s">
        <v>85</v>
      </c>
      <c r="AT1334" s="129" t="s">
        <v>73</v>
      </c>
      <c r="AU1334" s="129" t="s">
        <v>82</v>
      </c>
      <c r="AY1334" s="122" t="s">
        <v>189</v>
      </c>
      <c r="BK1334" s="130">
        <f>SUM(BK1335:BK1382)</f>
        <v>0</v>
      </c>
    </row>
    <row r="1335" spans="2:65" s="1" customFormat="1" ht="24.2" customHeight="1">
      <c r="B1335" s="33"/>
      <c r="C1335" s="133" t="s">
        <v>3431</v>
      </c>
      <c r="D1335" s="133" t="s">
        <v>191</v>
      </c>
      <c r="E1335" s="134" t="s">
        <v>3432</v>
      </c>
      <c r="F1335" s="135" t="s">
        <v>3433</v>
      </c>
      <c r="G1335" s="136" t="s">
        <v>194</v>
      </c>
      <c r="H1335" s="137">
        <v>28.5</v>
      </c>
      <c r="I1335" s="138"/>
      <c r="J1335" s="139">
        <f>ROUND(I1335*H1335,2)</f>
        <v>0</v>
      </c>
      <c r="K1335" s="135" t="s">
        <v>195</v>
      </c>
      <c r="L1335" s="33"/>
      <c r="M1335" s="140" t="s">
        <v>19</v>
      </c>
      <c r="N1335" s="141" t="s">
        <v>45</v>
      </c>
      <c r="P1335" s="142">
        <f>O1335*H1335</f>
        <v>0</v>
      </c>
      <c r="Q1335" s="142">
        <v>0</v>
      </c>
      <c r="R1335" s="142">
        <f>Q1335*H1335</f>
        <v>0</v>
      </c>
      <c r="S1335" s="142">
        <v>0</v>
      </c>
      <c r="T1335" s="143">
        <f>S1335*H1335</f>
        <v>0</v>
      </c>
      <c r="AR1335" s="144" t="s">
        <v>224</v>
      </c>
      <c r="AT1335" s="144" t="s">
        <v>191</v>
      </c>
      <c r="AU1335" s="144" t="s">
        <v>85</v>
      </c>
      <c r="AY1335" s="18" t="s">
        <v>189</v>
      </c>
      <c r="BE1335" s="145">
        <f>IF(N1335="základní",J1335,0)</f>
        <v>0</v>
      </c>
      <c r="BF1335" s="145">
        <f>IF(N1335="snížená",J1335,0)</f>
        <v>0</v>
      </c>
      <c r="BG1335" s="145">
        <f>IF(N1335="zákl. přenesená",J1335,0)</f>
        <v>0</v>
      </c>
      <c r="BH1335" s="145">
        <f>IF(N1335="sníž. přenesená",J1335,0)</f>
        <v>0</v>
      </c>
      <c r="BI1335" s="145">
        <f>IF(N1335="nulová",J1335,0)</f>
        <v>0</v>
      </c>
      <c r="BJ1335" s="18" t="s">
        <v>82</v>
      </c>
      <c r="BK1335" s="145">
        <f>ROUND(I1335*H1335,2)</f>
        <v>0</v>
      </c>
      <c r="BL1335" s="18" t="s">
        <v>224</v>
      </c>
      <c r="BM1335" s="144" t="s">
        <v>3434</v>
      </c>
    </row>
    <row r="1336" spans="2:65" s="1" customFormat="1" ht="11.25">
      <c r="B1336" s="33"/>
      <c r="D1336" s="146" t="s">
        <v>198</v>
      </c>
      <c r="F1336" s="147" t="s">
        <v>3435</v>
      </c>
      <c r="I1336" s="148"/>
      <c r="L1336" s="33"/>
      <c r="M1336" s="149"/>
      <c r="T1336" s="54"/>
      <c r="AT1336" s="18" t="s">
        <v>198</v>
      </c>
      <c r="AU1336" s="18" t="s">
        <v>85</v>
      </c>
    </row>
    <row r="1337" spans="2:65" s="12" customFormat="1" ht="11.25">
      <c r="B1337" s="150"/>
      <c r="D1337" s="151" t="s">
        <v>205</v>
      </c>
      <c r="E1337" s="152" t="s">
        <v>19</v>
      </c>
      <c r="F1337" s="153" t="s">
        <v>2208</v>
      </c>
      <c r="H1337" s="152" t="s">
        <v>19</v>
      </c>
      <c r="I1337" s="154"/>
      <c r="L1337" s="150"/>
      <c r="M1337" s="155"/>
      <c r="T1337" s="156"/>
      <c r="AT1337" s="152" t="s">
        <v>205</v>
      </c>
      <c r="AU1337" s="152" t="s">
        <v>85</v>
      </c>
      <c r="AV1337" s="12" t="s">
        <v>82</v>
      </c>
      <c r="AW1337" s="12" t="s">
        <v>35</v>
      </c>
      <c r="AX1337" s="12" t="s">
        <v>74</v>
      </c>
      <c r="AY1337" s="152" t="s">
        <v>189</v>
      </c>
    </row>
    <row r="1338" spans="2:65" s="12" customFormat="1" ht="11.25">
      <c r="B1338" s="150"/>
      <c r="D1338" s="151" t="s">
        <v>205</v>
      </c>
      <c r="E1338" s="152" t="s">
        <v>19</v>
      </c>
      <c r="F1338" s="153" t="s">
        <v>3103</v>
      </c>
      <c r="H1338" s="152" t="s">
        <v>19</v>
      </c>
      <c r="I1338" s="154"/>
      <c r="L1338" s="150"/>
      <c r="M1338" s="155"/>
      <c r="T1338" s="156"/>
      <c r="AT1338" s="152" t="s">
        <v>205</v>
      </c>
      <c r="AU1338" s="152" t="s">
        <v>85</v>
      </c>
      <c r="AV1338" s="12" t="s">
        <v>82</v>
      </c>
      <c r="AW1338" s="12" t="s">
        <v>35</v>
      </c>
      <c r="AX1338" s="12" t="s">
        <v>74</v>
      </c>
      <c r="AY1338" s="152" t="s">
        <v>189</v>
      </c>
    </row>
    <row r="1339" spans="2:65" s="13" customFormat="1" ht="11.25">
      <c r="B1339" s="157"/>
      <c r="D1339" s="151" t="s">
        <v>205</v>
      </c>
      <c r="E1339" s="158" t="s">
        <v>19</v>
      </c>
      <c r="F1339" s="159" t="s">
        <v>3104</v>
      </c>
      <c r="H1339" s="160">
        <v>28.5</v>
      </c>
      <c r="I1339" s="161"/>
      <c r="L1339" s="157"/>
      <c r="M1339" s="162"/>
      <c r="T1339" s="163"/>
      <c r="AT1339" s="158" t="s">
        <v>205</v>
      </c>
      <c r="AU1339" s="158" t="s">
        <v>85</v>
      </c>
      <c r="AV1339" s="13" t="s">
        <v>85</v>
      </c>
      <c r="AW1339" s="13" t="s">
        <v>35</v>
      </c>
      <c r="AX1339" s="13" t="s">
        <v>82</v>
      </c>
      <c r="AY1339" s="158" t="s">
        <v>189</v>
      </c>
    </row>
    <row r="1340" spans="2:65" s="1" customFormat="1" ht="21.75" customHeight="1">
      <c r="B1340" s="33"/>
      <c r="C1340" s="178" t="s">
        <v>3436</v>
      </c>
      <c r="D1340" s="178" t="s">
        <v>666</v>
      </c>
      <c r="E1340" s="179" t="s">
        <v>3437</v>
      </c>
      <c r="F1340" s="180" t="s">
        <v>3438</v>
      </c>
      <c r="G1340" s="181" t="s">
        <v>202</v>
      </c>
      <c r="H1340" s="182">
        <v>293.55</v>
      </c>
      <c r="I1340" s="183"/>
      <c r="J1340" s="184">
        <f>ROUND(I1340*H1340,2)</f>
        <v>0</v>
      </c>
      <c r="K1340" s="180" t="s">
        <v>195</v>
      </c>
      <c r="L1340" s="185"/>
      <c r="M1340" s="186" t="s">
        <v>19</v>
      </c>
      <c r="N1340" s="187" t="s">
        <v>45</v>
      </c>
      <c r="P1340" s="142">
        <f>O1340*H1340</f>
        <v>0</v>
      </c>
      <c r="Q1340" s="142">
        <v>4.4999999999999997E-3</v>
      </c>
      <c r="R1340" s="142">
        <f>Q1340*H1340</f>
        <v>1.320975</v>
      </c>
      <c r="S1340" s="142">
        <v>0</v>
      </c>
      <c r="T1340" s="143">
        <f>S1340*H1340</f>
        <v>0</v>
      </c>
      <c r="AR1340" s="144" t="s">
        <v>415</v>
      </c>
      <c r="AT1340" s="144" t="s">
        <v>666</v>
      </c>
      <c r="AU1340" s="144" t="s">
        <v>85</v>
      </c>
      <c r="AY1340" s="18" t="s">
        <v>189</v>
      </c>
      <c r="BE1340" s="145">
        <f>IF(N1340="základní",J1340,0)</f>
        <v>0</v>
      </c>
      <c r="BF1340" s="145">
        <f>IF(N1340="snížená",J1340,0)</f>
        <v>0</v>
      </c>
      <c r="BG1340" s="145">
        <f>IF(N1340="zákl. přenesená",J1340,0)</f>
        <v>0</v>
      </c>
      <c r="BH1340" s="145">
        <f>IF(N1340="sníž. přenesená",J1340,0)</f>
        <v>0</v>
      </c>
      <c r="BI1340" s="145">
        <f>IF(N1340="nulová",J1340,0)</f>
        <v>0</v>
      </c>
      <c r="BJ1340" s="18" t="s">
        <v>82</v>
      </c>
      <c r="BK1340" s="145">
        <f>ROUND(I1340*H1340,2)</f>
        <v>0</v>
      </c>
      <c r="BL1340" s="18" t="s">
        <v>224</v>
      </c>
      <c r="BM1340" s="144" t="s">
        <v>3439</v>
      </c>
    </row>
    <row r="1341" spans="2:65" s="13" customFormat="1" ht="11.25">
      <c r="B1341" s="157"/>
      <c r="D1341" s="151" t="s">
        <v>205</v>
      </c>
      <c r="F1341" s="159" t="s">
        <v>3440</v>
      </c>
      <c r="H1341" s="160">
        <v>293.55</v>
      </c>
      <c r="I1341" s="161"/>
      <c r="L1341" s="157"/>
      <c r="M1341" s="162"/>
      <c r="T1341" s="163"/>
      <c r="AT1341" s="158" t="s">
        <v>205</v>
      </c>
      <c r="AU1341" s="158" t="s">
        <v>85</v>
      </c>
      <c r="AV1341" s="13" t="s">
        <v>85</v>
      </c>
      <c r="AW1341" s="13" t="s">
        <v>4</v>
      </c>
      <c r="AX1341" s="13" t="s">
        <v>82</v>
      </c>
      <c r="AY1341" s="158" t="s">
        <v>189</v>
      </c>
    </row>
    <row r="1342" spans="2:65" s="1" customFormat="1" ht="24.2" customHeight="1">
      <c r="B1342" s="33"/>
      <c r="C1342" s="133" t="s">
        <v>3441</v>
      </c>
      <c r="D1342" s="133" t="s">
        <v>191</v>
      </c>
      <c r="E1342" s="134" t="s">
        <v>3442</v>
      </c>
      <c r="F1342" s="135" t="s">
        <v>3443</v>
      </c>
      <c r="G1342" s="136" t="s">
        <v>339</v>
      </c>
      <c r="H1342" s="137">
        <v>12.4</v>
      </c>
      <c r="I1342" s="138"/>
      <c r="J1342" s="139">
        <f>ROUND(I1342*H1342,2)</f>
        <v>0</v>
      </c>
      <c r="K1342" s="135" t="s">
        <v>195</v>
      </c>
      <c r="L1342" s="33"/>
      <c r="M1342" s="140" t="s">
        <v>19</v>
      </c>
      <c r="N1342" s="141" t="s">
        <v>45</v>
      </c>
      <c r="P1342" s="142">
        <f>O1342*H1342</f>
        <v>0</v>
      </c>
      <c r="Q1342" s="142">
        <v>1.0000000000000001E-5</v>
      </c>
      <c r="R1342" s="142">
        <f>Q1342*H1342</f>
        <v>1.2400000000000001E-4</v>
      </c>
      <c r="S1342" s="142">
        <v>0</v>
      </c>
      <c r="T1342" s="143">
        <f>S1342*H1342</f>
        <v>0</v>
      </c>
      <c r="AR1342" s="144" t="s">
        <v>224</v>
      </c>
      <c r="AT1342" s="144" t="s">
        <v>191</v>
      </c>
      <c r="AU1342" s="144" t="s">
        <v>85</v>
      </c>
      <c r="AY1342" s="18" t="s">
        <v>189</v>
      </c>
      <c r="BE1342" s="145">
        <f>IF(N1342="základní",J1342,0)</f>
        <v>0</v>
      </c>
      <c r="BF1342" s="145">
        <f>IF(N1342="snížená",J1342,0)</f>
        <v>0</v>
      </c>
      <c r="BG1342" s="145">
        <f>IF(N1342="zákl. přenesená",J1342,0)</f>
        <v>0</v>
      </c>
      <c r="BH1342" s="145">
        <f>IF(N1342="sníž. přenesená",J1342,0)</f>
        <v>0</v>
      </c>
      <c r="BI1342" s="145">
        <f>IF(N1342="nulová",J1342,0)</f>
        <v>0</v>
      </c>
      <c r="BJ1342" s="18" t="s">
        <v>82</v>
      </c>
      <c r="BK1342" s="145">
        <f>ROUND(I1342*H1342,2)</f>
        <v>0</v>
      </c>
      <c r="BL1342" s="18" t="s">
        <v>224</v>
      </c>
      <c r="BM1342" s="144" t="s">
        <v>3444</v>
      </c>
    </row>
    <row r="1343" spans="2:65" s="1" customFormat="1" ht="11.25">
      <c r="B1343" s="33"/>
      <c r="D1343" s="146" t="s">
        <v>198</v>
      </c>
      <c r="F1343" s="147" t="s">
        <v>3445</v>
      </c>
      <c r="I1343" s="148"/>
      <c r="L1343" s="33"/>
      <c r="M1343" s="149"/>
      <c r="T1343" s="54"/>
      <c r="AT1343" s="18" t="s">
        <v>198</v>
      </c>
      <c r="AU1343" s="18" t="s">
        <v>85</v>
      </c>
    </row>
    <row r="1344" spans="2:65" s="12" customFormat="1" ht="11.25">
      <c r="B1344" s="150"/>
      <c r="D1344" s="151" t="s">
        <v>205</v>
      </c>
      <c r="E1344" s="152" t="s">
        <v>19</v>
      </c>
      <c r="F1344" s="153" t="s">
        <v>3398</v>
      </c>
      <c r="H1344" s="152" t="s">
        <v>19</v>
      </c>
      <c r="I1344" s="154"/>
      <c r="L1344" s="150"/>
      <c r="M1344" s="155"/>
      <c r="T1344" s="156"/>
      <c r="AT1344" s="152" t="s">
        <v>205</v>
      </c>
      <c r="AU1344" s="152" t="s">
        <v>85</v>
      </c>
      <c r="AV1344" s="12" t="s">
        <v>82</v>
      </c>
      <c r="AW1344" s="12" t="s">
        <v>35</v>
      </c>
      <c r="AX1344" s="12" t="s">
        <v>74</v>
      </c>
      <c r="AY1344" s="152" t="s">
        <v>189</v>
      </c>
    </row>
    <row r="1345" spans="2:65" s="13" customFormat="1" ht="11.25">
      <c r="B1345" s="157"/>
      <c r="D1345" s="151" t="s">
        <v>205</v>
      </c>
      <c r="E1345" s="158" t="s">
        <v>19</v>
      </c>
      <c r="F1345" s="159" t="s">
        <v>3446</v>
      </c>
      <c r="H1345" s="160">
        <v>12.4</v>
      </c>
      <c r="I1345" s="161"/>
      <c r="L1345" s="157"/>
      <c r="M1345" s="162"/>
      <c r="T1345" s="163"/>
      <c r="AT1345" s="158" t="s">
        <v>205</v>
      </c>
      <c r="AU1345" s="158" t="s">
        <v>85</v>
      </c>
      <c r="AV1345" s="13" t="s">
        <v>85</v>
      </c>
      <c r="AW1345" s="13" t="s">
        <v>35</v>
      </c>
      <c r="AX1345" s="13" t="s">
        <v>82</v>
      </c>
      <c r="AY1345" s="158" t="s">
        <v>189</v>
      </c>
    </row>
    <row r="1346" spans="2:65" s="1" customFormat="1" ht="21.75" customHeight="1">
      <c r="B1346" s="33"/>
      <c r="C1346" s="178" t="s">
        <v>2722</v>
      </c>
      <c r="D1346" s="178" t="s">
        <v>666</v>
      </c>
      <c r="E1346" s="179" t="s">
        <v>3447</v>
      </c>
      <c r="F1346" s="180" t="s">
        <v>3448</v>
      </c>
      <c r="G1346" s="181" t="s">
        <v>339</v>
      </c>
      <c r="H1346" s="182">
        <v>12.772</v>
      </c>
      <c r="I1346" s="183"/>
      <c r="J1346" s="184">
        <f>ROUND(I1346*H1346,2)</f>
        <v>0</v>
      </c>
      <c r="K1346" s="180" t="s">
        <v>195</v>
      </c>
      <c r="L1346" s="185"/>
      <c r="M1346" s="186" t="s">
        <v>19</v>
      </c>
      <c r="N1346" s="187" t="s">
        <v>45</v>
      </c>
      <c r="P1346" s="142">
        <f>O1346*H1346</f>
        <v>0</v>
      </c>
      <c r="Q1346" s="142">
        <v>1E-4</v>
      </c>
      <c r="R1346" s="142">
        <f>Q1346*H1346</f>
        <v>1.2772E-3</v>
      </c>
      <c r="S1346" s="142">
        <v>0</v>
      </c>
      <c r="T1346" s="143">
        <f>S1346*H1346</f>
        <v>0</v>
      </c>
      <c r="AR1346" s="144" t="s">
        <v>415</v>
      </c>
      <c r="AT1346" s="144" t="s">
        <v>666</v>
      </c>
      <c r="AU1346" s="144" t="s">
        <v>85</v>
      </c>
      <c r="AY1346" s="18" t="s">
        <v>189</v>
      </c>
      <c r="BE1346" s="145">
        <f>IF(N1346="základní",J1346,0)</f>
        <v>0</v>
      </c>
      <c r="BF1346" s="145">
        <f>IF(N1346="snížená",J1346,0)</f>
        <v>0</v>
      </c>
      <c r="BG1346" s="145">
        <f>IF(N1346="zákl. přenesená",J1346,0)</f>
        <v>0</v>
      </c>
      <c r="BH1346" s="145">
        <f>IF(N1346="sníž. přenesená",J1346,0)</f>
        <v>0</v>
      </c>
      <c r="BI1346" s="145">
        <f>IF(N1346="nulová",J1346,0)</f>
        <v>0</v>
      </c>
      <c r="BJ1346" s="18" t="s">
        <v>82</v>
      </c>
      <c r="BK1346" s="145">
        <f>ROUND(I1346*H1346,2)</f>
        <v>0</v>
      </c>
      <c r="BL1346" s="18" t="s">
        <v>224</v>
      </c>
      <c r="BM1346" s="144" t="s">
        <v>3449</v>
      </c>
    </row>
    <row r="1347" spans="2:65" s="13" customFormat="1" ht="11.25">
      <c r="B1347" s="157"/>
      <c r="D1347" s="151" t="s">
        <v>205</v>
      </c>
      <c r="F1347" s="159" t="s">
        <v>3450</v>
      </c>
      <c r="H1347" s="160">
        <v>12.772</v>
      </c>
      <c r="I1347" s="161"/>
      <c r="L1347" s="157"/>
      <c r="M1347" s="162"/>
      <c r="T1347" s="163"/>
      <c r="AT1347" s="158" t="s">
        <v>205</v>
      </c>
      <c r="AU1347" s="158" t="s">
        <v>85</v>
      </c>
      <c r="AV1347" s="13" t="s">
        <v>85</v>
      </c>
      <c r="AW1347" s="13" t="s">
        <v>4</v>
      </c>
      <c r="AX1347" s="13" t="s">
        <v>82</v>
      </c>
      <c r="AY1347" s="158" t="s">
        <v>189</v>
      </c>
    </row>
    <row r="1348" spans="2:65" s="1" customFormat="1" ht="24.2" customHeight="1">
      <c r="B1348" s="33"/>
      <c r="C1348" s="133" t="s">
        <v>3451</v>
      </c>
      <c r="D1348" s="133" t="s">
        <v>191</v>
      </c>
      <c r="E1348" s="134" t="s">
        <v>3452</v>
      </c>
      <c r="F1348" s="135" t="s">
        <v>3453</v>
      </c>
      <c r="G1348" s="136" t="s">
        <v>339</v>
      </c>
      <c r="H1348" s="137">
        <v>12.4</v>
      </c>
      <c r="I1348" s="138"/>
      <c r="J1348" s="139">
        <f>ROUND(I1348*H1348,2)</f>
        <v>0</v>
      </c>
      <c r="K1348" s="135" t="s">
        <v>195</v>
      </c>
      <c r="L1348" s="33"/>
      <c r="M1348" s="140" t="s">
        <v>19</v>
      </c>
      <c r="N1348" s="141" t="s">
        <v>45</v>
      </c>
      <c r="P1348" s="142">
        <f>O1348*H1348</f>
        <v>0</v>
      </c>
      <c r="Q1348" s="142">
        <v>1.0000000000000001E-5</v>
      </c>
      <c r="R1348" s="142">
        <f>Q1348*H1348</f>
        <v>1.2400000000000001E-4</v>
      </c>
      <c r="S1348" s="142">
        <v>0</v>
      </c>
      <c r="T1348" s="143">
        <f>S1348*H1348</f>
        <v>0</v>
      </c>
      <c r="AR1348" s="144" t="s">
        <v>224</v>
      </c>
      <c r="AT1348" s="144" t="s">
        <v>191</v>
      </c>
      <c r="AU1348" s="144" t="s">
        <v>85</v>
      </c>
      <c r="AY1348" s="18" t="s">
        <v>189</v>
      </c>
      <c r="BE1348" s="145">
        <f>IF(N1348="základní",J1348,0)</f>
        <v>0</v>
      </c>
      <c r="BF1348" s="145">
        <f>IF(N1348="snížená",J1348,0)</f>
        <v>0</v>
      </c>
      <c r="BG1348" s="145">
        <f>IF(N1348="zákl. přenesená",J1348,0)</f>
        <v>0</v>
      </c>
      <c r="BH1348" s="145">
        <f>IF(N1348="sníž. přenesená",J1348,0)</f>
        <v>0</v>
      </c>
      <c r="BI1348" s="145">
        <f>IF(N1348="nulová",J1348,0)</f>
        <v>0</v>
      </c>
      <c r="BJ1348" s="18" t="s">
        <v>82</v>
      </c>
      <c r="BK1348" s="145">
        <f>ROUND(I1348*H1348,2)</f>
        <v>0</v>
      </c>
      <c r="BL1348" s="18" t="s">
        <v>224</v>
      </c>
      <c r="BM1348" s="144" t="s">
        <v>3454</v>
      </c>
    </row>
    <row r="1349" spans="2:65" s="1" customFormat="1" ht="11.25">
      <c r="B1349" s="33"/>
      <c r="D1349" s="146" t="s">
        <v>198</v>
      </c>
      <c r="F1349" s="147" t="s">
        <v>3455</v>
      </c>
      <c r="I1349" s="148"/>
      <c r="L1349" s="33"/>
      <c r="M1349" s="149"/>
      <c r="T1349" s="54"/>
      <c r="AT1349" s="18" t="s">
        <v>198</v>
      </c>
      <c r="AU1349" s="18" t="s">
        <v>85</v>
      </c>
    </row>
    <row r="1350" spans="2:65" s="12" customFormat="1" ht="11.25">
      <c r="B1350" s="150"/>
      <c r="D1350" s="151" t="s">
        <v>205</v>
      </c>
      <c r="E1350" s="152" t="s">
        <v>19</v>
      </c>
      <c r="F1350" s="153" t="s">
        <v>3398</v>
      </c>
      <c r="H1350" s="152" t="s">
        <v>19</v>
      </c>
      <c r="I1350" s="154"/>
      <c r="L1350" s="150"/>
      <c r="M1350" s="155"/>
      <c r="T1350" s="156"/>
      <c r="AT1350" s="152" t="s">
        <v>205</v>
      </c>
      <c r="AU1350" s="152" t="s">
        <v>85</v>
      </c>
      <c r="AV1350" s="12" t="s">
        <v>82</v>
      </c>
      <c r="AW1350" s="12" t="s">
        <v>35</v>
      </c>
      <c r="AX1350" s="12" t="s">
        <v>74</v>
      </c>
      <c r="AY1350" s="152" t="s">
        <v>189</v>
      </c>
    </row>
    <row r="1351" spans="2:65" s="13" customFormat="1" ht="11.25">
      <c r="B1351" s="157"/>
      <c r="D1351" s="151" t="s">
        <v>205</v>
      </c>
      <c r="E1351" s="158" t="s">
        <v>19</v>
      </c>
      <c r="F1351" s="159" t="s">
        <v>3456</v>
      </c>
      <c r="H1351" s="160">
        <v>12.4</v>
      </c>
      <c r="I1351" s="161"/>
      <c r="L1351" s="157"/>
      <c r="M1351" s="162"/>
      <c r="T1351" s="163"/>
      <c r="AT1351" s="158" t="s">
        <v>205</v>
      </c>
      <c r="AU1351" s="158" t="s">
        <v>85</v>
      </c>
      <c r="AV1351" s="13" t="s">
        <v>85</v>
      </c>
      <c r="AW1351" s="13" t="s">
        <v>35</v>
      </c>
      <c r="AX1351" s="13" t="s">
        <v>82</v>
      </c>
      <c r="AY1351" s="158" t="s">
        <v>189</v>
      </c>
    </row>
    <row r="1352" spans="2:65" s="1" customFormat="1" ht="16.5" customHeight="1">
      <c r="B1352" s="33"/>
      <c r="C1352" s="178" t="s">
        <v>3457</v>
      </c>
      <c r="D1352" s="178" t="s">
        <v>666</v>
      </c>
      <c r="E1352" s="179" t="s">
        <v>3458</v>
      </c>
      <c r="F1352" s="180" t="s">
        <v>3459</v>
      </c>
      <c r="G1352" s="181" t="s">
        <v>339</v>
      </c>
      <c r="H1352" s="182">
        <v>12.566000000000001</v>
      </c>
      <c r="I1352" s="183"/>
      <c r="J1352" s="184">
        <f>ROUND(I1352*H1352,2)</f>
        <v>0</v>
      </c>
      <c r="K1352" s="180" t="s">
        <v>195</v>
      </c>
      <c r="L1352" s="185"/>
      <c r="M1352" s="186" t="s">
        <v>19</v>
      </c>
      <c r="N1352" s="187" t="s">
        <v>45</v>
      </c>
      <c r="P1352" s="142">
        <f>O1352*H1352</f>
        <v>0</v>
      </c>
      <c r="Q1352" s="142">
        <v>2.9999999999999997E-4</v>
      </c>
      <c r="R1352" s="142">
        <f>Q1352*H1352</f>
        <v>3.7697999999999998E-3</v>
      </c>
      <c r="S1352" s="142">
        <v>0</v>
      </c>
      <c r="T1352" s="143">
        <f>S1352*H1352</f>
        <v>0</v>
      </c>
      <c r="AR1352" s="144" t="s">
        <v>415</v>
      </c>
      <c r="AT1352" s="144" t="s">
        <v>666</v>
      </c>
      <c r="AU1352" s="144" t="s">
        <v>85</v>
      </c>
      <c r="AY1352" s="18" t="s">
        <v>189</v>
      </c>
      <c r="BE1352" s="145">
        <f>IF(N1352="základní",J1352,0)</f>
        <v>0</v>
      </c>
      <c r="BF1352" s="145">
        <f>IF(N1352="snížená",J1352,0)</f>
        <v>0</v>
      </c>
      <c r="BG1352" s="145">
        <f>IF(N1352="zákl. přenesená",J1352,0)</f>
        <v>0</v>
      </c>
      <c r="BH1352" s="145">
        <f>IF(N1352="sníž. přenesená",J1352,0)</f>
        <v>0</v>
      </c>
      <c r="BI1352" s="145">
        <f>IF(N1352="nulová",J1352,0)</f>
        <v>0</v>
      </c>
      <c r="BJ1352" s="18" t="s">
        <v>82</v>
      </c>
      <c r="BK1352" s="145">
        <f>ROUND(I1352*H1352,2)</f>
        <v>0</v>
      </c>
      <c r="BL1352" s="18" t="s">
        <v>224</v>
      </c>
      <c r="BM1352" s="144" t="s">
        <v>3460</v>
      </c>
    </row>
    <row r="1353" spans="2:65" s="13" customFormat="1" ht="11.25">
      <c r="B1353" s="157"/>
      <c r="D1353" s="151" t="s">
        <v>205</v>
      </c>
      <c r="F1353" s="159" t="s">
        <v>3461</v>
      </c>
      <c r="H1353" s="160">
        <v>12.566000000000001</v>
      </c>
      <c r="I1353" s="161"/>
      <c r="L1353" s="157"/>
      <c r="M1353" s="162"/>
      <c r="T1353" s="163"/>
      <c r="AT1353" s="158" t="s">
        <v>205</v>
      </c>
      <c r="AU1353" s="158" t="s">
        <v>85</v>
      </c>
      <c r="AV1353" s="13" t="s">
        <v>85</v>
      </c>
      <c r="AW1353" s="13" t="s">
        <v>4</v>
      </c>
      <c r="AX1353" s="13" t="s">
        <v>82</v>
      </c>
      <c r="AY1353" s="158" t="s">
        <v>189</v>
      </c>
    </row>
    <row r="1354" spans="2:65" s="1" customFormat="1" ht="24.2" customHeight="1">
      <c r="B1354" s="33"/>
      <c r="C1354" s="133" t="s">
        <v>3462</v>
      </c>
      <c r="D1354" s="133" t="s">
        <v>191</v>
      </c>
      <c r="E1354" s="134" t="s">
        <v>3463</v>
      </c>
      <c r="F1354" s="135" t="s">
        <v>3464</v>
      </c>
      <c r="G1354" s="136" t="s">
        <v>339</v>
      </c>
      <c r="H1354" s="137">
        <v>6.2</v>
      </c>
      <c r="I1354" s="138"/>
      <c r="J1354" s="139">
        <f>ROUND(I1354*H1354,2)</f>
        <v>0</v>
      </c>
      <c r="K1354" s="135" t="s">
        <v>195</v>
      </c>
      <c r="L1354" s="33"/>
      <c r="M1354" s="140" t="s">
        <v>19</v>
      </c>
      <c r="N1354" s="141" t="s">
        <v>45</v>
      </c>
      <c r="P1354" s="142">
        <f>O1354*H1354</f>
        <v>0</v>
      </c>
      <c r="Q1354" s="142">
        <v>1.25E-3</v>
      </c>
      <c r="R1354" s="142">
        <f>Q1354*H1354</f>
        <v>7.7500000000000008E-3</v>
      </c>
      <c r="S1354" s="142">
        <v>0</v>
      </c>
      <c r="T1354" s="143">
        <f>S1354*H1354</f>
        <v>0</v>
      </c>
      <c r="AR1354" s="144" t="s">
        <v>224</v>
      </c>
      <c r="AT1354" s="144" t="s">
        <v>191</v>
      </c>
      <c r="AU1354" s="144" t="s">
        <v>85</v>
      </c>
      <c r="AY1354" s="18" t="s">
        <v>189</v>
      </c>
      <c r="BE1354" s="145">
        <f>IF(N1354="základní",J1354,0)</f>
        <v>0</v>
      </c>
      <c r="BF1354" s="145">
        <f>IF(N1354="snížená",J1354,0)</f>
        <v>0</v>
      </c>
      <c r="BG1354" s="145">
        <f>IF(N1354="zákl. přenesená",J1354,0)</f>
        <v>0</v>
      </c>
      <c r="BH1354" s="145">
        <f>IF(N1354="sníž. přenesená",J1354,0)</f>
        <v>0</v>
      </c>
      <c r="BI1354" s="145">
        <f>IF(N1354="nulová",J1354,0)</f>
        <v>0</v>
      </c>
      <c r="BJ1354" s="18" t="s">
        <v>82</v>
      </c>
      <c r="BK1354" s="145">
        <f>ROUND(I1354*H1354,2)</f>
        <v>0</v>
      </c>
      <c r="BL1354" s="18" t="s">
        <v>224</v>
      </c>
      <c r="BM1354" s="144" t="s">
        <v>3465</v>
      </c>
    </row>
    <row r="1355" spans="2:65" s="1" customFormat="1" ht="11.25">
      <c r="B1355" s="33"/>
      <c r="D1355" s="146" t="s">
        <v>198</v>
      </c>
      <c r="F1355" s="147" t="s">
        <v>3466</v>
      </c>
      <c r="I1355" s="148"/>
      <c r="L1355" s="33"/>
      <c r="M1355" s="149"/>
      <c r="T1355" s="54"/>
      <c r="AT1355" s="18" t="s">
        <v>198</v>
      </c>
      <c r="AU1355" s="18" t="s">
        <v>85</v>
      </c>
    </row>
    <row r="1356" spans="2:65" s="12" customFormat="1" ht="11.25">
      <c r="B1356" s="150"/>
      <c r="D1356" s="151" t="s">
        <v>205</v>
      </c>
      <c r="E1356" s="152" t="s">
        <v>19</v>
      </c>
      <c r="F1356" s="153" t="s">
        <v>3398</v>
      </c>
      <c r="H1356" s="152" t="s">
        <v>19</v>
      </c>
      <c r="I1356" s="154"/>
      <c r="L1356" s="150"/>
      <c r="M1356" s="155"/>
      <c r="T1356" s="156"/>
      <c r="AT1356" s="152" t="s">
        <v>205</v>
      </c>
      <c r="AU1356" s="152" t="s">
        <v>85</v>
      </c>
      <c r="AV1356" s="12" t="s">
        <v>82</v>
      </c>
      <c r="AW1356" s="12" t="s">
        <v>35</v>
      </c>
      <c r="AX1356" s="12" t="s">
        <v>74</v>
      </c>
      <c r="AY1356" s="152" t="s">
        <v>189</v>
      </c>
    </row>
    <row r="1357" spans="2:65" s="12" customFormat="1" ht="22.5">
      <c r="B1357" s="150"/>
      <c r="D1357" s="151" t="s">
        <v>205</v>
      </c>
      <c r="E1357" s="152" t="s">
        <v>19</v>
      </c>
      <c r="F1357" s="153" t="s">
        <v>3467</v>
      </c>
      <c r="H1357" s="152" t="s">
        <v>19</v>
      </c>
      <c r="I1357" s="154"/>
      <c r="L1357" s="150"/>
      <c r="M1357" s="155"/>
      <c r="T1357" s="156"/>
      <c r="AT1357" s="152" t="s">
        <v>205</v>
      </c>
      <c r="AU1357" s="152" t="s">
        <v>85</v>
      </c>
      <c r="AV1357" s="12" t="s">
        <v>82</v>
      </c>
      <c r="AW1357" s="12" t="s">
        <v>35</v>
      </c>
      <c r="AX1357" s="12" t="s">
        <v>74</v>
      </c>
      <c r="AY1357" s="152" t="s">
        <v>189</v>
      </c>
    </row>
    <row r="1358" spans="2:65" s="13" customFormat="1" ht="11.25">
      <c r="B1358" s="157"/>
      <c r="D1358" s="151" t="s">
        <v>205</v>
      </c>
      <c r="E1358" s="158" t="s">
        <v>19</v>
      </c>
      <c r="F1358" s="159" t="s">
        <v>3468</v>
      </c>
      <c r="H1358" s="160">
        <v>6.2</v>
      </c>
      <c r="I1358" s="161"/>
      <c r="L1358" s="157"/>
      <c r="M1358" s="162"/>
      <c r="T1358" s="163"/>
      <c r="AT1358" s="158" t="s">
        <v>205</v>
      </c>
      <c r="AU1358" s="158" t="s">
        <v>85</v>
      </c>
      <c r="AV1358" s="13" t="s">
        <v>85</v>
      </c>
      <c r="AW1358" s="13" t="s">
        <v>35</v>
      </c>
      <c r="AX1358" s="13" t="s">
        <v>82</v>
      </c>
      <c r="AY1358" s="158" t="s">
        <v>189</v>
      </c>
    </row>
    <row r="1359" spans="2:65" s="1" customFormat="1" ht="24.2" customHeight="1">
      <c r="B1359" s="33"/>
      <c r="C1359" s="178" t="s">
        <v>3469</v>
      </c>
      <c r="D1359" s="178" t="s">
        <v>666</v>
      </c>
      <c r="E1359" s="179" t="s">
        <v>3470</v>
      </c>
      <c r="F1359" s="180" t="s">
        <v>3471</v>
      </c>
      <c r="G1359" s="181" t="s">
        <v>339</v>
      </c>
      <c r="H1359" s="182">
        <v>6.2830000000000004</v>
      </c>
      <c r="I1359" s="183"/>
      <c r="J1359" s="184">
        <f>ROUND(I1359*H1359,2)</f>
        <v>0</v>
      </c>
      <c r="K1359" s="180" t="s">
        <v>195</v>
      </c>
      <c r="L1359" s="185"/>
      <c r="M1359" s="186" t="s">
        <v>19</v>
      </c>
      <c r="N1359" s="187" t="s">
        <v>45</v>
      </c>
      <c r="P1359" s="142">
        <f>O1359*H1359</f>
        <v>0</v>
      </c>
      <c r="Q1359" s="142">
        <v>4.0000000000000002E-4</v>
      </c>
      <c r="R1359" s="142">
        <f>Q1359*H1359</f>
        <v>2.5132000000000002E-3</v>
      </c>
      <c r="S1359" s="142">
        <v>0</v>
      </c>
      <c r="T1359" s="143">
        <f>S1359*H1359</f>
        <v>0</v>
      </c>
      <c r="AR1359" s="144" t="s">
        <v>415</v>
      </c>
      <c r="AT1359" s="144" t="s">
        <v>666</v>
      </c>
      <c r="AU1359" s="144" t="s">
        <v>85</v>
      </c>
      <c r="AY1359" s="18" t="s">
        <v>189</v>
      </c>
      <c r="BE1359" s="145">
        <f>IF(N1359="základní",J1359,0)</f>
        <v>0</v>
      </c>
      <c r="BF1359" s="145">
        <f>IF(N1359="snížená",J1359,0)</f>
        <v>0</v>
      </c>
      <c r="BG1359" s="145">
        <f>IF(N1359="zákl. přenesená",J1359,0)</f>
        <v>0</v>
      </c>
      <c r="BH1359" s="145">
        <f>IF(N1359="sníž. přenesená",J1359,0)</f>
        <v>0</v>
      </c>
      <c r="BI1359" s="145">
        <f>IF(N1359="nulová",J1359,0)</f>
        <v>0</v>
      </c>
      <c r="BJ1359" s="18" t="s">
        <v>82</v>
      </c>
      <c r="BK1359" s="145">
        <f>ROUND(I1359*H1359,2)</f>
        <v>0</v>
      </c>
      <c r="BL1359" s="18" t="s">
        <v>224</v>
      </c>
      <c r="BM1359" s="144" t="s">
        <v>3472</v>
      </c>
    </row>
    <row r="1360" spans="2:65" s="13" customFormat="1" ht="11.25">
      <c r="B1360" s="157"/>
      <c r="D1360" s="151" t="s">
        <v>205</v>
      </c>
      <c r="F1360" s="159" t="s">
        <v>3473</v>
      </c>
      <c r="H1360" s="160">
        <v>6.2830000000000004</v>
      </c>
      <c r="I1360" s="161"/>
      <c r="L1360" s="157"/>
      <c r="M1360" s="162"/>
      <c r="T1360" s="163"/>
      <c r="AT1360" s="158" t="s">
        <v>205</v>
      </c>
      <c r="AU1360" s="158" t="s">
        <v>85</v>
      </c>
      <c r="AV1360" s="13" t="s">
        <v>85</v>
      </c>
      <c r="AW1360" s="13" t="s">
        <v>4</v>
      </c>
      <c r="AX1360" s="13" t="s">
        <v>82</v>
      </c>
      <c r="AY1360" s="158" t="s">
        <v>189</v>
      </c>
    </row>
    <row r="1361" spans="2:65" s="1" customFormat="1" ht="24.2" customHeight="1">
      <c r="B1361" s="33"/>
      <c r="C1361" s="133" t="s">
        <v>3474</v>
      </c>
      <c r="D1361" s="133" t="s">
        <v>191</v>
      </c>
      <c r="E1361" s="134" t="s">
        <v>3475</v>
      </c>
      <c r="F1361" s="135" t="s">
        <v>3476</v>
      </c>
      <c r="G1361" s="136" t="s">
        <v>202</v>
      </c>
      <c r="H1361" s="137">
        <v>2</v>
      </c>
      <c r="I1361" s="138"/>
      <c r="J1361" s="139">
        <f>ROUND(I1361*H1361,2)</f>
        <v>0</v>
      </c>
      <c r="K1361" s="135" t="s">
        <v>195</v>
      </c>
      <c r="L1361" s="33"/>
      <c r="M1361" s="140" t="s">
        <v>19</v>
      </c>
      <c r="N1361" s="141" t="s">
        <v>45</v>
      </c>
      <c r="P1361" s="142">
        <f>O1361*H1361</f>
        <v>0</v>
      </c>
      <c r="Q1361" s="142">
        <v>4.0000000000000003E-5</v>
      </c>
      <c r="R1361" s="142">
        <f>Q1361*H1361</f>
        <v>8.0000000000000007E-5</v>
      </c>
      <c r="S1361" s="142">
        <v>0</v>
      </c>
      <c r="T1361" s="143">
        <f>S1361*H1361</f>
        <v>0</v>
      </c>
      <c r="AR1361" s="144" t="s">
        <v>224</v>
      </c>
      <c r="AT1361" s="144" t="s">
        <v>191</v>
      </c>
      <c r="AU1361" s="144" t="s">
        <v>85</v>
      </c>
      <c r="AY1361" s="18" t="s">
        <v>189</v>
      </c>
      <c r="BE1361" s="145">
        <f>IF(N1361="základní",J1361,0)</f>
        <v>0</v>
      </c>
      <c r="BF1361" s="145">
        <f>IF(N1361="snížená",J1361,0)</f>
        <v>0</v>
      </c>
      <c r="BG1361" s="145">
        <f>IF(N1361="zákl. přenesená",J1361,0)</f>
        <v>0</v>
      </c>
      <c r="BH1361" s="145">
        <f>IF(N1361="sníž. přenesená",J1361,0)</f>
        <v>0</v>
      </c>
      <c r="BI1361" s="145">
        <f>IF(N1361="nulová",J1361,0)</f>
        <v>0</v>
      </c>
      <c r="BJ1361" s="18" t="s">
        <v>82</v>
      </c>
      <c r="BK1361" s="145">
        <f>ROUND(I1361*H1361,2)</f>
        <v>0</v>
      </c>
      <c r="BL1361" s="18" t="s">
        <v>224</v>
      </c>
      <c r="BM1361" s="144" t="s">
        <v>3477</v>
      </c>
    </row>
    <row r="1362" spans="2:65" s="1" customFormat="1" ht="11.25">
      <c r="B1362" s="33"/>
      <c r="D1362" s="146" t="s">
        <v>198</v>
      </c>
      <c r="F1362" s="147" t="s">
        <v>3478</v>
      </c>
      <c r="I1362" s="148"/>
      <c r="L1362" s="33"/>
      <c r="M1362" s="149"/>
      <c r="T1362" s="54"/>
      <c r="AT1362" s="18" t="s">
        <v>198</v>
      </c>
      <c r="AU1362" s="18" t="s">
        <v>85</v>
      </c>
    </row>
    <row r="1363" spans="2:65" s="12" customFormat="1" ht="11.25">
      <c r="B1363" s="150"/>
      <c r="D1363" s="151" t="s">
        <v>205</v>
      </c>
      <c r="E1363" s="152" t="s">
        <v>19</v>
      </c>
      <c r="F1363" s="153" t="s">
        <v>3398</v>
      </c>
      <c r="H1363" s="152" t="s">
        <v>19</v>
      </c>
      <c r="I1363" s="154"/>
      <c r="L1363" s="150"/>
      <c r="M1363" s="155"/>
      <c r="T1363" s="156"/>
      <c r="AT1363" s="152" t="s">
        <v>205</v>
      </c>
      <c r="AU1363" s="152" t="s">
        <v>85</v>
      </c>
      <c r="AV1363" s="12" t="s">
        <v>82</v>
      </c>
      <c r="AW1363" s="12" t="s">
        <v>35</v>
      </c>
      <c r="AX1363" s="12" t="s">
        <v>74</v>
      </c>
      <c r="AY1363" s="152" t="s">
        <v>189</v>
      </c>
    </row>
    <row r="1364" spans="2:65" s="13" customFormat="1" ht="11.25">
      <c r="B1364" s="157"/>
      <c r="D1364" s="151" t="s">
        <v>205</v>
      </c>
      <c r="E1364" s="158" t="s">
        <v>19</v>
      </c>
      <c r="F1364" s="159" t="s">
        <v>3479</v>
      </c>
      <c r="H1364" s="160">
        <v>2</v>
      </c>
      <c r="I1364" s="161"/>
      <c r="L1364" s="157"/>
      <c r="M1364" s="162"/>
      <c r="T1364" s="163"/>
      <c r="AT1364" s="158" t="s">
        <v>205</v>
      </c>
      <c r="AU1364" s="158" t="s">
        <v>85</v>
      </c>
      <c r="AV1364" s="13" t="s">
        <v>85</v>
      </c>
      <c r="AW1364" s="13" t="s">
        <v>35</v>
      </c>
      <c r="AX1364" s="13" t="s">
        <v>82</v>
      </c>
      <c r="AY1364" s="158" t="s">
        <v>189</v>
      </c>
    </row>
    <row r="1365" spans="2:65" s="1" customFormat="1" ht="21.75" customHeight="1">
      <c r="B1365" s="33"/>
      <c r="C1365" s="178" t="s">
        <v>3480</v>
      </c>
      <c r="D1365" s="178" t="s">
        <v>666</v>
      </c>
      <c r="E1365" s="179" t="s">
        <v>3481</v>
      </c>
      <c r="F1365" s="180" t="s">
        <v>3482</v>
      </c>
      <c r="G1365" s="181" t="s">
        <v>202</v>
      </c>
      <c r="H1365" s="182">
        <v>2</v>
      </c>
      <c r="I1365" s="183"/>
      <c r="J1365" s="184">
        <f>ROUND(I1365*H1365,2)</f>
        <v>0</v>
      </c>
      <c r="K1365" s="180" t="s">
        <v>195</v>
      </c>
      <c r="L1365" s="185"/>
      <c r="M1365" s="186" t="s">
        <v>19</v>
      </c>
      <c r="N1365" s="187" t="s">
        <v>45</v>
      </c>
      <c r="P1365" s="142">
        <f>O1365*H1365</f>
        <v>0</v>
      </c>
      <c r="Q1365" s="142">
        <v>1E-4</v>
      </c>
      <c r="R1365" s="142">
        <f>Q1365*H1365</f>
        <v>2.0000000000000001E-4</v>
      </c>
      <c r="S1365" s="142">
        <v>0</v>
      </c>
      <c r="T1365" s="143">
        <f>S1365*H1365</f>
        <v>0</v>
      </c>
      <c r="AR1365" s="144" t="s">
        <v>415</v>
      </c>
      <c r="AT1365" s="144" t="s">
        <v>666</v>
      </c>
      <c r="AU1365" s="144" t="s">
        <v>85</v>
      </c>
      <c r="AY1365" s="18" t="s">
        <v>189</v>
      </c>
      <c r="BE1365" s="145">
        <f>IF(N1365="základní",J1365,0)</f>
        <v>0</v>
      </c>
      <c r="BF1365" s="145">
        <f>IF(N1365="snížená",J1365,0)</f>
        <v>0</v>
      </c>
      <c r="BG1365" s="145">
        <f>IF(N1365="zákl. přenesená",J1365,0)</f>
        <v>0</v>
      </c>
      <c r="BH1365" s="145">
        <f>IF(N1365="sníž. přenesená",J1365,0)</f>
        <v>0</v>
      </c>
      <c r="BI1365" s="145">
        <f>IF(N1365="nulová",J1365,0)</f>
        <v>0</v>
      </c>
      <c r="BJ1365" s="18" t="s">
        <v>82</v>
      </c>
      <c r="BK1365" s="145">
        <f>ROUND(I1365*H1365,2)</f>
        <v>0</v>
      </c>
      <c r="BL1365" s="18" t="s">
        <v>224</v>
      </c>
      <c r="BM1365" s="144" t="s">
        <v>3483</v>
      </c>
    </row>
    <row r="1366" spans="2:65" s="1" customFormat="1" ht="24.2" customHeight="1">
      <c r="B1366" s="33"/>
      <c r="C1366" s="133" t="s">
        <v>3484</v>
      </c>
      <c r="D1366" s="133" t="s">
        <v>191</v>
      </c>
      <c r="E1366" s="134" t="s">
        <v>3485</v>
      </c>
      <c r="F1366" s="135" t="s">
        <v>3486</v>
      </c>
      <c r="G1366" s="136" t="s">
        <v>202</v>
      </c>
      <c r="H1366" s="137">
        <v>7</v>
      </c>
      <c r="I1366" s="138"/>
      <c r="J1366" s="139">
        <f>ROUND(I1366*H1366,2)</f>
        <v>0</v>
      </c>
      <c r="K1366" s="135" t="s">
        <v>195</v>
      </c>
      <c r="L1366" s="33"/>
      <c r="M1366" s="140" t="s">
        <v>19</v>
      </c>
      <c r="N1366" s="141" t="s">
        <v>45</v>
      </c>
      <c r="P1366" s="142">
        <f>O1366*H1366</f>
        <v>0</v>
      </c>
      <c r="Q1366" s="142">
        <v>0</v>
      </c>
      <c r="R1366" s="142">
        <f>Q1366*H1366</f>
        <v>0</v>
      </c>
      <c r="S1366" s="142">
        <v>0</v>
      </c>
      <c r="T1366" s="143">
        <f>S1366*H1366</f>
        <v>0</v>
      </c>
      <c r="AR1366" s="144" t="s">
        <v>224</v>
      </c>
      <c r="AT1366" s="144" t="s">
        <v>191</v>
      </c>
      <c r="AU1366" s="144" t="s">
        <v>85</v>
      </c>
      <c r="AY1366" s="18" t="s">
        <v>189</v>
      </c>
      <c r="BE1366" s="145">
        <f>IF(N1366="základní",J1366,0)</f>
        <v>0</v>
      </c>
      <c r="BF1366" s="145">
        <f>IF(N1366="snížená",J1366,0)</f>
        <v>0</v>
      </c>
      <c r="BG1366" s="145">
        <f>IF(N1366="zákl. přenesená",J1366,0)</f>
        <v>0</v>
      </c>
      <c r="BH1366" s="145">
        <f>IF(N1366="sníž. přenesená",J1366,0)</f>
        <v>0</v>
      </c>
      <c r="BI1366" s="145">
        <f>IF(N1366="nulová",J1366,0)</f>
        <v>0</v>
      </c>
      <c r="BJ1366" s="18" t="s">
        <v>82</v>
      </c>
      <c r="BK1366" s="145">
        <f>ROUND(I1366*H1366,2)</f>
        <v>0</v>
      </c>
      <c r="BL1366" s="18" t="s">
        <v>224</v>
      </c>
      <c r="BM1366" s="144" t="s">
        <v>3487</v>
      </c>
    </row>
    <row r="1367" spans="2:65" s="1" customFormat="1" ht="11.25">
      <c r="B1367" s="33"/>
      <c r="D1367" s="146" t="s">
        <v>198</v>
      </c>
      <c r="F1367" s="147" t="s">
        <v>3488</v>
      </c>
      <c r="I1367" s="148"/>
      <c r="L1367" s="33"/>
      <c r="M1367" s="149"/>
      <c r="T1367" s="54"/>
      <c r="AT1367" s="18" t="s">
        <v>198</v>
      </c>
      <c r="AU1367" s="18" t="s">
        <v>85</v>
      </c>
    </row>
    <row r="1368" spans="2:65" s="12" customFormat="1" ht="11.25">
      <c r="B1368" s="150"/>
      <c r="D1368" s="151" t="s">
        <v>205</v>
      </c>
      <c r="E1368" s="152" t="s">
        <v>19</v>
      </c>
      <c r="F1368" s="153" t="s">
        <v>3398</v>
      </c>
      <c r="H1368" s="152" t="s">
        <v>19</v>
      </c>
      <c r="I1368" s="154"/>
      <c r="L1368" s="150"/>
      <c r="M1368" s="155"/>
      <c r="T1368" s="156"/>
      <c r="AT1368" s="152" t="s">
        <v>205</v>
      </c>
      <c r="AU1368" s="152" t="s">
        <v>85</v>
      </c>
      <c r="AV1368" s="12" t="s">
        <v>82</v>
      </c>
      <c r="AW1368" s="12" t="s">
        <v>35</v>
      </c>
      <c r="AX1368" s="12" t="s">
        <v>74</v>
      </c>
      <c r="AY1368" s="152" t="s">
        <v>189</v>
      </c>
    </row>
    <row r="1369" spans="2:65" s="13" customFormat="1" ht="11.25">
      <c r="B1369" s="157"/>
      <c r="D1369" s="151" t="s">
        <v>205</v>
      </c>
      <c r="E1369" s="158" t="s">
        <v>19</v>
      </c>
      <c r="F1369" s="159" t="s">
        <v>3489</v>
      </c>
      <c r="H1369" s="160">
        <v>7</v>
      </c>
      <c r="I1369" s="161"/>
      <c r="L1369" s="157"/>
      <c r="M1369" s="162"/>
      <c r="T1369" s="163"/>
      <c r="AT1369" s="158" t="s">
        <v>205</v>
      </c>
      <c r="AU1369" s="158" t="s">
        <v>85</v>
      </c>
      <c r="AV1369" s="13" t="s">
        <v>85</v>
      </c>
      <c r="AW1369" s="13" t="s">
        <v>35</v>
      </c>
      <c r="AX1369" s="13" t="s">
        <v>82</v>
      </c>
      <c r="AY1369" s="158" t="s">
        <v>189</v>
      </c>
    </row>
    <row r="1370" spans="2:65" s="1" customFormat="1" ht="24.2" customHeight="1">
      <c r="B1370" s="33"/>
      <c r="C1370" s="178" t="s">
        <v>3490</v>
      </c>
      <c r="D1370" s="178" t="s">
        <v>666</v>
      </c>
      <c r="E1370" s="179" t="s">
        <v>3491</v>
      </c>
      <c r="F1370" s="180" t="s">
        <v>3492</v>
      </c>
      <c r="G1370" s="181" t="s">
        <v>202</v>
      </c>
      <c r="H1370" s="182">
        <v>7</v>
      </c>
      <c r="I1370" s="183"/>
      <c r="J1370" s="184">
        <f>ROUND(I1370*H1370,2)</f>
        <v>0</v>
      </c>
      <c r="K1370" s="180" t="s">
        <v>19</v>
      </c>
      <c r="L1370" s="185"/>
      <c r="M1370" s="186" t="s">
        <v>19</v>
      </c>
      <c r="N1370" s="187" t="s">
        <v>45</v>
      </c>
      <c r="P1370" s="142">
        <f>O1370*H1370</f>
        <v>0</v>
      </c>
      <c r="Q1370" s="142">
        <v>1.4999999999999999E-4</v>
      </c>
      <c r="R1370" s="142">
        <f>Q1370*H1370</f>
        <v>1.0499999999999999E-3</v>
      </c>
      <c r="S1370" s="142">
        <v>0</v>
      </c>
      <c r="T1370" s="143">
        <f>S1370*H1370</f>
        <v>0</v>
      </c>
      <c r="AR1370" s="144" t="s">
        <v>415</v>
      </c>
      <c r="AT1370" s="144" t="s">
        <v>666</v>
      </c>
      <c r="AU1370" s="144" t="s">
        <v>85</v>
      </c>
      <c r="AY1370" s="18" t="s">
        <v>189</v>
      </c>
      <c r="BE1370" s="145">
        <f>IF(N1370="základní",J1370,0)</f>
        <v>0</v>
      </c>
      <c r="BF1370" s="145">
        <f>IF(N1370="snížená",J1370,0)</f>
        <v>0</v>
      </c>
      <c r="BG1370" s="145">
        <f>IF(N1370="zákl. přenesená",J1370,0)</f>
        <v>0</v>
      </c>
      <c r="BH1370" s="145">
        <f>IF(N1370="sníž. přenesená",J1370,0)</f>
        <v>0</v>
      </c>
      <c r="BI1370" s="145">
        <f>IF(N1370="nulová",J1370,0)</f>
        <v>0</v>
      </c>
      <c r="BJ1370" s="18" t="s">
        <v>82</v>
      </c>
      <c r="BK1370" s="145">
        <f>ROUND(I1370*H1370,2)</f>
        <v>0</v>
      </c>
      <c r="BL1370" s="18" t="s">
        <v>224</v>
      </c>
      <c r="BM1370" s="144" t="s">
        <v>3493</v>
      </c>
    </row>
    <row r="1371" spans="2:65" s="1" customFormat="1" ht="24.2" customHeight="1">
      <c r="B1371" s="33"/>
      <c r="C1371" s="133" t="s">
        <v>3494</v>
      </c>
      <c r="D1371" s="133" t="s">
        <v>191</v>
      </c>
      <c r="E1371" s="134" t="s">
        <v>3495</v>
      </c>
      <c r="F1371" s="135" t="s">
        <v>3496</v>
      </c>
      <c r="G1371" s="136" t="s">
        <v>202</v>
      </c>
      <c r="H1371" s="137">
        <v>72</v>
      </c>
      <c r="I1371" s="138"/>
      <c r="J1371" s="139">
        <f>ROUND(I1371*H1371,2)</f>
        <v>0</v>
      </c>
      <c r="K1371" s="135" t="s">
        <v>195</v>
      </c>
      <c r="L1371" s="33"/>
      <c r="M1371" s="140" t="s">
        <v>19</v>
      </c>
      <c r="N1371" s="141" t="s">
        <v>45</v>
      </c>
      <c r="P1371" s="142">
        <f>O1371*H1371</f>
        <v>0</v>
      </c>
      <c r="Q1371" s="142">
        <v>0</v>
      </c>
      <c r="R1371" s="142">
        <f>Q1371*H1371</f>
        <v>0</v>
      </c>
      <c r="S1371" s="142">
        <v>0</v>
      </c>
      <c r="T1371" s="143">
        <f>S1371*H1371</f>
        <v>0</v>
      </c>
      <c r="AR1371" s="144" t="s">
        <v>224</v>
      </c>
      <c r="AT1371" s="144" t="s">
        <v>191</v>
      </c>
      <c r="AU1371" s="144" t="s">
        <v>85</v>
      </c>
      <c r="AY1371" s="18" t="s">
        <v>189</v>
      </c>
      <c r="BE1371" s="145">
        <f>IF(N1371="základní",J1371,0)</f>
        <v>0</v>
      </c>
      <c r="BF1371" s="145">
        <f>IF(N1371="snížená",J1371,0)</f>
        <v>0</v>
      </c>
      <c r="BG1371" s="145">
        <f>IF(N1371="zákl. přenesená",J1371,0)</f>
        <v>0</v>
      </c>
      <c r="BH1371" s="145">
        <f>IF(N1371="sníž. přenesená",J1371,0)</f>
        <v>0</v>
      </c>
      <c r="BI1371" s="145">
        <f>IF(N1371="nulová",J1371,0)</f>
        <v>0</v>
      </c>
      <c r="BJ1371" s="18" t="s">
        <v>82</v>
      </c>
      <c r="BK1371" s="145">
        <f>ROUND(I1371*H1371,2)</f>
        <v>0</v>
      </c>
      <c r="BL1371" s="18" t="s">
        <v>224</v>
      </c>
      <c r="BM1371" s="144" t="s">
        <v>3497</v>
      </c>
    </row>
    <row r="1372" spans="2:65" s="1" customFormat="1" ht="11.25">
      <c r="B1372" s="33"/>
      <c r="D1372" s="146" t="s">
        <v>198</v>
      </c>
      <c r="F1372" s="147" t="s">
        <v>3498</v>
      </c>
      <c r="I1372" s="148"/>
      <c r="L1372" s="33"/>
      <c r="M1372" s="149"/>
      <c r="T1372" s="54"/>
      <c r="AT1372" s="18" t="s">
        <v>198</v>
      </c>
      <c r="AU1372" s="18" t="s">
        <v>85</v>
      </c>
    </row>
    <row r="1373" spans="2:65" s="12" customFormat="1" ht="11.25">
      <c r="B1373" s="150"/>
      <c r="D1373" s="151" t="s">
        <v>205</v>
      </c>
      <c r="E1373" s="152" t="s">
        <v>19</v>
      </c>
      <c r="F1373" s="153" t="s">
        <v>3398</v>
      </c>
      <c r="H1373" s="152" t="s">
        <v>19</v>
      </c>
      <c r="I1373" s="154"/>
      <c r="L1373" s="150"/>
      <c r="M1373" s="155"/>
      <c r="T1373" s="156"/>
      <c r="AT1373" s="152" t="s">
        <v>205</v>
      </c>
      <c r="AU1373" s="152" t="s">
        <v>85</v>
      </c>
      <c r="AV1373" s="12" t="s">
        <v>82</v>
      </c>
      <c r="AW1373" s="12" t="s">
        <v>35</v>
      </c>
      <c r="AX1373" s="12" t="s">
        <v>74</v>
      </c>
      <c r="AY1373" s="152" t="s">
        <v>189</v>
      </c>
    </row>
    <row r="1374" spans="2:65" s="13" customFormat="1" ht="11.25">
      <c r="B1374" s="157"/>
      <c r="D1374" s="151" t="s">
        <v>205</v>
      </c>
      <c r="E1374" s="158" t="s">
        <v>19</v>
      </c>
      <c r="F1374" s="159" t="s">
        <v>3499</v>
      </c>
      <c r="H1374" s="160">
        <v>72</v>
      </c>
      <c r="I1374" s="161"/>
      <c r="L1374" s="157"/>
      <c r="M1374" s="162"/>
      <c r="T1374" s="163"/>
      <c r="AT1374" s="158" t="s">
        <v>205</v>
      </c>
      <c r="AU1374" s="158" t="s">
        <v>85</v>
      </c>
      <c r="AV1374" s="13" t="s">
        <v>85</v>
      </c>
      <c r="AW1374" s="13" t="s">
        <v>35</v>
      </c>
      <c r="AX1374" s="13" t="s">
        <v>82</v>
      </c>
      <c r="AY1374" s="158" t="s">
        <v>189</v>
      </c>
    </row>
    <row r="1375" spans="2:65" s="1" customFormat="1" ht="16.5" customHeight="1">
      <c r="B1375" s="33"/>
      <c r="C1375" s="178" t="s">
        <v>3500</v>
      </c>
      <c r="D1375" s="178" t="s">
        <v>666</v>
      </c>
      <c r="E1375" s="179" t="s">
        <v>3501</v>
      </c>
      <c r="F1375" s="180" t="s">
        <v>3502</v>
      </c>
      <c r="G1375" s="181" t="s">
        <v>202</v>
      </c>
      <c r="H1375" s="182">
        <v>72</v>
      </c>
      <c r="I1375" s="183"/>
      <c r="J1375" s="184">
        <f>ROUND(I1375*H1375,2)</f>
        <v>0</v>
      </c>
      <c r="K1375" s="180" t="s">
        <v>195</v>
      </c>
      <c r="L1375" s="185"/>
      <c r="M1375" s="186" t="s">
        <v>19</v>
      </c>
      <c r="N1375" s="187" t="s">
        <v>45</v>
      </c>
      <c r="P1375" s="142">
        <f>O1375*H1375</f>
        <v>0</v>
      </c>
      <c r="Q1375" s="142">
        <v>2.0000000000000001E-4</v>
      </c>
      <c r="R1375" s="142">
        <f>Q1375*H1375</f>
        <v>1.4400000000000001E-2</v>
      </c>
      <c r="S1375" s="142">
        <v>0</v>
      </c>
      <c r="T1375" s="143">
        <f>S1375*H1375</f>
        <v>0</v>
      </c>
      <c r="AR1375" s="144" t="s">
        <v>415</v>
      </c>
      <c r="AT1375" s="144" t="s">
        <v>666</v>
      </c>
      <c r="AU1375" s="144" t="s">
        <v>85</v>
      </c>
      <c r="AY1375" s="18" t="s">
        <v>189</v>
      </c>
      <c r="BE1375" s="145">
        <f>IF(N1375="základní",J1375,0)</f>
        <v>0</v>
      </c>
      <c r="BF1375" s="145">
        <f>IF(N1375="snížená",J1375,0)</f>
        <v>0</v>
      </c>
      <c r="BG1375" s="145">
        <f>IF(N1375="zákl. přenesená",J1375,0)</f>
        <v>0</v>
      </c>
      <c r="BH1375" s="145">
        <f>IF(N1375="sníž. přenesená",J1375,0)</f>
        <v>0</v>
      </c>
      <c r="BI1375" s="145">
        <f>IF(N1375="nulová",J1375,0)</f>
        <v>0</v>
      </c>
      <c r="BJ1375" s="18" t="s">
        <v>82</v>
      </c>
      <c r="BK1375" s="145">
        <f>ROUND(I1375*H1375,2)</f>
        <v>0</v>
      </c>
      <c r="BL1375" s="18" t="s">
        <v>224</v>
      </c>
      <c r="BM1375" s="144" t="s">
        <v>3503</v>
      </c>
    </row>
    <row r="1376" spans="2:65" s="1" customFormat="1" ht="24.2" customHeight="1">
      <c r="B1376" s="33"/>
      <c r="C1376" s="133" t="s">
        <v>3504</v>
      </c>
      <c r="D1376" s="133" t="s">
        <v>191</v>
      </c>
      <c r="E1376" s="134" t="s">
        <v>3505</v>
      </c>
      <c r="F1376" s="135" t="s">
        <v>3506</v>
      </c>
      <c r="G1376" s="136" t="s">
        <v>202</v>
      </c>
      <c r="H1376" s="137">
        <v>7</v>
      </c>
      <c r="I1376" s="138"/>
      <c r="J1376" s="139">
        <f>ROUND(I1376*H1376,2)</f>
        <v>0</v>
      </c>
      <c r="K1376" s="135" t="s">
        <v>195</v>
      </c>
      <c r="L1376" s="33"/>
      <c r="M1376" s="140" t="s">
        <v>19</v>
      </c>
      <c r="N1376" s="141" t="s">
        <v>45</v>
      </c>
      <c r="P1376" s="142">
        <f>O1376*H1376</f>
        <v>0</v>
      </c>
      <c r="Q1376" s="142">
        <v>0</v>
      </c>
      <c r="R1376" s="142">
        <f>Q1376*H1376</f>
        <v>0</v>
      </c>
      <c r="S1376" s="142">
        <v>0</v>
      </c>
      <c r="T1376" s="143">
        <f>S1376*H1376</f>
        <v>0</v>
      </c>
      <c r="AR1376" s="144" t="s">
        <v>224</v>
      </c>
      <c r="AT1376" s="144" t="s">
        <v>191</v>
      </c>
      <c r="AU1376" s="144" t="s">
        <v>85</v>
      </c>
      <c r="AY1376" s="18" t="s">
        <v>189</v>
      </c>
      <c r="BE1376" s="145">
        <f>IF(N1376="základní",J1376,0)</f>
        <v>0</v>
      </c>
      <c r="BF1376" s="145">
        <f>IF(N1376="snížená",J1376,0)</f>
        <v>0</v>
      </c>
      <c r="BG1376" s="145">
        <f>IF(N1376="zákl. přenesená",J1376,0)</f>
        <v>0</v>
      </c>
      <c r="BH1376" s="145">
        <f>IF(N1376="sníž. přenesená",J1376,0)</f>
        <v>0</v>
      </c>
      <c r="BI1376" s="145">
        <f>IF(N1376="nulová",J1376,0)</f>
        <v>0</v>
      </c>
      <c r="BJ1376" s="18" t="s">
        <v>82</v>
      </c>
      <c r="BK1376" s="145">
        <f>ROUND(I1376*H1376,2)</f>
        <v>0</v>
      </c>
      <c r="BL1376" s="18" t="s">
        <v>224</v>
      </c>
      <c r="BM1376" s="144" t="s">
        <v>3507</v>
      </c>
    </row>
    <row r="1377" spans="2:65" s="1" customFormat="1" ht="11.25">
      <c r="B1377" s="33"/>
      <c r="D1377" s="146" t="s">
        <v>198</v>
      </c>
      <c r="F1377" s="147" t="s">
        <v>3508</v>
      </c>
      <c r="I1377" s="148"/>
      <c r="L1377" s="33"/>
      <c r="M1377" s="149"/>
      <c r="T1377" s="54"/>
      <c r="AT1377" s="18" t="s">
        <v>198</v>
      </c>
      <c r="AU1377" s="18" t="s">
        <v>85</v>
      </c>
    </row>
    <row r="1378" spans="2:65" s="12" customFormat="1" ht="11.25">
      <c r="B1378" s="150"/>
      <c r="D1378" s="151" t="s">
        <v>205</v>
      </c>
      <c r="E1378" s="152" t="s">
        <v>19</v>
      </c>
      <c r="F1378" s="153" t="s">
        <v>2718</v>
      </c>
      <c r="H1378" s="152" t="s">
        <v>19</v>
      </c>
      <c r="I1378" s="154"/>
      <c r="L1378" s="150"/>
      <c r="M1378" s="155"/>
      <c r="T1378" s="156"/>
      <c r="AT1378" s="152" t="s">
        <v>205</v>
      </c>
      <c r="AU1378" s="152" t="s">
        <v>85</v>
      </c>
      <c r="AV1378" s="12" t="s">
        <v>82</v>
      </c>
      <c r="AW1378" s="12" t="s">
        <v>35</v>
      </c>
      <c r="AX1378" s="12" t="s">
        <v>74</v>
      </c>
      <c r="AY1378" s="152" t="s">
        <v>189</v>
      </c>
    </row>
    <row r="1379" spans="2:65" s="13" customFormat="1" ht="11.25">
      <c r="B1379" s="157"/>
      <c r="D1379" s="151" t="s">
        <v>205</v>
      </c>
      <c r="E1379" s="158" t="s">
        <v>19</v>
      </c>
      <c r="F1379" s="159" t="s">
        <v>3509</v>
      </c>
      <c r="H1379" s="160">
        <v>7</v>
      </c>
      <c r="I1379" s="161"/>
      <c r="L1379" s="157"/>
      <c r="M1379" s="162"/>
      <c r="T1379" s="163"/>
      <c r="AT1379" s="158" t="s">
        <v>205</v>
      </c>
      <c r="AU1379" s="158" t="s">
        <v>85</v>
      </c>
      <c r="AV1379" s="13" t="s">
        <v>85</v>
      </c>
      <c r="AW1379" s="13" t="s">
        <v>35</v>
      </c>
      <c r="AX1379" s="13" t="s">
        <v>82</v>
      </c>
      <c r="AY1379" s="158" t="s">
        <v>189</v>
      </c>
    </row>
    <row r="1380" spans="2:65" s="1" customFormat="1" ht="24.2" customHeight="1">
      <c r="B1380" s="33"/>
      <c r="C1380" s="178" t="s">
        <v>3510</v>
      </c>
      <c r="D1380" s="178" t="s">
        <v>666</v>
      </c>
      <c r="E1380" s="179" t="s">
        <v>3511</v>
      </c>
      <c r="F1380" s="180" t="s">
        <v>3512</v>
      </c>
      <c r="G1380" s="181" t="s">
        <v>3513</v>
      </c>
      <c r="H1380" s="182">
        <v>7</v>
      </c>
      <c r="I1380" s="183"/>
      <c r="J1380" s="184">
        <f>ROUND(I1380*H1380,2)</f>
        <v>0</v>
      </c>
      <c r="K1380" s="180" t="s">
        <v>195</v>
      </c>
      <c r="L1380" s="185"/>
      <c r="M1380" s="186" t="s">
        <v>19</v>
      </c>
      <c r="N1380" s="187" t="s">
        <v>45</v>
      </c>
      <c r="P1380" s="142">
        <f>O1380*H1380</f>
        <v>0</v>
      </c>
      <c r="Q1380" s="142">
        <v>5.9999999999999995E-4</v>
      </c>
      <c r="R1380" s="142">
        <f>Q1380*H1380</f>
        <v>4.1999999999999997E-3</v>
      </c>
      <c r="S1380" s="142">
        <v>0</v>
      </c>
      <c r="T1380" s="143">
        <f>S1380*H1380</f>
        <v>0</v>
      </c>
      <c r="AR1380" s="144" t="s">
        <v>415</v>
      </c>
      <c r="AT1380" s="144" t="s">
        <v>666</v>
      </c>
      <c r="AU1380" s="144" t="s">
        <v>85</v>
      </c>
      <c r="AY1380" s="18" t="s">
        <v>189</v>
      </c>
      <c r="BE1380" s="145">
        <f>IF(N1380="základní",J1380,0)</f>
        <v>0</v>
      </c>
      <c r="BF1380" s="145">
        <f>IF(N1380="snížená",J1380,0)</f>
        <v>0</v>
      </c>
      <c r="BG1380" s="145">
        <f>IF(N1380="zákl. přenesená",J1380,0)</f>
        <v>0</v>
      </c>
      <c r="BH1380" s="145">
        <f>IF(N1380="sníž. přenesená",J1380,0)</f>
        <v>0</v>
      </c>
      <c r="BI1380" s="145">
        <f>IF(N1380="nulová",J1380,0)</f>
        <v>0</v>
      </c>
      <c r="BJ1380" s="18" t="s">
        <v>82</v>
      </c>
      <c r="BK1380" s="145">
        <f>ROUND(I1380*H1380,2)</f>
        <v>0</v>
      </c>
      <c r="BL1380" s="18" t="s">
        <v>224</v>
      </c>
      <c r="BM1380" s="144" t="s">
        <v>3514</v>
      </c>
    </row>
    <row r="1381" spans="2:65" s="1" customFormat="1" ht="49.15" customHeight="1">
      <c r="B1381" s="33"/>
      <c r="C1381" s="133" t="s">
        <v>3515</v>
      </c>
      <c r="D1381" s="133" t="s">
        <v>191</v>
      </c>
      <c r="E1381" s="134" t="s">
        <v>3516</v>
      </c>
      <c r="F1381" s="135" t="s">
        <v>3517</v>
      </c>
      <c r="G1381" s="136" t="s">
        <v>633</v>
      </c>
      <c r="H1381" s="137">
        <v>1.3560000000000001</v>
      </c>
      <c r="I1381" s="138"/>
      <c r="J1381" s="139">
        <f>ROUND(I1381*H1381,2)</f>
        <v>0</v>
      </c>
      <c r="K1381" s="135" t="s">
        <v>195</v>
      </c>
      <c r="L1381" s="33"/>
      <c r="M1381" s="140" t="s">
        <v>19</v>
      </c>
      <c r="N1381" s="141" t="s">
        <v>45</v>
      </c>
      <c r="P1381" s="142">
        <f>O1381*H1381</f>
        <v>0</v>
      </c>
      <c r="Q1381" s="142">
        <v>0</v>
      </c>
      <c r="R1381" s="142">
        <f>Q1381*H1381</f>
        <v>0</v>
      </c>
      <c r="S1381" s="142">
        <v>0</v>
      </c>
      <c r="T1381" s="143">
        <f>S1381*H1381</f>
        <v>0</v>
      </c>
      <c r="AR1381" s="144" t="s">
        <v>224</v>
      </c>
      <c r="AT1381" s="144" t="s">
        <v>191</v>
      </c>
      <c r="AU1381" s="144" t="s">
        <v>85</v>
      </c>
      <c r="AY1381" s="18" t="s">
        <v>189</v>
      </c>
      <c r="BE1381" s="145">
        <f>IF(N1381="základní",J1381,0)</f>
        <v>0</v>
      </c>
      <c r="BF1381" s="145">
        <f>IF(N1381="snížená",J1381,0)</f>
        <v>0</v>
      </c>
      <c r="BG1381" s="145">
        <f>IF(N1381="zákl. přenesená",J1381,0)</f>
        <v>0</v>
      </c>
      <c r="BH1381" s="145">
        <f>IF(N1381="sníž. přenesená",J1381,0)</f>
        <v>0</v>
      </c>
      <c r="BI1381" s="145">
        <f>IF(N1381="nulová",J1381,0)</f>
        <v>0</v>
      </c>
      <c r="BJ1381" s="18" t="s">
        <v>82</v>
      </c>
      <c r="BK1381" s="145">
        <f>ROUND(I1381*H1381,2)</f>
        <v>0</v>
      </c>
      <c r="BL1381" s="18" t="s">
        <v>224</v>
      </c>
      <c r="BM1381" s="144" t="s">
        <v>3518</v>
      </c>
    </row>
    <row r="1382" spans="2:65" s="1" customFormat="1" ht="11.25">
      <c r="B1382" s="33"/>
      <c r="D1382" s="146" t="s">
        <v>198</v>
      </c>
      <c r="F1382" s="147" t="s">
        <v>3519</v>
      </c>
      <c r="I1382" s="148"/>
      <c r="L1382" s="33"/>
      <c r="M1382" s="149"/>
      <c r="T1382" s="54"/>
      <c r="AT1382" s="18" t="s">
        <v>198</v>
      </c>
      <c r="AU1382" s="18" t="s">
        <v>85</v>
      </c>
    </row>
    <row r="1383" spans="2:65" s="11" customFormat="1" ht="22.9" customHeight="1">
      <c r="B1383" s="121"/>
      <c r="D1383" s="122" t="s">
        <v>73</v>
      </c>
      <c r="E1383" s="131" t="s">
        <v>3520</v>
      </c>
      <c r="F1383" s="131" t="s">
        <v>3521</v>
      </c>
      <c r="I1383" s="124"/>
      <c r="J1383" s="132">
        <f>BK1383</f>
        <v>0</v>
      </c>
      <c r="L1383" s="121"/>
      <c r="M1383" s="126"/>
      <c r="P1383" s="127">
        <f>SUM(P1384:P1405)</f>
        <v>0</v>
      </c>
      <c r="R1383" s="127">
        <f>SUM(R1384:R1405)</f>
        <v>2.8729999999999999E-2</v>
      </c>
      <c r="T1383" s="128">
        <f>SUM(T1384:T1405)</f>
        <v>0</v>
      </c>
      <c r="AR1383" s="122" t="s">
        <v>85</v>
      </c>
      <c r="AT1383" s="129" t="s">
        <v>73</v>
      </c>
      <c r="AU1383" s="129" t="s">
        <v>82</v>
      </c>
      <c r="AY1383" s="122" t="s">
        <v>189</v>
      </c>
      <c r="BK1383" s="130">
        <f>SUM(BK1384:BK1405)</f>
        <v>0</v>
      </c>
    </row>
    <row r="1384" spans="2:65" s="1" customFormat="1" ht="33" customHeight="1">
      <c r="B1384" s="33"/>
      <c r="C1384" s="133" t="s">
        <v>3522</v>
      </c>
      <c r="D1384" s="133" t="s">
        <v>191</v>
      </c>
      <c r="E1384" s="134" t="s">
        <v>3523</v>
      </c>
      <c r="F1384" s="135" t="s">
        <v>3524</v>
      </c>
      <c r="G1384" s="136" t="s">
        <v>202</v>
      </c>
      <c r="H1384" s="137">
        <v>1</v>
      </c>
      <c r="I1384" s="138"/>
      <c r="J1384" s="139">
        <f>ROUND(I1384*H1384,2)</f>
        <v>0</v>
      </c>
      <c r="K1384" s="135" t="s">
        <v>195</v>
      </c>
      <c r="L1384" s="33"/>
      <c r="M1384" s="140" t="s">
        <v>19</v>
      </c>
      <c r="N1384" s="141" t="s">
        <v>45</v>
      </c>
      <c r="P1384" s="142">
        <f>O1384*H1384</f>
        <v>0</v>
      </c>
      <c r="Q1384" s="142">
        <v>8.8999999999999995E-4</v>
      </c>
      <c r="R1384" s="142">
        <f>Q1384*H1384</f>
        <v>8.8999999999999995E-4</v>
      </c>
      <c r="S1384" s="142">
        <v>0</v>
      </c>
      <c r="T1384" s="143">
        <f>S1384*H1384</f>
        <v>0</v>
      </c>
      <c r="AR1384" s="144" t="s">
        <v>224</v>
      </c>
      <c r="AT1384" s="144" t="s">
        <v>191</v>
      </c>
      <c r="AU1384" s="144" t="s">
        <v>85</v>
      </c>
      <c r="AY1384" s="18" t="s">
        <v>189</v>
      </c>
      <c r="BE1384" s="145">
        <f>IF(N1384="základní",J1384,0)</f>
        <v>0</v>
      </c>
      <c r="BF1384" s="145">
        <f>IF(N1384="snížená",J1384,0)</f>
        <v>0</v>
      </c>
      <c r="BG1384" s="145">
        <f>IF(N1384="zákl. přenesená",J1384,0)</f>
        <v>0</v>
      </c>
      <c r="BH1384" s="145">
        <f>IF(N1384="sníž. přenesená",J1384,0)</f>
        <v>0</v>
      </c>
      <c r="BI1384" s="145">
        <f>IF(N1384="nulová",J1384,0)</f>
        <v>0</v>
      </c>
      <c r="BJ1384" s="18" t="s">
        <v>82</v>
      </c>
      <c r="BK1384" s="145">
        <f>ROUND(I1384*H1384,2)</f>
        <v>0</v>
      </c>
      <c r="BL1384" s="18" t="s">
        <v>224</v>
      </c>
      <c r="BM1384" s="144" t="s">
        <v>3525</v>
      </c>
    </row>
    <row r="1385" spans="2:65" s="1" customFormat="1" ht="11.25">
      <c r="B1385" s="33"/>
      <c r="D1385" s="146" t="s">
        <v>198</v>
      </c>
      <c r="F1385" s="147" t="s">
        <v>3526</v>
      </c>
      <c r="I1385" s="148"/>
      <c r="L1385" s="33"/>
      <c r="M1385" s="149"/>
      <c r="T1385" s="54"/>
      <c r="AT1385" s="18" t="s">
        <v>198</v>
      </c>
      <c r="AU1385" s="18" t="s">
        <v>85</v>
      </c>
    </row>
    <row r="1386" spans="2:65" s="1" customFormat="1" ht="37.9" customHeight="1">
      <c r="B1386" s="33"/>
      <c r="C1386" s="178" t="s">
        <v>3527</v>
      </c>
      <c r="D1386" s="178" t="s">
        <v>666</v>
      </c>
      <c r="E1386" s="179" t="s">
        <v>3528</v>
      </c>
      <c r="F1386" s="180" t="s">
        <v>3529</v>
      </c>
      <c r="G1386" s="181" t="s">
        <v>1919</v>
      </c>
      <c r="H1386" s="182">
        <v>1</v>
      </c>
      <c r="I1386" s="183"/>
      <c r="J1386" s="184">
        <f>ROUND(I1386*H1386,2)</f>
        <v>0</v>
      </c>
      <c r="K1386" s="180" t="s">
        <v>19</v>
      </c>
      <c r="L1386" s="185"/>
      <c r="M1386" s="186" t="s">
        <v>19</v>
      </c>
      <c r="N1386" s="187" t="s">
        <v>45</v>
      </c>
      <c r="P1386" s="142">
        <f>O1386*H1386</f>
        <v>0</v>
      </c>
      <c r="Q1386" s="142">
        <v>2.5440000000000001E-2</v>
      </c>
      <c r="R1386" s="142">
        <f>Q1386*H1386</f>
        <v>2.5440000000000001E-2</v>
      </c>
      <c r="S1386" s="142">
        <v>0</v>
      </c>
      <c r="T1386" s="143">
        <f>S1386*H1386</f>
        <v>0</v>
      </c>
      <c r="AR1386" s="144" t="s">
        <v>415</v>
      </c>
      <c r="AT1386" s="144" t="s">
        <v>666</v>
      </c>
      <c r="AU1386" s="144" t="s">
        <v>85</v>
      </c>
      <c r="AY1386" s="18" t="s">
        <v>189</v>
      </c>
      <c r="BE1386" s="145">
        <f>IF(N1386="základní",J1386,0)</f>
        <v>0</v>
      </c>
      <c r="BF1386" s="145">
        <f>IF(N1386="snížená",J1386,0)</f>
        <v>0</v>
      </c>
      <c r="BG1386" s="145">
        <f>IF(N1386="zákl. přenesená",J1386,0)</f>
        <v>0</v>
      </c>
      <c r="BH1386" s="145">
        <f>IF(N1386="sníž. přenesená",J1386,0)</f>
        <v>0</v>
      </c>
      <c r="BI1386" s="145">
        <f>IF(N1386="nulová",J1386,0)</f>
        <v>0</v>
      </c>
      <c r="BJ1386" s="18" t="s">
        <v>82</v>
      </c>
      <c r="BK1386" s="145">
        <f>ROUND(I1386*H1386,2)</f>
        <v>0</v>
      </c>
      <c r="BL1386" s="18" t="s">
        <v>224</v>
      </c>
      <c r="BM1386" s="144" t="s">
        <v>3530</v>
      </c>
    </row>
    <row r="1387" spans="2:65" s="12" customFormat="1" ht="11.25">
      <c r="B1387" s="150"/>
      <c r="D1387" s="151" t="s">
        <v>205</v>
      </c>
      <c r="E1387" s="152" t="s">
        <v>19</v>
      </c>
      <c r="F1387" s="153" t="s">
        <v>217</v>
      </c>
      <c r="H1387" s="152" t="s">
        <v>19</v>
      </c>
      <c r="I1387" s="154"/>
      <c r="L1387" s="150"/>
      <c r="M1387" s="155"/>
      <c r="T1387" s="156"/>
      <c r="AT1387" s="152" t="s">
        <v>205</v>
      </c>
      <c r="AU1387" s="152" t="s">
        <v>85</v>
      </c>
      <c r="AV1387" s="12" t="s">
        <v>82</v>
      </c>
      <c r="AW1387" s="12" t="s">
        <v>35</v>
      </c>
      <c r="AX1387" s="12" t="s">
        <v>74</v>
      </c>
      <c r="AY1387" s="152" t="s">
        <v>189</v>
      </c>
    </row>
    <row r="1388" spans="2:65" s="12" customFormat="1" ht="11.25">
      <c r="B1388" s="150"/>
      <c r="D1388" s="151" t="s">
        <v>205</v>
      </c>
      <c r="E1388" s="152" t="s">
        <v>19</v>
      </c>
      <c r="F1388" s="153" t="s">
        <v>2561</v>
      </c>
      <c r="H1388" s="152" t="s">
        <v>19</v>
      </c>
      <c r="I1388" s="154"/>
      <c r="L1388" s="150"/>
      <c r="M1388" s="155"/>
      <c r="T1388" s="156"/>
      <c r="AT1388" s="152" t="s">
        <v>205</v>
      </c>
      <c r="AU1388" s="152" t="s">
        <v>85</v>
      </c>
      <c r="AV1388" s="12" t="s">
        <v>82</v>
      </c>
      <c r="AW1388" s="12" t="s">
        <v>35</v>
      </c>
      <c r="AX1388" s="12" t="s">
        <v>74</v>
      </c>
      <c r="AY1388" s="152" t="s">
        <v>189</v>
      </c>
    </row>
    <row r="1389" spans="2:65" s="12" customFormat="1" ht="22.5">
      <c r="B1389" s="150"/>
      <c r="D1389" s="151" t="s">
        <v>205</v>
      </c>
      <c r="E1389" s="152" t="s">
        <v>19</v>
      </c>
      <c r="F1389" s="153" t="s">
        <v>3531</v>
      </c>
      <c r="H1389" s="152" t="s">
        <v>19</v>
      </c>
      <c r="I1389" s="154"/>
      <c r="L1389" s="150"/>
      <c r="M1389" s="155"/>
      <c r="T1389" s="156"/>
      <c r="AT1389" s="152" t="s">
        <v>205</v>
      </c>
      <c r="AU1389" s="152" t="s">
        <v>85</v>
      </c>
      <c r="AV1389" s="12" t="s">
        <v>82</v>
      </c>
      <c r="AW1389" s="12" t="s">
        <v>35</v>
      </c>
      <c r="AX1389" s="12" t="s">
        <v>74</v>
      </c>
      <c r="AY1389" s="152" t="s">
        <v>189</v>
      </c>
    </row>
    <row r="1390" spans="2:65" s="12" customFormat="1" ht="11.25">
      <c r="B1390" s="150"/>
      <c r="D1390" s="151" t="s">
        <v>205</v>
      </c>
      <c r="E1390" s="152" t="s">
        <v>19</v>
      </c>
      <c r="F1390" s="153" t="s">
        <v>3532</v>
      </c>
      <c r="H1390" s="152" t="s">
        <v>19</v>
      </c>
      <c r="I1390" s="154"/>
      <c r="L1390" s="150"/>
      <c r="M1390" s="155"/>
      <c r="T1390" s="156"/>
      <c r="AT1390" s="152" t="s">
        <v>205</v>
      </c>
      <c r="AU1390" s="152" t="s">
        <v>85</v>
      </c>
      <c r="AV1390" s="12" t="s">
        <v>82</v>
      </c>
      <c r="AW1390" s="12" t="s">
        <v>35</v>
      </c>
      <c r="AX1390" s="12" t="s">
        <v>74</v>
      </c>
      <c r="AY1390" s="152" t="s">
        <v>189</v>
      </c>
    </row>
    <row r="1391" spans="2:65" s="12" customFormat="1" ht="11.25">
      <c r="B1391" s="150"/>
      <c r="D1391" s="151" t="s">
        <v>205</v>
      </c>
      <c r="E1391" s="152" t="s">
        <v>19</v>
      </c>
      <c r="F1391" s="153" t="s">
        <v>3533</v>
      </c>
      <c r="H1391" s="152" t="s">
        <v>19</v>
      </c>
      <c r="I1391" s="154"/>
      <c r="L1391" s="150"/>
      <c r="M1391" s="155"/>
      <c r="T1391" s="156"/>
      <c r="AT1391" s="152" t="s">
        <v>205</v>
      </c>
      <c r="AU1391" s="152" t="s">
        <v>85</v>
      </c>
      <c r="AV1391" s="12" t="s">
        <v>82</v>
      </c>
      <c r="AW1391" s="12" t="s">
        <v>35</v>
      </c>
      <c r="AX1391" s="12" t="s">
        <v>74</v>
      </c>
      <c r="AY1391" s="152" t="s">
        <v>189</v>
      </c>
    </row>
    <row r="1392" spans="2:65" s="12" customFormat="1" ht="11.25">
      <c r="B1392" s="150"/>
      <c r="D1392" s="151" t="s">
        <v>205</v>
      </c>
      <c r="E1392" s="152" t="s">
        <v>19</v>
      </c>
      <c r="F1392" s="153" t="s">
        <v>3534</v>
      </c>
      <c r="H1392" s="152" t="s">
        <v>19</v>
      </c>
      <c r="I1392" s="154"/>
      <c r="L1392" s="150"/>
      <c r="M1392" s="155"/>
      <c r="T1392" s="156"/>
      <c r="AT1392" s="152" t="s">
        <v>205</v>
      </c>
      <c r="AU1392" s="152" t="s">
        <v>85</v>
      </c>
      <c r="AV1392" s="12" t="s">
        <v>82</v>
      </c>
      <c r="AW1392" s="12" t="s">
        <v>35</v>
      </c>
      <c r="AX1392" s="12" t="s">
        <v>74</v>
      </c>
      <c r="AY1392" s="152" t="s">
        <v>189</v>
      </c>
    </row>
    <row r="1393" spans="2:65" s="12" customFormat="1" ht="11.25">
      <c r="B1393" s="150"/>
      <c r="D1393" s="151" t="s">
        <v>205</v>
      </c>
      <c r="E1393" s="152" t="s">
        <v>19</v>
      </c>
      <c r="F1393" s="153" t="s">
        <v>3535</v>
      </c>
      <c r="H1393" s="152" t="s">
        <v>19</v>
      </c>
      <c r="I1393" s="154"/>
      <c r="L1393" s="150"/>
      <c r="M1393" s="155"/>
      <c r="T1393" s="156"/>
      <c r="AT1393" s="152" t="s">
        <v>205</v>
      </c>
      <c r="AU1393" s="152" t="s">
        <v>85</v>
      </c>
      <c r="AV1393" s="12" t="s">
        <v>82</v>
      </c>
      <c r="AW1393" s="12" t="s">
        <v>35</v>
      </c>
      <c r="AX1393" s="12" t="s">
        <v>74</v>
      </c>
      <c r="AY1393" s="152" t="s">
        <v>189</v>
      </c>
    </row>
    <row r="1394" spans="2:65" s="12" customFormat="1" ht="22.5">
      <c r="B1394" s="150"/>
      <c r="D1394" s="151" t="s">
        <v>205</v>
      </c>
      <c r="E1394" s="152" t="s">
        <v>19</v>
      </c>
      <c r="F1394" s="153" t="s">
        <v>3536</v>
      </c>
      <c r="H1394" s="152" t="s">
        <v>19</v>
      </c>
      <c r="I1394" s="154"/>
      <c r="L1394" s="150"/>
      <c r="M1394" s="155"/>
      <c r="T1394" s="156"/>
      <c r="AT1394" s="152" t="s">
        <v>205</v>
      </c>
      <c r="AU1394" s="152" t="s">
        <v>85</v>
      </c>
      <c r="AV1394" s="12" t="s">
        <v>82</v>
      </c>
      <c r="AW1394" s="12" t="s">
        <v>35</v>
      </c>
      <c r="AX1394" s="12" t="s">
        <v>74</v>
      </c>
      <c r="AY1394" s="152" t="s">
        <v>189</v>
      </c>
    </row>
    <row r="1395" spans="2:65" s="12" customFormat="1" ht="22.5">
      <c r="B1395" s="150"/>
      <c r="D1395" s="151" t="s">
        <v>205</v>
      </c>
      <c r="E1395" s="152" t="s">
        <v>19</v>
      </c>
      <c r="F1395" s="153" t="s">
        <v>3537</v>
      </c>
      <c r="H1395" s="152" t="s">
        <v>19</v>
      </c>
      <c r="I1395" s="154"/>
      <c r="L1395" s="150"/>
      <c r="M1395" s="155"/>
      <c r="T1395" s="156"/>
      <c r="AT1395" s="152" t="s">
        <v>205</v>
      </c>
      <c r="AU1395" s="152" t="s">
        <v>85</v>
      </c>
      <c r="AV1395" s="12" t="s">
        <v>82</v>
      </c>
      <c r="AW1395" s="12" t="s">
        <v>35</v>
      </c>
      <c r="AX1395" s="12" t="s">
        <v>74</v>
      </c>
      <c r="AY1395" s="152" t="s">
        <v>189</v>
      </c>
    </row>
    <row r="1396" spans="2:65" s="12" customFormat="1" ht="22.5">
      <c r="B1396" s="150"/>
      <c r="D1396" s="151" t="s">
        <v>205</v>
      </c>
      <c r="E1396" s="152" t="s">
        <v>19</v>
      </c>
      <c r="F1396" s="153" t="s">
        <v>3538</v>
      </c>
      <c r="H1396" s="152" t="s">
        <v>19</v>
      </c>
      <c r="I1396" s="154"/>
      <c r="L1396" s="150"/>
      <c r="M1396" s="155"/>
      <c r="T1396" s="156"/>
      <c r="AT1396" s="152" t="s">
        <v>205</v>
      </c>
      <c r="AU1396" s="152" t="s">
        <v>85</v>
      </c>
      <c r="AV1396" s="12" t="s">
        <v>82</v>
      </c>
      <c r="AW1396" s="12" t="s">
        <v>35</v>
      </c>
      <c r="AX1396" s="12" t="s">
        <v>74</v>
      </c>
      <c r="AY1396" s="152" t="s">
        <v>189</v>
      </c>
    </row>
    <row r="1397" spans="2:65" s="12" customFormat="1" ht="11.25">
      <c r="B1397" s="150"/>
      <c r="D1397" s="151" t="s">
        <v>205</v>
      </c>
      <c r="E1397" s="152" t="s">
        <v>19</v>
      </c>
      <c r="F1397" s="153" t="s">
        <v>3539</v>
      </c>
      <c r="H1397" s="152" t="s">
        <v>19</v>
      </c>
      <c r="I1397" s="154"/>
      <c r="L1397" s="150"/>
      <c r="M1397" s="155"/>
      <c r="T1397" s="156"/>
      <c r="AT1397" s="152" t="s">
        <v>205</v>
      </c>
      <c r="AU1397" s="152" t="s">
        <v>85</v>
      </c>
      <c r="AV1397" s="12" t="s">
        <v>82</v>
      </c>
      <c r="AW1397" s="12" t="s">
        <v>35</v>
      </c>
      <c r="AX1397" s="12" t="s">
        <v>74</v>
      </c>
      <c r="AY1397" s="152" t="s">
        <v>189</v>
      </c>
    </row>
    <row r="1398" spans="2:65" s="12" customFormat="1" ht="11.25">
      <c r="B1398" s="150"/>
      <c r="D1398" s="151" t="s">
        <v>205</v>
      </c>
      <c r="E1398" s="152" t="s">
        <v>19</v>
      </c>
      <c r="F1398" s="153" t="s">
        <v>3540</v>
      </c>
      <c r="H1398" s="152" t="s">
        <v>19</v>
      </c>
      <c r="I1398" s="154"/>
      <c r="L1398" s="150"/>
      <c r="M1398" s="155"/>
      <c r="T1398" s="156"/>
      <c r="AT1398" s="152" t="s">
        <v>205</v>
      </c>
      <c r="AU1398" s="152" t="s">
        <v>85</v>
      </c>
      <c r="AV1398" s="12" t="s">
        <v>82</v>
      </c>
      <c r="AW1398" s="12" t="s">
        <v>35</v>
      </c>
      <c r="AX1398" s="12" t="s">
        <v>74</v>
      </c>
      <c r="AY1398" s="152" t="s">
        <v>189</v>
      </c>
    </row>
    <row r="1399" spans="2:65" s="13" customFormat="1" ht="11.25">
      <c r="B1399" s="157"/>
      <c r="D1399" s="151" t="s">
        <v>205</v>
      </c>
      <c r="E1399" s="158" t="s">
        <v>19</v>
      </c>
      <c r="F1399" s="159" t="s">
        <v>2562</v>
      </c>
      <c r="H1399" s="160">
        <v>1</v>
      </c>
      <c r="I1399" s="161"/>
      <c r="L1399" s="157"/>
      <c r="M1399" s="162"/>
      <c r="T1399" s="163"/>
      <c r="AT1399" s="158" t="s">
        <v>205</v>
      </c>
      <c r="AU1399" s="158" t="s">
        <v>85</v>
      </c>
      <c r="AV1399" s="13" t="s">
        <v>85</v>
      </c>
      <c r="AW1399" s="13" t="s">
        <v>35</v>
      </c>
      <c r="AX1399" s="13" t="s">
        <v>74</v>
      </c>
      <c r="AY1399" s="158" t="s">
        <v>189</v>
      </c>
    </row>
    <row r="1400" spans="2:65" s="14" customFormat="1" ht="11.25">
      <c r="B1400" s="164"/>
      <c r="D1400" s="151" t="s">
        <v>205</v>
      </c>
      <c r="E1400" s="165" t="s">
        <v>19</v>
      </c>
      <c r="F1400" s="166" t="s">
        <v>303</v>
      </c>
      <c r="H1400" s="167">
        <v>1</v>
      </c>
      <c r="I1400" s="168"/>
      <c r="L1400" s="164"/>
      <c r="M1400" s="169"/>
      <c r="T1400" s="170"/>
      <c r="AT1400" s="165" t="s">
        <v>205</v>
      </c>
      <c r="AU1400" s="165" t="s">
        <v>85</v>
      </c>
      <c r="AV1400" s="14" t="s">
        <v>196</v>
      </c>
      <c r="AW1400" s="14" t="s">
        <v>35</v>
      </c>
      <c r="AX1400" s="14" t="s">
        <v>82</v>
      </c>
      <c r="AY1400" s="165" t="s">
        <v>189</v>
      </c>
    </row>
    <row r="1401" spans="2:65" s="1" customFormat="1" ht="24.2" customHeight="1">
      <c r="B1401" s="33"/>
      <c r="C1401" s="133" t="s">
        <v>3541</v>
      </c>
      <c r="D1401" s="133" t="s">
        <v>191</v>
      </c>
      <c r="E1401" s="134" t="s">
        <v>3542</v>
      </c>
      <c r="F1401" s="135" t="s">
        <v>3543</v>
      </c>
      <c r="G1401" s="136" t="s">
        <v>202</v>
      </c>
      <c r="H1401" s="137">
        <v>1</v>
      </c>
      <c r="I1401" s="138"/>
      <c r="J1401" s="139">
        <f>ROUND(I1401*H1401,2)</f>
        <v>0</v>
      </c>
      <c r="K1401" s="135" t="s">
        <v>195</v>
      </c>
      <c r="L1401" s="33"/>
      <c r="M1401" s="140" t="s">
        <v>19</v>
      </c>
      <c r="N1401" s="141" t="s">
        <v>45</v>
      </c>
      <c r="P1401" s="142">
        <f>O1401*H1401</f>
        <v>0</v>
      </c>
      <c r="Q1401" s="142">
        <v>0</v>
      </c>
      <c r="R1401" s="142">
        <f>Q1401*H1401</f>
        <v>0</v>
      </c>
      <c r="S1401" s="142">
        <v>0</v>
      </c>
      <c r="T1401" s="143">
        <f>S1401*H1401</f>
        <v>0</v>
      </c>
      <c r="AR1401" s="144" t="s">
        <v>224</v>
      </c>
      <c r="AT1401" s="144" t="s">
        <v>191</v>
      </c>
      <c r="AU1401" s="144" t="s">
        <v>85</v>
      </c>
      <c r="AY1401" s="18" t="s">
        <v>189</v>
      </c>
      <c r="BE1401" s="145">
        <f>IF(N1401="základní",J1401,0)</f>
        <v>0</v>
      </c>
      <c r="BF1401" s="145">
        <f>IF(N1401="snížená",J1401,0)</f>
        <v>0</v>
      </c>
      <c r="BG1401" s="145">
        <f>IF(N1401="zákl. přenesená",J1401,0)</f>
        <v>0</v>
      </c>
      <c r="BH1401" s="145">
        <f>IF(N1401="sníž. přenesená",J1401,0)</f>
        <v>0</v>
      </c>
      <c r="BI1401" s="145">
        <f>IF(N1401="nulová",J1401,0)</f>
        <v>0</v>
      </c>
      <c r="BJ1401" s="18" t="s">
        <v>82</v>
      </c>
      <c r="BK1401" s="145">
        <f>ROUND(I1401*H1401,2)</f>
        <v>0</v>
      </c>
      <c r="BL1401" s="18" t="s">
        <v>224</v>
      </c>
      <c r="BM1401" s="144" t="s">
        <v>3544</v>
      </c>
    </row>
    <row r="1402" spans="2:65" s="1" customFormat="1" ht="11.25">
      <c r="B1402" s="33"/>
      <c r="D1402" s="146" t="s">
        <v>198</v>
      </c>
      <c r="F1402" s="147" t="s">
        <v>3545</v>
      </c>
      <c r="I1402" s="148"/>
      <c r="L1402" s="33"/>
      <c r="M1402" s="149"/>
      <c r="T1402" s="54"/>
      <c r="AT1402" s="18" t="s">
        <v>198</v>
      </c>
      <c r="AU1402" s="18" t="s">
        <v>85</v>
      </c>
    </row>
    <row r="1403" spans="2:65" s="1" customFormat="1" ht="16.5" customHeight="1">
      <c r="B1403" s="33"/>
      <c r="C1403" s="178" t="s">
        <v>3546</v>
      </c>
      <c r="D1403" s="178" t="s">
        <v>666</v>
      </c>
      <c r="E1403" s="179" t="s">
        <v>3547</v>
      </c>
      <c r="F1403" s="180" t="s">
        <v>3548</v>
      </c>
      <c r="G1403" s="181" t="s">
        <v>202</v>
      </c>
      <c r="H1403" s="182">
        <v>1</v>
      </c>
      <c r="I1403" s="183"/>
      <c r="J1403" s="184">
        <f>ROUND(I1403*H1403,2)</f>
        <v>0</v>
      </c>
      <c r="K1403" s="180" t="s">
        <v>195</v>
      </c>
      <c r="L1403" s="185"/>
      <c r="M1403" s="186" t="s">
        <v>19</v>
      </c>
      <c r="N1403" s="187" t="s">
        <v>45</v>
      </c>
      <c r="P1403" s="142">
        <f>O1403*H1403</f>
        <v>0</v>
      </c>
      <c r="Q1403" s="142">
        <v>2.3999999999999998E-3</v>
      </c>
      <c r="R1403" s="142">
        <f>Q1403*H1403</f>
        <v>2.3999999999999998E-3</v>
      </c>
      <c r="S1403" s="142">
        <v>0</v>
      </c>
      <c r="T1403" s="143">
        <f>S1403*H1403</f>
        <v>0</v>
      </c>
      <c r="AR1403" s="144" t="s">
        <v>415</v>
      </c>
      <c r="AT1403" s="144" t="s">
        <v>666</v>
      </c>
      <c r="AU1403" s="144" t="s">
        <v>85</v>
      </c>
      <c r="AY1403" s="18" t="s">
        <v>189</v>
      </c>
      <c r="BE1403" s="145">
        <f>IF(N1403="základní",J1403,0)</f>
        <v>0</v>
      </c>
      <c r="BF1403" s="145">
        <f>IF(N1403="snížená",J1403,0)</f>
        <v>0</v>
      </c>
      <c r="BG1403" s="145">
        <f>IF(N1403="zákl. přenesená",J1403,0)</f>
        <v>0</v>
      </c>
      <c r="BH1403" s="145">
        <f>IF(N1403="sníž. přenesená",J1403,0)</f>
        <v>0</v>
      </c>
      <c r="BI1403" s="145">
        <f>IF(N1403="nulová",J1403,0)</f>
        <v>0</v>
      </c>
      <c r="BJ1403" s="18" t="s">
        <v>82</v>
      </c>
      <c r="BK1403" s="145">
        <f>ROUND(I1403*H1403,2)</f>
        <v>0</v>
      </c>
      <c r="BL1403" s="18" t="s">
        <v>224</v>
      </c>
      <c r="BM1403" s="144" t="s">
        <v>3549</v>
      </c>
    </row>
    <row r="1404" spans="2:65" s="1" customFormat="1" ht="49.15" customHeight="1">
      <c r="B1404" s="33"/>
      <c r="C1404" s="133" t="s">
        <v>3550</v>
      </c>
      <c r="D1404" s="133" t="s">
        <v>191</v>
      </c>
      <c r="E1404" s="134" t="s">
        <v>3551</v>
      </c>
      <c r="F1404" s="135" t="s">
        <v>3552</v>
      </c>
      <c r="G1404" s="136" t="s">
        <v>633</v>
      </c>
      <c r="H1404" s="137">
        <v>2.9000000000000001E-2</v>
      </c>
      <c r="I1404" s="138"/>
      <c r="J1404" s="139">
        <f>ROUND(I1404*H1404,2)</f>
        <v>0</v>
      </c>
      <c r="K1404" s="135" t="s">
        <v>195</v>
      </c>
      <c r="L1404" s="33"/>
      <c r="M1404" s="140" t="s">
        <v>19</v>
      </c>
      <c r="N1404" s="141" t="s">
        <v>45</v>
      </c>
      <c r="P1404" s="142">
        <f>O1404*H1404</f>
        <v>0</v>
      </c>
      <c r="Q1404" s="142">
        <v>0</v>
      </c>
      <c r="R1404" s="142">
        <f>Q1404*H1404</f>
        <v>0</v>
      </c>
      <c r="S1404" s="142">
        <v>0</v>
      </c>
      <c r="T1404" s="143">
        <f>S1404*H1404</f>
        <v>0</v>
      </c>
      <c r="AR1404" s="144" t="s">
        <v>224</v>
      </c>
      <c r="AT1404" s="144" t="s">
        <v>191</v>
      </c>
      <c r="AU1404" s="144" t="s">
        <v>85</v>
      </c>
      <c r="AY1404" s="18" t="s">
        <v>189</v>
      </c>
      <c r="BE1404" s="145">
        <f>IF(N1404="základní",J1404,0)</f>
        <v>0</v>
      </c>
      <c r="BF1404" s="145">
        <f>IF(N1404="snížená",J1404,0)</f>
        <v>0</v>
      </c>
      <c r="BG1404" s="145">
        <f>IF(N1404="zákl. přenesená",J1404,0)</f>
        <v>0</v>
      </c>
      <c r="BH1404" s="145">
        <f>IF(N1404="sníž. přenesená",J1404,0)</f>
        <v>0</v>
      </c>
      <c r="BI1404" s="145">
        <f>IF(N1404="nulová",J1404,0)</f>
        <v>0</v>
      </c>
      <c r="BJ1404" s="18" t="s">
        <v>82</v>
      </c>
      <c r="BK1404" s="145">
        <f>ROUND(I1404*H1404,2)</f>
        <v>0</v>
      </c>
      <c r="BL1404" s="18" t="s">
        <v>224</v>
      </c>
      <c r="BM1404" s="144" t="s">
        <v>3553</v>
      </c>
    </row>
    <row r="1405" spans="2:65" s="1" customFormat="1" ht="11.25">
      <c r="B1405" s="33"/>
      <c r="D1405" s="146" t="s">
        <v>198</v>
      </c>
      <c r="F1405" s="147" t="s">
        <v>3554</v>
      </c>
      <c r="I1405" s="148"/>
      <c r="L1405" s="33"/>
      <c r="M1405" s="149"/>
      <c r="T1405" s="54"/>
      <c r="AT1405" s="18" t="s">
        <v>198</v>
      </c>
      <c r="AU1405" s="18" t="s">
        <v>85</v>
      </c>
    </row>
    <row r="1406" spans="2:65" s="11" customFormat="1" ht="22.9" customHeight="1">
      <c r="B1406" s="121"/>
      <c r="D1406" s="122" t="s">
        <v>73</v>
      </c>
      <c r="E1406" s="131" t="s">
        <v>3555</v>
      </c>
      <c r="F1406" s="131" t="s">
        <v>3556</v>
      </c>
      <c r="I1406" s="124"/>
      <c r="J1406" s="132">
        <f>BK1406</f>
        <v>0</v>
      </c>
      <c r="L1406" s="121"/>
      <c r="M1406" s="126"/>
      <c r="P1406" s="127">
        <f>SUM(P1407:P1485)</f>
        <v>0</v>
      </c>
      <c r="R1406" s="127">
        <f>SUM(R1407:R1485)</f>
        <v>0.31222289999999997</v>
      </c>
      <c r="T1406" s="128">
        <f>SUM(T1407:T1485)</f>
        <v>0</v>
      </c>
      <c r="AR1406" s="122" t="s">
        <v>85</v>
      </c>
      <c r="AT1406" s="129" t="s">
        <v>73</v>
      </c>
      <c r="AU1406" s="129" t="s">
        <v>82</v>
      </c>
      <c r="AY1406" s="122" t="s">
        <v>189</v>
      </c>
      <c r="BK1406" s="130">
        <f>SUM(BK1407:BK1485)</f>
        <v>0</v>
      </c>
    </row>
    <row r="1407" spans="2:65" s="1" customFormat="1" ht="33" customHeight="1">
      <c r="B1407" s="33"/>
      <c r="C1407" s="133" t="s">
        <v>3557</v>
      </c>
      <c r="D1407" s="133" t="s">
        <v>191</v>
      </c>
      <c r="E1407" s="134" t="s">
        <v>3558</v>
      </c>
      <c r="F1407" s="135" t="s">
        <v>3559</v>
      </c>
      <c r="G1407" s="136" t="s">
        <v>194</v>
      </c>
      <c r="H1407" s="137">
        <v>1.63</v>
      </c>
      <c r="I1407" s="138"/>
      <c r="J1407" s="139">
        <f>ROUND(I1407*H1407,2)</f>
        <v>0</v>
      </c>
      <c r="K1407" s="135" t="s">
        <v>195</v>
      </c>
      <c r="L1407" s="33"/>
      <c r="M1407" s="140" t="s">
        <v>19</v>
      </c>
      <c r="N1407" s="141" t="s">
        <v>45</v>
      </c>
      <c r="P1407" s="142">
        <f>O1407*H1407</f>
        <v>0</v>
      </c>
      <c r="Q1407" s="142">
        <v>4.8999999999999998E-4</v>
      </c>
      <c r="R1407" s="142">
        <f>Q1407*H1407</f>
        <v>7.9869999999999995E-4</v>
      </c>
      <c r="S1407" s="142">
        <v>0</v>
      </c>
      <c r="T1407" s="143">
        <f>S1407*H1407</f>
        <v>0</v>
      </c>
      <c r="AR1407" s="144" t="s">
        <v>224</v>
      </c>
      <c r="AT1407" s="144" t="s">
        <v>191</v>
      </c>
      <c r="AU1407" s="144" t="s">
        <v>85</v>
      </c>
      <c r="AY1407" s="18" t="s">
        <v>189</v>
      </c>
      <c r="BE1407" s="145">
        <f>IF(N1407="základní",J1407,0)</f>
        <v>0</v>
      </c>
      <c r="BF1407" s="145">
        <f>IF(N1407="snížená",J1407,0)</f>
        <v>0</v>
      </c>
      <c r="BG1407" s="145">
        <f>IF(N1407="zákl. přenesená",J1407,0)</f>
        <v>0</v>
      </c>
      <c r="BH1407" s="145">
        <f>IF(N1407="sníž. přenesená",J1407,0)</f>
        <v>0</v>
      </c>
      <c r="BI1407" s="145">
        <f>IF(N1407="nulová",J1407,0)</f>
        <v>0</v>
      </c>
      <c r="BJ1407" s="18" t="s">
        <v>82</v>
      </c>
      <c r="BK1407" s="145">
        <f>ROUND(I1407*H1407,2)</f>
        <v>0</v>
      </c>
      <c r="BL1407" s="18" t="s">
        <v>224</v>
      </c>
      <c r="BM1407" s="144" t="s">
        <v>3560</v>
      </c>
    </row>
    <row r="1408" spans="2:65" s="1" customFormat="1" ht="11.25">
      <c r="B1408" s="33"/>
      <c r="D1408" s="146" t="s">
        <v>198</v>
      </c>
      <c r="F1408" s="147" t="s">
        <v>3561</v>
      </c>
      <c r="I1408" s="148"/>
      <c r="L1408" s="33"/>
      <c r="M1408" s="149"/>
      <c r="T1408" s="54"/>
      <c r="AT1408" s="18" t="s">
        <v>198</v>
      </c>
      <c r="AU1408" s="18" t="s">
        <v>85</v>
      </c>
    </row>
    <row r="1409" spans="2:65" s="12" customFormat="1" ht="11.25">
      <c r="B1409" s="150"/>
      <c r="D1409" s="151" t="s">
        <v>205</v>
      </c>
      <c r="E1409" s="152" t="s">
        <v>19</v>
      </c>
      <c r="F1409" s="153" t="s">
        <v>3562</v>
      </c>
      <c r="H1409" s="152" t="s">
        <v>19</v>
      </c>
      <c r="I1409" s="154"/>
      <c r="L1409" s="150"/>
      <c r="M1409" s="155"/>
      <c r="T1409" s="156"/>
      <c r="AT1409" s="152" t="s">
        <v>205</v>
      </c>
      <c r="AU1409" s="152" t="s">
        <v>85</v>
      </c>
      <c r="AV1409" s="12" t="s">
        <v>82</v>
      </c>
      <c r="AW1409" s="12" t="s">
        <v>35</v>
      </c>
      <c r="AX1409" s="12" t="s">
        <v>74</v>
      </c>
      <c r="AY1409" s="152" t="s">
        <v>189</v>
      </c>
    </row>
    <row r="1410" spans="2:65" s="13" customFormat="1" ht="11.25">
      <c r="B1410" s="157"/>
      <c r="D1410" s="151" t="s">
        <v>205</v>
      </c>
      <c r="E1410" s="158" t="s">
        <v>19</v>
      </c>
      <c r="F1410" s="159" t="s">
        <v>3563</v>
      </c>
      <c r="H1410" s="160">
        <v>1</v>
      </c>
      <c r="I1410" s="161"/>
      <c r="L1410" s="157"/>
      <c r="M1410" s="162"/>
      <c r="T1410" s="163"/>
      <c r="AT1410" s="158" t="s">
        <v>205</v>
      </c>
      <c r="AU1410" s="158" t="s">
        <v>85</v>
      </c>
      <c r="AV1410" s="13" t="s">
        <v>85</v>
      </c>
      <c r="AW1410" s="13" t="s">
        <v>35</v>
      </c>
      <c r="AX1410" s="13" t="s">
        <v>74</v>
      </c>
      <c r="AY1410" s="158" t="s">
        <v>189</v>
      </c>
    </row>
    <row r="1411" spans="2:65" s="13" customFormat="1" ht="11.25">
      <c r="B1411" s="157"/>
      <c r="D1411" s="151" t="s">
        <v>205</v>
      </c>
      <c r="E1411" s="158" t="s">
        <v>19</v>
      </c>
      <c r="F1411" s="159" t="s">
        <v>3564</v>
      </c>
      <c r="H1411" s="160">
        <v>0.63</v>
      </c>
      <c r="I1411" s="161"/>
      <c r="L1411" s="157"/>
      <c r="M1411" s="162"/>
      <c r="T1411" s="163"/>
      <c r="AT1411" s="158" t="s">
        <v>205</v>
      </c>
      <c r="AU1411" s="158" t="s">
        <v>85</v>
      </c>
      <c r="AV1411" s="13" t="s">
        <v>85</v>
      </c>
      <c r="AW1411" s="13" t="s">
        <v>35</v>
      </c>
      <c r="AX1411" s="13" t="s">
        <v>74</v>
      </c>
      <c r="AY1411" s="158" t="s">
        <v>189</v>
      </c>
    </row>
    <row r="1412" spans="2:65" s="14" customFormat="1" ht="11.25">
      <c r="B1412" s="164"/>
      <c r="D1412" s="151" t="s">
        <v>205</v>
      </c>
      <c r="E1412" s="165" t="s">
        <v>19</v>
      </c>
      <c r="F1412" s="166" t="s">
        <v>303</v>
      </c>
      <c r="H1412" s="167">
        <v>1.63</v>
      </c>
      <c r="I1412" s="168"/>
      <c r="L1412" s="164"/>
      <c r="M1412" s="169"/>
      <c r="T1412" s="170"/>
      <c r="AT1412" s="165" t="s">
        <v>205</v>
      </c>
      <c r="AU1412" s="165" t="s">
        <v>85</v>
      </c>
      <c r="AV1412" s="14" t="s">
        <v>196</v>
      </c>
      <c r="AW1412" s="14" t="s">
        <v>35</v>
      </c>
      <c r="AX1412" s="14" t="s">
        <v>82</v>
      </c>
      <c r="AY1412" s="165" t="s">
        <v>189</v>
      </c>
    </row>
    <row r="1413" spans="2:65" s="1" customFormat="1" ht="16.5" customHeight="1">
      <c r="B1413" s="33"/>
      <c r="C1413" s="178" t="s">
        <v>3565</v>
      </c>
      <c r="D1413" s="178" t="s">
        <v>666</v>
      </c>
      <c r="E1413" s="179" t="s">
        <v>3566</v>
      </c>
      <c r="F1413" s="180" t="s">
        <v>3567</v>
      </c>
      <c r="G1413" s="181" t="s">
        <v>202</v>
      </c>
      <c r="H1413" s="182">
        <v>1</v>
      </c>
      <c r="I1413" s="183"/>
      <c r="J1413" s="184">
        <f>ROUND(I1413*H1413,2)</f>
        <v>0</v>
      </c>
      <c r="K1413" s="180" t="s">
        <v>19</v>
      </c>
      <c r="L1413" s="185"/>
      <c r="M1413" s="186" t="s">
        <v>19</v>
      </c>
      <c r="N1413" s="187" t="s">
        <v>45</v>
      </c>
      <c r="P1413" s="142">
        <f>O1413*H1413</f>
        <v>0</v>
      </c>
      <c r="Q1413" s="142">
        <v>0.05</v>
      </c>
      <c r="R1413" s="142">
        <f>Q1413*H1413</f>
        <v>0.05</v>
      </c>
      <c r="S1413" s="142">
        <v>0</v>
      </c>
      <c r="T1413" s="143">
        <f>S1413*H1413</f>
        <v>0</v>
      </c>
      <c r="AR1413" s="144" t="s">
        <v>415</v>
      </c>
      <c r="AT1413" s="144" t="s">
        <v>666</v>
      </c>
      <c r="AU1413" s="144" t="s">
        <v>85</v>
      </c>
      <c r="AY1413" s="18" t="s">
        <v>189</v>
      </c>
      <c r="BE1413" s="145">
        <f>IF(N1413="základní",J1413,0)</f>
        <v>0</v>
      </c>
      <c r="BF1413" s="145">
        <f>IF(N1413="snížená",J1413,0)</f>
        <v>0</v>
      </c>
      <c r="BG1413" s="145">
        <f>IF(N1413="zákl. přenesená",J1413,0)</f>
        <v>0</v>
      </c>
      <c r="BH1413" s="145">
        <f>IF(N1413="sníž. přenesená",J1413,0)</f>
        <v>0</v>
      </c>
      <c r="BI1413" s="145">
        <f>IF(N1413="nulová",J1413,0)</f>
        <v>0</v>
      </c>
      <c r="BJ1413" s="18" t="s">
        <v>82</v>
      </c>
      <c r="BK1413" s="145">
        <f>ROUND(I1413*H1413,2)</f>
        <v>0</v>
      </c>
      <c r="BL1413" s="18" t="s">
        <v>224</v>
      </c>
      <c r="BM1413" s="144" t="s">
        <v>3568</v>
      </c>
    </row>
    <row r="1414" spans="2:65" s="12" customFormat="1" ht="11.25">
      <c r="B1414" s="150"/>
      <c r="D1414" s="151" t="s">
        <v>205</v>
      </c>
      <c r="E1414" s="152" t="s">
        <v>19</v>
      </c>
      <c r="F1414" s="153" t="s">
        <v>3562</v>
      </c>
      <c r="H1414" s="152" t="s">
        <v>19</v>
      </c>
      <c r="I1414" s="154"/>
      <c r="L1414" s="150"/>
      <c r="M1414" s="155"/>
      <c r="T1414" s="156"/>
      <c r="AT1414" s="152" t="s">
        <v>205</v>
      </c>
      <c r="AU1414" s="152" t="s">
        <v>85</v>
      </c>
      <c r="AV1414" s="12" t="s">
        <v>82</v>
      </c>
      <c r="AW1414" s="12" t="s">
        <v>35</v>
      </c>
      <c r="AX1414" s="12" t="s">
        <v>74</v>
      </c>
      <c r="AY1414" s="152" t="s">
        <v>189</v>
      </c>
    </row>
    <row r="1415" spans="2:65" s="12" customFormat="1" ht="11.25">
      <c r="B1415" s="150"/>
      <c r="D1415" s="151" t="s">
        <v>205</v>
      </c>
      <c r="E1415" s="152" t="s">
        <v>19</v>
      </c>
      <c r="F1415" s="153" t="s">
        <v>3569</v>
      </c>
      <c r="H1415" s="152" t="s">
        <v>19</v>
      </c>
      <c r="I1415" s="154"/>
      <c r="L1415" s="150"/>
      <c r="M1415" s="155"/>
      <c r="T1415" s="156"/>
      <c r="AT1415" s="152" t="s">
        <v>205</v>
      </c>
      <c r="AU1415" s="152" t="s">
        <v>85</v>
      </c>
      <c r="AV1415" s="12" t="s">
        <v>82</v>
      </c>
      <c r="AW1415" s="12" t="s">
        <v>35</v>
      </c>
      <c r="AX1415" s="12" t="s">
        <v>74</v>
      </c>
      <c r="AY1415" s="152" t="s">
        <v>189</v>
      </c>
    </row>
    <row r="1416" spans="2:65" s="12" customFormat="1" ht="11.25">
      <c r="B1416" s="150"/>
      <c r="D1416" s="151" t="s">
        <v>205</v>
      </c>
      <c r="E1416" s="152" t="s">
        <v>19</v>
      </c>
      <c r="F1416" s="153" t="s">
        <v>3570</v>
      </c>
      <c r="H1416" s="152" t="s">
        <v>19</v>
      </c>
      <c r="I1416" s="154"/>
      <c r="L1416" s="150"/>
      <c r="M1416" s="155"/>
      <c r="T1416" s="156"/>
      <c r="AT1416" s="152" t="s">
        <v>205</v>
      </c>
      <c r="AU1416" s="152" t="s">
        <v>85</v>
      </c>
      <c r="AV1416" s="12" t="s">
        <v>82</v>
      </c>
      <c r="AW1416" s="12" t="s">
        <v>35</v>
      </c>
      <c r="AX1416" s="12" t="s">
        <v>74</v>
      </c>
      <c r="AY1416" s="152" t="s">
        <v>189</v>
      </c>
    </row>
    <row r="1417" spans="2:65" s="12" customFormat="1" ht="11.25">
      <c r="B1417" s="150"/>
      <c r="D1417" s="151" t="s">
        <v>205</v>
      </c>
      <c r="E1417" s="152" t="s">
        <v>19</v>
      </c>
      <c r="F1417" s="153" t="s">
        <v>3571</v>
      </c>
      <c r="H1417" s="152" t="s">
        <v>19</v>
      </c>
      <c r="I1417" s="154"/>
      <c r="L1417" s="150"/>
      <c r="M1417" s="155"/>
      <c r="T1417" s="156"/>
      <c r="AT1417" s="152" t="s">
        <v>205</v>
      </c>
      <c r="AU1417" s="152" t="s">
        <v>85</v>
      </c>
      <c r="AV1417" s="12" t="s">
        <v>82</v>
      </c>
      <c r="AW1417" s="12" t="s">
        <v>35</v>
      </c>
      <c r="AX1417" s="12" t="s">
        <v>74</v>
      </c>
      <c r="AY1417" s="152" t="s">
        <v>189</v>
      </c>
    </row>
    <row r="1418" spans="2:65" s="13" customFormat="1" ht="11.25">
      <c r="B1418" s="157"/>
      <c r="D1418" s="151" t="s">
        <v>205</v>
      </c>
      <c r="E1418" s="158" t="s">
        <v>19</v>
      </c>
      <c r="F1418" s="159" t="s">
        <v>82</v>
      </c>
      <c r="H1418" s="160">
        <v>1</v>
      </c>
      <c r="I1418" s="161"/>
      <c r="L1418" s="157"/>
      <c r="M1418" s="162"/>
      <c r="T1418" s="163"/>
      <c r="AT1418" s="158" t="s">
        <v>205</v>
      </c>
      <c r="AU1418" s="158" t="s">
        <v>85</v>
      </c>
      <c r="AV1418" s="13" t="s">
        <v>85</v>
      </c>
      <c r="AW1418" s="13" t="s">
        <v>35</v>
      </c>
      <c r="AX1418" s="13" t="s">
        <v>82</v>
      </c>
      <c r="AY1418" s="158" t="s">
        <v>189</v>
      </c>
    </row>
    <row r="1419" spans="2:65" s="1" customFormat="1" ht="16.5" customHeight="1">
      <c r="B1419" s="33"/>
      <c r="C1419" s="178" t="s">
        <v>3572</v>
      </c>
      <c r="D1419" s="178" t="s">
        <v>666</v>
      </c>
      <c r="E1419" s="179" t="s">
        <v>3573</v>
      </c>
      <c r="F1419" s="180" t="s">
        <v>3574</v>
      </c>
      <c r="G1419" s="181" t="s">
        <v>202</v>
      </c>
      <c r="H1419" s="182">
        <v>1</v>
      </c>
      <c r="I1419" s="183"/>
      <c r="J1419" s="184">
        <f>ROUND(I1419*H1419,2)</f>
        <v>0</v>
      </c>
      <c r="K1419" s="180" t="s">
        <v>19</v>
      </c>
      <c r="L1419" s="185"/>
      <c r="M1419" s="186" t="s">
        <v>19</v>
      </c>
      <c r="N1419" s="187" t="s">
        <v>45</v>
      </c>
      <c r="P1419" s="142">
        <f>O1419*H1419</f>
        <v>0</v>
      </c>
      <c r="Q1419" s="142">
        <v>3.2000000000000001E-2</v>
      </c>
      <c r="R1419" s="142">
        <f>Q1419*H1419</f>
        <v>3.2000000000000001E-2</v>
      </c>
      <c r="S1419" s="142">
        <v>0</v>
      </c>
      <c r="T1419" s="143">
        <f>S1419*H1419</f>
        <v>0</v>
      </c>
      <c r="AR1419" s="144" t="s">
        <v>415</v>
      </c>
      <c r="AT1419" s="144" t="s">
        <v>666</v>
      </c>
      <c r="AU1419" s="144" t="s">
        <v>85</v>
      </c>
      <c r="AY1419" s="18" t="s">
        <v>189</v>
      </c>
      <c r="BE1419" s="145">
        <f>IF(N1419="základní",J1419,0)</f>
        <v>0</v>
      </c>
      <c r="BF1419" s="145">
        <f>IF(N1419="snížená",J1419,0)</f>
        <v>0</v>
      </c>
      <c r="BG1419" s="145">
        <f>IF(N1419="zákl. přenesená",J1419,0)</f>
        <v>0</v>
      </c>
      <c r="BH1419" s="145">
        <f>IF(N1419="sníž. přenesená",J1419,0)</f>
        <v>0</v>
      </c>
      <c r="BI1419" s="145">
        <f>IF(N1419="nulová",J1419,0)</f>
        <v>0</v>
      </c>
      <c r="BJ1419" s="18" t="s">
        <v>82</v>
      </c>
      <c r="BK1419" s="145">
        <f>ROUND(I1419*H1419,2)</f>
        <v>0</v>
      </c>
      <c r="BL1419" s="18" t="s">
        <v>224</v>
      </c>
      <c r="BM1419" s="144" t="s">
        <v>3575</v>
      </c>
    </row>
    <row r="1420" spans="2:65" s="12" customFormat="1" ht="11.25">
      <c r="B1420" s="150"/>
      <c r="D1420" s="151" t="s">
        <v>205</v>
      </c>
      <c r="E1420" s="152" t="s">
        <v>19</v>
      </c>
      <c r="F1420" s="153" t="s">
        <v>3562</v>
      </c>
      <c r="H1420" s="152" t="s">
        <v>19</v>
      </c>
      <c r="I1420" s="154"/>
      <c r="L1420" s="150"/>
      <c r="M1420" s="155"/>
      <c r="T1420" s="156"/>
      <c r="AT1420" s="152" t="s">
        <v>205</v>
      </c>
      <c r="AU1420" s="152" t="s">
        <v>85</v>
      </c>
      <c r="AV1420" s="12" t="s">
        <v>82</v>
      </c>
      <c r="AW1420" s="12" t="s">
        <v>35</v>
      </c>
      <c r="AX1420" s="12" t="s">
        <v>74</v>
      </c>
      <c r="AY1420" s="152" t="s">
        <v>189</v>
      </c>
    </row>
    <row r="1421" spans="2:65" s="12" customFormat="1" ht="11.25">
      <c r="B1421" s="150"/>
      <c r="D1421" s="151" t="s">
        <v>205</v>
      </c>
      <c r="E1421" s="152" t="s">
        <v>19</v>
      </c>
      <c r="F1421" s="153" t="s">
        <v>3576</v>
      </c>
      <c r="H1421" s="152" t="s">
        <v>19</v>
      </c>
      <c r="I1421" s="154"/>
      <c r="L1421" s="150"/>
      <c r="M1421" s="155"/>
      <c r="T1421" s="156"/>
      <c r="AT1421" s="152" t="s">
        <v>205</v>
      </c>
      <c r="AU1421" s="152" t="s">
        <v>85</v>
      </c>
      <c r="AV1421" s="12" t="s">
        <v>82</v>
      </c>
      <c r="AW1421" s="12" t="s">
        <v>35</v>
      </c>
      <c r="AX1421" s="12" t="s">
        <v>74</v>
      </c>
      <c r="AY1421" s="152" t="s">
        <v>189</v>
      </c>
    </row>
    <row r="1422" spans="2:65" s="12" customFormat="1" ht="11.25">
      <c r="B1422" s="150"/>
      <c r="D1422" s="151" t="s">
        <v>205</v>
      </c>
      <c r="E1422" s="152" t="s">
        <v>19</v>
      </c>
      <c r="F1422" s="153" t="s">
        <v>3570</v>
      </c>
      <c r="H1422" s="152" t="s">
        <v>19</v>
      </c>
      <c r="I1422" s="154"/>
      <c r="L1422" s="150"/>
      <c r="M1422" s="155"/>
      <c r="T1422" s="156"/>
      <c r="AT1422" s="152" t="s">
        <v>205</v>
      </c>
      <c r="AU1422" s="152" t="s">
        <v>85</v>
      </c>
      <c r="AV1422" s="12" t="s">
        <v>82</v>
      </c>
      <c r="AW1422" s="12" t="s">
        <v>35</v>
      </c>
      <c r="AX1422" s="12" t="s">
        <v>74</v>
      </c>
      <c r="AY1422" s="152" t="s">
        <v>189</v>
      </c>
    </row>
    <row r="1423" spans="2:65" s="12" customFormat="1" ht="11.25">
      <c r="B1423" s="150"/>
      <c r="D1423" s="151" t="s">
        <v>205</v>
      </c>
      <c r="E1423" s="152" t="s">
        <v>19</v>
      </c>
      <c r="F1423" s="153" t="s">
        <v>3571</v>
      </c>
      <c r="H1423" s="152" t="s">
        <v>19</v>
      </c>
      <c r="I1423" s="154"/>
      <c r="L1423" s="150"/>
      <c r="M1423" s="155"/>
      <c r="T1423" s="156"/>
      <c r="AT1423" s="152" t="s">
        <v>205</v>
      </c>
      <c r="AU1423" s="152" t="s">
        <v>85</v>
      </c>
      <c r="AV1423" s="12" t="s">
        <v>82</v>
      </c>
      <c r="AW1423" s="12" t="s">
        <v>35</v>
      </c>
      <c r="AX1423" s="12" t="s">
        <v>74</v>
      </c>
      <c r="AY1423" s="152" t="s">
        <v>189</v>
      </c>
    </row>
    <row r="1424" spans="2:65" s="13" customFormat="1" ht="11.25">
      <c r="B1424" s="157"/>
      <c r="D1424" s="151" t="s">
        <v>205</v>
      </c>
      <c r="E1424" s="158" t="s">
        <v>19</v>
      </c>
      <c r="F1424" s="159" t="s">
        <v>82</v>
      </c>
      <c r="H1424" s="160">
        <v>1</v>
      </c>
      <c r="I1424" s="161"/>
      <c r="L1424" s="157"/>
      <c r="M1424" s="162"/>
      <c r="T1424" s="163"/>
      <c r="AT1424" s="158" t="s">
        <v>205</v>
      </c>
      <c r="AU1424" s="158" t="s">
        <v>85</v>
      </c>
      <c r="AV1424" s="13" t="s">
        <v>85</v>
      </c>
      <c r="AW1424" s="13" t="s">
        <v>35</v>
      </c>
      <c r="AX1424" s="13" t="s">
        <v>82</v>
      </c>
      <c r="AY1424" s="158" t="s">
        <v>189</v>
      </c>
    </row>
    <row r="1425" spans="2:65" s="1" customFormat="1" ht="37.9" customHeight="1">
      <c r="B1425" s="33"/>
      <c r="C1425" s="133" t="s">
        <v>3577</v>
      </c>
      <c r="D1425" s="133" t="s">
        <v>191</v>
      </c>
      <c r="E1425" s="134" t="s">
        <v>3578</v>
      </c>
      <c r="F1425" s="135" t="s">
        <v>3579</v>
      </c>
      <c r="G1425" s="136" t="s">
        <v>194</v>
      </c>
      <c r="H1425" s="137">
        <v>1.26</v>
      </c>
      <c r="I1425" s="138"/>
      <c r="J1425" s="139">
        <f>ROUND(I1425*H1425,2)</f>
        <v>0</v>
      </c>
      <c r="K1425" s="135" t="s">
        <v>195</v>
      </c>
      <c r="L1425" s="33"/>
      <c r="M1425" s="140" t="s">
        <v>19</v>
      </c>
      <c r="N1425" s="141" t="s">
        <v>45</v>
      </c>
      <c r="P1425" s="142">
        <f>O1425*H1425</f>
        <v>0</v>
      </c>
      <c r="Q1425" s="142">
        <v>6.7000000000000002E-4</v>
      </c>
      <c r="R1425" s="142">
        <f>Q1425*H1425</f>
        <v>8.4420000000000003E-4</v>
      </c>
      <c r="S1425" s="142">
        <v>0</v>
      </c>
      <c r="T1425" s="143">
        <f>S1425*H1425</f>
        <v>0</v>
      </c>
      <c r="AR1425" s="144" t="s">
        <v>224</v>
      </c>
      <c r="AT1425" s="144" t="s">
        <v>191</v>
      </c>
      <c r="AU1425" s="144" t="s">
        <v>85</v>
      </c>
      <c r="AY1425" s="18" t="s">
        <v>189</v>
      </c>
      <c r="BE1425" s="145">
        <f>IF(N1425="základní",J1425,0)</f>
        <v>0</v>
      </c>
      <c r="BF1425" s="145">
        <f>IF(N1425="snížená",J1425,0)</f>
        <v>0</v>
      </c>
      <c r="BG1425" s="145">
        <f>IF(N1425="zákl. přenesená",J1425,0)</f>
        <v>0</v>
      </c>
      <c r="BH1425" s="145">
        <f>IF(N1425="sníž. přenesená",J1425,0)</f>
        <v>0</v>
      </c>
      <c r="BI1425" s="145">
        <f>IF(N1425="nulová",J1425,0)</f>
        <v>0</v>
      </c>
      <c r="BJ1425" s="18" t="s">
        <v>82</v>
      </c>
      <c r="BK1425" s="145">
        <f>ROUND(I1425*H1425,2)</f>
        <v>0</v>
      </c>
      <c r="BL1425" s="18" t="s">
        <v>224</v>
      </c>
      <c r="BM1425" s="144" t="s">
        <v>3580</v>
      </c>
    </row>
    <row r="1426" spans="2:65" s="1" customFormat="1" ht="11.25">
      <c r="B1426" s="33"/>
      <c r="D1426" s="146" t="s">
        <v>198</v>
      </c>
      <c r="F1426" s="147" t="s">
        <v>3581</v>
      </c>
      <c r="I1426" s="148"/>
      <c r="L1426" s="33"/>
      <c r="M1426" s="149"/>
      <c r="T1426" s="54"/>
      <c r="AT1426" s="18" t="s">
        <v>198</v>
      </c>
      <c r="AU1426" s="18" t="s">
        <v>85</v>
      </c>
    </row>
    <row r="1427" spans="2:65" s="13" customFormat="1" ht="11.25">
      <c r="B1427" s="157"/>
      <c r="D1427" s="151" t="s">
        <v>205</v>
      </c>
      <c r="E1427" s="158" t="s">
        <v>19</v>
      </c>
      <c r="F1427" s="159" t="s">
        <v>3582</v>
      </c>
      <c r="H1427" s="160">
        <v>1.26</v>
      </c>
      <c r="I1427" s="161"/>
      <c r="L1427" s="157"/>
      <c r="M1427" s="162"/>
      <c r="T1427" s="163"/>
      <c r="AT1427" s="158" t="s">
        <v>205</v>
      </c>
      <c r="AU1427" s="158" t="s">
        <v>85</v>
      </c>
      <c r="AV1427" s="13" t="s">
        <v>85</v>
      </c>
      <c r="AW1427" s="13" t="s">
        <v>35</v>
      </c>
      <c r="AX1427" s="13" t="s">
        <v>82</v>
      </c>
      <c r="AY1427" s="158" t="s">
        <v>189</v>
      </c>
    </row>
    <row r="1428" spans="2:65" s="1" customFormat="1" ht="24.2" customHeight="1">
      <c r="B1428" s="33"/>
      <c r="C1428" s="178" t="s">
        <v>3583</v>
      </c>
      <c r="D1428" s="178" t="s">
        <v>666</v>
      </c>
      <c r="E1428" s="179" t="s">
        <v>3584</v>
      </c>
      <c r="F1428" s="180" t="s">
        <v>3585</v>
      </c>
      <c r="G1428" s="181" t="s">
        <v>202</v>
      </c>
      <c r="H1428" s="182">
        <v>2</v>
      </c>
      <c r="I1428" s="183"/>
      <c r="J1428" s="184">
        <f>ROUND(I1428*H1428,2)</f>
        <v>0</v>
      </c>
      <c r="K1428" s="180" t="s">
        <v>195</v>
      </c>
      <c r="L1428" s="185"/>
      <c r="M1428" s="186" t="s">
        <v>19</v>
      </c>
      <c r="N1428" s="187" t="s">
        <v>45</v>
      </c>
      <c r="P1428" s="142">
        <f>O1428*H1428</f>
        <v>0</v>
      </c>
      <c r="Q1428" s="142">
        <v>0</v>
      </c>
      <c r="R1428" s="142">
        <f>Q1428*H1428</f>
        <v>0</v>
      </c>
      <c r="S1428" s="142">
        <v>0</v>
      </c>
      <c r="T1428" s="143">
        <f>S1428*H1428</f>
        <v>0</v>
      </c>
      <c r="AR1428" s="144" t="s">
        <v>415</v>
      </c>
      <c r="AT1428" s="144" t="s">
        <v>666</v>
      </c>
      <c r="AU1428" s="144" t="s">
        <v>85</v>
      </c>
      <c r="AY1428" s="18" t="s">
        <v>189</v>
      </c>
      <c r="BE1428" s="145">
        <f>IF(N1428="základní",J1428,0)</f>
        <v>0</v>
      </c>
      <c r="BF1428" s="145">
        <f>IF(N1428="snížená",J1428,0)</f>
        <v>0</v>
      </c>
      <c r="BG1428" s="145">
        <f>IF(N1428="zákl. přenesená",J1428,0)</f>
        <v>0</v>
      </c>
      <c r="BH1428" s="145">
        <f>IF(N1428="sníž. přenesená",J1428,0)</f>
        <v>0</v>
      </c>
      <c r="BI1428" s="145">
        <f>IF(N1428="nulová",J1428,0)</f>
        <v>0</v>
      </c>
      <c r="BJ1428" s="18" t="s">
        <v>82</v>
      </c>
      <c r="BK1428" s="145">
        <f>ROUND(I1428*H1428,2)</f>
        <v>0</v>
      </c>
      <c r="BL1428" s="18" t="s">
        <v>224</v>
      </c>
      <c r="BM1428" s="144" t="s">
        <v>3586</v>
      </c>
    </row>
    <row r="1429" spans="2:65" s="12" customFormat="1" ht="11.25">
      <c r="B1429" s="150"/>
      <c r="D1429" s="151" t="s">
        <v>205</v>
      </c>
      <c r="E1429" s="152" t="s">
        <v>19</v>
      </c>
      <c r="F1429" s="153" t="s">
        <v>3562</v>
      </c>
      <c r="H1429" s="152" t="s">
        <v>19</v>
      </c>
      <c r="I1429" s="154"/>
      <c r="L1429" s="150"/>
      <c r="M1429" s="155"/>
      <c r="T1429" s="156"/>
      <c r="AT1429" s="152" t="s">
        <v>205</v>
      </c>
      <c r="AU1429" s="152" t="s">
        <v>85</v>
      </c>
      <c r="AV1429" s="12" t="s">
        <v>82</v>
      </c>
      <c r="AW1429" s="12" t="s">
        <v>35</v>
      </c>
      <c r="AX1429" s="12" t="s">
        <v>74</v>
      </c>
      <c r="AY1429" s="152" t="s">
        <v>189</v>
      </c>
    </row>
    <row r="1430" spans="2:65" s="13" customFormat="1" ht="11.25">
      <c r="B1430" s="157"/>
      <c r="D1430" s="151" t="s">
        <v>205</v>
      </c>
      <c r="E1430" s="158" t="s">
        <v>19</v>
      </c>
      <c r="F1430" s="159" t="s">
        <v>3587</v>
      </c>
      <c r="H1430" s="160">
        <v>2</v>
      </c>
      <c r="I1430" s="161"/>
      <c r="L1430" s="157"/>
      <c r="M1430" s="162"/>
      <c r="T1430" s="163"/>
      <c r="AT1430" s="158" t="s">
        <v>205</v>
      </c>
      <c r="AU1430" s="158" t="s">
        <v>85</v>
      </c>
      <c r="AV1430" s="13" t="s">
        <v>85</v>
      </c>
      <c r="AW1430" s="13" t="s">
        <v>35</v>
      </c>
      <c r="AX1430" s="13" t="s">
        <v>82</v>
      </c>
      <c r="AY1430" s="158" t="s">
        <v>189</v>
      </c>
    </row>
    <row r="1431" spans="2:65" s="1" customFormat="1" ht="49.15" customHeight="1">
      <c r="B1431" s="33"/>
      <c r="C1431" s="133" t="s">
        <v>3588</v>
      </c>
      <c r="D1431" s="133" t="s">
        <v>191</v>
      </c>
      <c r="E1431" s="134" t="s">
        <v>3589</v>
      </c>
      <c r="F1431" s="135" t="s">
        <v>3590</v>
      </c>
      <c r="G1431" s="136" t="s">
        <v>202</v>
      </c>
      <c r="H1431" s="137">
        <v>1</v>
      </c>
      <c r="I1431" s="138"/>
      <c r="J1431" s="139">
        <f>ROUND(I1431*H1431,2)</f>
        <v>0</v>
      </c>
      <c r="K1431" s="135" t="s">
        <v>195</v>
      </c>
      <c r="L1431" s="33"/>
      <c r="M1431" s="140" t="s">
        <v>19</v>
      </c>
      <c r="N1431" s="141" t="s">
        <v>45</v>
      </c>
      <c r="P1431" s="142">
        <f>O1431*H1431</f>
        <v>0</v>
      </c>
      <c r="Q1431" s="142">
        <v>0</v>
      </c>
      <c r="R1431" s="142">
        <f>Q1431*H1431</f>
        <v>0</v>
      </c>
      <c r="S1431" s="142">
        <v>0</v>
      </c>
      <c r="T1431" s="143">
        <f>S1431*H1431</f>
        <v>0</v>
      </c>
      <c r="AR1431" s="144" t="s">
        <v>224</v>
      </c>
      <c r="AT1431" s="144" t="s">
        <v>191</v>
      </c>
      <c r="AU1431" s="144" t="s">
        <v>85</v>
      </c>
      <c r="AY1431" s="18" t="s">
        <v>189</v>
      </c>
      <c r="BE1431" s="145">
        <f>IF(N1431="základní",J1431,0)</f>
        <v>0</v>
      </c>
      <c r="BF1431" s="145">
        <f>IF(N1431="snížená",J1431,0)</f>
        <v>0</v>
      </c>
      <c r="BG1431" s="145">
        <f>IF(N1431="zákl. přenesená",J1431,0)</f>
        <v>0</v>
      </c>
      <c r="BH1431" s="145">
        <f>IF(N1431="sníž. přenesená",J1431,0)</f>
        <v>0</v>
      </c>
      <c r="BI1431" s="145">
        <f>IF(N1431="nulová",J1431,0)</f>
        <v>0</v>
      </c>
      <c r="BJ1431" s="18" t="s">
        <v>82</v>
      </c>
      <c r="BK1431" s="145">
        <f>ROUND(I1431*H1431,2)</f>
        <v>0</v>
      </c>
      <c r="BL1431" s="18" t="s">
        <v>224</v>
      </c>
      <c r="BM1431" s="144" t="s">
        <v>3591</v>
      </c>
    </row>
    <row r="1432" spans="2:65" s="1" customFormat="1" ht="11.25">
      <c r="B1432" s="33"/>
      <c r="D1432" s="146" t="s">
        <v>198</v>
      </c>
      <c r="F1432" s="147" t="s">
        <v>3592</v>
      </c>
      <c r="I1432" s="148"/>
      <c r="L1432" s="33"/>
      <c r="M1432" s="149"/>
      <c r="T1432" s="54"/>
      <c r="AT1432" s="18" t="s">
        <v>198</v>
      </c>
      <c r="AU1432" s="18" t="s">
        <v>85</v>
      </c>
    </row>
    <row r="1433" spans="2:65" s="1" customFormat="1" ht="24.2" customHeight="1">
      <c r="B1433" s="33"/>
      <c r="C1433" s="178" t="s">
        <v>3593</v>
      </c>
      <c r="D1433" s="178" t="s">
        <v>666</v>
      </c>
      <c r="E1433" s="179" t="s">
        <v>3594</v>
      </c>
      <c r="F1433" s="180" t="s">
        <v>3595</v>
      </c>
      <c r="G1433" s="181" t="s">
        <v>339</v>
      </c>
      <c r="H1433" s="182">
        <v>12</v>
      </c>
      <c r="I1433" s="183"/>
      <c r="J1433" s="184">
        <f>ROUND(I1433*H1433,2)</f>
        <v>0</v>
      </c>
      <c r="K1433" s="180" t="s">
        <v>19</v>
      </c>
      <c r="L1433" s="185"/>
      <c r="M1433" s="186" t="s">
        <v>19</v>
      </c>
      <c r="N1433" s="187" t="s">
        <v>45</v>
      </c>
      <c r="P1433" s="142">
        <f>O1433*H1433</f>
        <v>0</v>
      </c>
      <c r="Q1433" s="142">
        <v>1.4999999999999999E-4</v>
      </c>
      <c r="R1433" s="142">
        <f>Q1433*H1433</f>
        <v>1.8E-3</v>
      </c>
      <c r="S1433" s="142">
        <v>0</v>
      </c>
      <c r="T1433" s="143">
        <f>S1433*H1433</f>
        <v>0</v>
      </c>
      <c r="AR1433" s="144" t="s">
        <v>415</v>
      </c>
      <c r="AT1433" s="144" t="s">
        <v>666</v>
      </c>
      <c r="AU1433" s="144" t="s">
        <v>85</v>
      </c>
      <c r="AY1433" s="18" t="s">
        <v>189</v>
      </c>
      <c r="BE1433" s="145">
        <f>IF(N1433="základní",J1433,0)</f>
        <v>0</v>
      </c>
      <c r="BF1433" s="145">
        <f>IF(N1433="snížená",J1433,0)</f>
        <v>0</v>
      </c>
      <c r="BG1433" s="145">
        <f>IF(N1433="zákl. přenesená",J1433,0)</f>
        <v>0</v>
      </c>
      <c r="BH1433" s="145">
        <f>IF(N1433="sníž. přenesená",J1433,0)</f>
        <v>0</v>
      </c>
      <c r="BI1433" s="145">
        <f>IF(N1433="nulová",J1433,0)</f>
        <v>0</v>
      </c>
      <c r="BJ1433" s="18" t="s">
        <v>82</v>
      </c>
      <c r="BK1433" s="145">
        <f>ROUND(I1433*H1433,2)</f>
        <v>0</v>
      </c>
      <c r="BL1433" s="18" t="s">
        <v>224</v>
      </c>
      <c r="BM1433" s="144" t="s">
        <v>3596</v>
      </c>
    </row>
    <row r="1434" spans="2:65" s="12" customFormat="1" ht="11.25">
      <c r="B1434" s="150"/>
      <c r="D1434" s="151" t="s">
        <v>205</v>
      </c>
      <c r="E1434" s="152" t="s">
        <v>19</v>
      </c>
      <c r="F1434" s="153" t="s">
        <v>2718</v>
      </c>
      <c r="H1434" s="152" t="s">
        <v>19</v>
      </c>
      <c r="I1434" s="154"/>
      <c r="L1434" s="150"/>
      <c r="M1434" s="155"/>
      <c r="T1434" s="156"/>
      <c r="AT1434" s="152" t="s">
        <v>205</v>
      </c>
      <c r="AU1434" s="152" t="s">
        <v>85</v>
      </c>
      <c r="AV1434" s="12" t="s">
        <v>82</v>
      </c>
      <c r="AW1434" s="12" t="s">
        <v>35</v>
      </c>
      <c r="AX1434" s="12" t="s">
        <v>74</v>
      </c>
      <c r="AY1434" s="152" t="s">
        <v>189</v>
      </c>
    </row>
    <row r="1435" spans="2:65" s="13" customFormat="1" ht="11.25">
      <c r="B1435" s="157"/>
      <c r="D1435" s="151" t="s">
        <v>205</v>
      </c>
      <c r="E1435" s="158" t="s">
        <v>19</v>
      </c>
      <c r="F1435" s="159" t="s">
        <v>3597</v>
      </c>
      <c r="H1435" s="160">
        <v>12</v>
      </c>
      <c r="I1435" s="161"/>
      <c r="L1435" s="157"/>
      <c r="M1435" s="162"/>
      <c r="T1435" s="163"/>
      <c r="AT1435" s="158" t="s">
        <v>205</v>
      </c>
      <c r="AU1435" s="158" t="s">
        <v>85</v>
      </c>
      <c r="AV1435" s="13" t="s">
        <v>85</v>
      </c>
      <c r="AW1435" s="13" t="s">
        <v>35</v>
      </c>
      <c r="AX1435" s="13" t="s">
        <v>82</v>
      </c>
      <c r="AY1435" s="158" t="s">
        <v>189</v>
      </c>
    </row>
    <row r="1436" spans="2:65" s="1" customFormat="1" ht="55.5" customHeight="1">
      <c r="B1436" s="33"/>
      <c r="C1436" s="133" t="s">
        <v>3598</v>
      </c>
      <c r="D1436" s="133" t="s">
        <v>191</v>
      </c>
      <c r="E1436" s="134" t="s">
        <v>3599</v>
      </c>
      <c r="F1436" s="135" t="s">
        <v>3600</v>
      </c>
      <c r="G1436" s="136" t="s">
        <v>633</v>
      </c>
      <c r="H1436" s="137">
        <v>0.312</v>
      </c>
      <c r="I1436" s="138"/>
      <c r="J1436" s="139">
        <f>ROUND(I1436*H1436,2)</f>
        <v>0</v>
      </c>
      <c r="K1436" s="135" t="s">
        <v>195</v>
      </c>
      <c r="L1436" s="33"/>
      <c r="M1436" s="140" t="s">
        <v>19</v>
      </c>
      <c r="N1436" s="141" t="s">
        <v>45</v>
      </c>
      <c r="P1436" s="142">
        <f>O1436*H1436</f>
        <v>0</v>
      </c>
      <c r="Q1436" s="142">
        <v>0</v>
      </c>
      <c r="R1436" s="142">
        <f>Q1436*H1436</f>
        <v>0</v>
      </c>
      <c r="S1436" s="142">
        <v>0</v>
      </c>
      <c r="T1436" s="143">
        <f>S1436*H1436</f>
        <v>0</v>
      </c>
      <c r="AR1436" s="144" t="s">
        <v>224</v>
      </c>
      <c r="AT1436" s="144" t="s">
        <v>191</v>
      </c>
      <c r="AU1436" s="144" t="s">
        <v>85</v>
      </c>
      <c r="AY1436" s="18" t="s">
        <v>189</v>
      </c>
      <c r="BE1436" s="145">
        <f>IF(N1436="základní",J1436,0)</f>
        <v>0</v>
      </c>
      <c r="BF1436" s="145">
        <f>IF(N1436="snížená",J1436,0)</f>
        <v>0</v>
      </c>
      <c r="BG1436" s="145">
        <f>IF(N1436="zákl. přenesená",J1436,0)</f>
        <v>0</v>
      </c>
      <c r="BH1436" s="145">
        <f>IF(N1436="sníž. přenesená",J1436,0)</f>
        <v>0</v>
      </c>
      <c r="BI1436" s="145">
        <f>IF(N1436="nulová",J1436,0)</f>
        <v>0</v>
      </c>
      <c r="BJ1436" s="18" t="s">
        <v>82</v>
      </c>
      <c r="BK1436" s="145">
        <f>ROUND(I1436*H1436,2)</f>
        <v>0</v>
      </c>
      <c r="BL1436" s="18" t="s">
        <v>224</v>
      </c>
      <c r="BM1436" s="144" t="s">
        <v>3601</v>
      </c>
    </row>
    <row r="1437" spans="2:65" s="1" customFormat="1" ht="11.25">
      <c r="B1437" s="33"/>
      <c r="D1437" s="146" t="s">
        <v>198</v>
      </c>
      <c r="F1437" s="147" t="s">
        <v>3602</v>
      </c>
      <c r="I1437" s="148"/>
      <c r="L1437" s="33"/>
      <c r="M1437" s="149"/>
      <c r="T1437" s="54"/>
      <c r="AT1437" s="18" t="s">
        <v>198</v>
      </c>
      <c r="AU1437" s="18" t="s">
        <v>85</v>
      </c>
    </row>
    <row r="1438" spans="2:65" s="1" customFormat="1" ht="16.5" customHeight="1">
      <c r="B1438" s="33"/>
      <c r="C1438" s="133" t="s">
        <v>3603</v>
      </c>
      <c r="D1438" s="133" t="s">
        <v>191</v>
      </c>
      <c r="E1438" s="134" t="s">
        <v>3604</v>
      </c>
      <c r="F1438" s="135" t="s">
        <v>3605</v>
      </c>
      <c r="G1438" s="136" t="s">
        <v>202</v>
      </c>
      <c r="H1438" s="137">
        <v>2</v>
      </c>
      <c r="I1438" s="138"/>
      <c r="J1438" s="139">
        <f>ROUND(I1438*H1438,2)</f>
        <v>0</v>
      </c>
      <c r="K1438" s="135" t="s">
        <v>19</v>
      </c>
      <c r="L1438" s="33"/>
      <c r="M1438" s="140" t="s">
        <v>19</v>
      </c>
      <c r="N1438" s="141" t="s">
        <v>45</v>
      </c>
      <c r="P1438" s="142">
        <f>O1438*H1438</f>
        <v>0</v>
      </c>
      <c r="Q1438" s="142">
        <v>4.7099999999999998E-3</v>
      </c>
      <c r="R1438" s="142">
        <f>Q1438*H1438</f>
        <v>9.4199999999999996E-3</v>
      </c>
      <c r="S1438" s="142">
        <v>0</v>
      </c>
      <c r="T1438" s="143">
        <f>S1438*H1438</f>
        <v>0</v>
      </c>
      <c r="AR1438" s="144" t="s">
        <v>224</v>
      </c>
      <c r="AT1438" s="144" t="s">
        <v>191</v>
      </c>
      <c r="AU1438" s="144" t="s">
        <v>85</v>
      </c>
      <c r="AY1438" s="18" t="s">
        <v>189</v>
      </c>
      <c r="BE1438" s="145">
        <f>IF(N1438="základní",J1438,0)</f>
        <v>0</v>
      </c>
      <c r="BF1438" s="145">
        <f>IF(N1438="snížená",J1438,0)</f>
        <v>0</v>
      </c>
      <c r="BG1438" s="145">
        <f>IF(N1438="zákl. přenesená",J1438,0)</f>
        <v>0</v>
      </c>
      <c r="BH1438" s="145">
        <f>IF(N1438="sníž. přenesená",J1438,0)</f>
        <v>0</v>
      </c>
      <c r="BI1438" s="145">
        <f>IF(N1438="nulová",J1438,0)</f>
        <v>0</v>
      </c>
      <c r="BJ1438" s="18" t="s">
        <v>82</v>
      </c>
      <c r="BK1438" s="145">
        <f>ROUND(I1438*H1438,2)</f>
        <v>0</v>
      </c>
      <c r="BL1438" s="18" t="s">
        <v>224</v>
      </c>
      <c r="BM1438" s="144" t="s">
        <v>3606</v>
      </c>
    </row>
    <row r="1439" spans="2:65" s="12" customFormat="1" ht="11.25">
      <c r="B1439" s="150"/>
      <c r="D1439" s="151" t="s">
        <v>205</v>
      </c>
      <c r="E1439" s="152" t="s">
        <v>19</v>
      </c>
      <c r="F1439" s="153" t="s">
        <v>3607</v>
      </c>
      <c r="H1439" s="152" t="s">
        <v>19</v>
      </c>
      <c r="I1439" s="154"/>
      <c r="L1439" s="150"/>
      <c r="M1439" s="155"/>
      <c r="T1439" s="156"/>
      <c r="AT1439" s="152" t="s">
        <v>205</v>
      </c>
      <c r="AU1439" s="152" t="s">
        <v>85</v>
      </c>
      <c r="AV1439" s="12" t="s">
        <v>82</v>
      </c>
      <c r="AW1439" s="12" t="s">
        <v>35</v>
      </c>
      <c r="AX1439" s="12" t="s">
        <v>74</v>
      </c>
      <c r="AY1439" s="152" t="s">
        <v>189</v>
      </c>
    </row>
    <row r="1440" spans="2:65" s="13" customFormat="1" ht="11.25">
      <c r="B1440" s="157"/>
      <c r="D1440" s="151" t="s">
        <v>205</v>
      </c>
      <c r="E1440" s="158" t="s">
        <v>19</v>
      </c>
      <c r="F1440" s="159" t="s">
        <v>3608</v>
      </c>
      <c r="H1440" s="160">
        <v>2</v>
      </c>
      <c r="I1440" s="161"/>
      <c r="L1440" s="157"/>
      <c r="M1440" s="162"/>
      <c r="T1440" s="163"/>
      <c r="AT1440" s="158" t="s">
        <v>205</v>
      </c>
      <c r="AU1440" s="158" t="s">
        <v>85</v>
      </c>
      <c r="AV1440" s="13" t="s">
        <v>85</v>
      </c>
      <c r="AW1440" s="13" t="s">
        <v>35</v>
      </c>
      <c r="AX1440" s="13" t="s">
        <v>82</v>
      </c>
      <c r="AY1440" s="158" t="s">
        <v>189</v>
      </c>
    </row>
    <row r="1441" spans="2:65" s="12" customFormat="1" ht="11.25">
      <c r="B1441" s="150"/>
      <c r="D1441" s="151" t="s">
        <v>205</v>
      </c>
      <c r="E1441" s="152" t="s">
        <v>19</v>
      </c>
      <c r="F1441" s="153" t="s">
        <v>3609</v>
      </c>
      <c r="H1441" s="152" t="s">
        <v>19</v>
      </c>
      <c r="I1441" s="154"/>
      <c r="L1441" s="150"/>
      <c r="M1441" s="155"/>
      <c r="T1441" s="156"/>
      <c r="AT1441" s="152" t="s">
        <v>205</v>
      </c>
      <c r="AU1441" s="152" t="s">
        <v>85</v>
      </c>
      <c r="AV1441" s="12" t="s">
        <v>82</v>
      </c>
      <c r="AW1441" s="12" t="s">
        <v>35</v>
      </c>
      <c r="AX1441" s="12" t="s">
        <v>74</v>
      </c>
      <c r="AY1441" s="152" t="s">
        <v>189</v>
      </c>
    </row>
    <row r="1442" spans="2:65" s="12" customFormat="1" ht="11.25">
      <c r="B1442" s="150"/>
      <c r="D1442" s="151" t="s">
        <v>205</v>
      </c>
      <c r="E1442" s="152" t="s">
        <v>19</v>
      </c>
      <c r="F1442" s="153" t="s">
        <v>3610</v>
      </c>
      <c r="H1442" s="152" t="s">
        <v>19</v>
      </c>
      <c r="I1442" s="154"/>
      <c r="L1442" s="150"/>
      <c r="M1442" s="155"/>
      <c r="T1442" s="156"/>
      <c r="AT1442" s="152" t="s">
        <v>205</v>
      </c>
      <c r="AU1442" s="152" t="s">
        <v>85</v>
      </c>
      <c r="AV1442" s="12" t="s">
        <v>82</v>
      </c>
      <c r="AW1442" s="12" t="s">
        <v>35</v>
      </c>
      <c r="AX1442" s="12" t="s">
        <v>74</v>
      </c>
      <c r="AY1442" s="152" t="s">
        <v>189</v>
      </c>
    </row>
    <row r="1443" spans="2:65" s="12" customFormat="1" ht="11.25">
      <c r="B1443" s="150"/>
      <c r="D1443" s="151" t="s">
        <v>205</v>
      </c>
      <c r="E1443" s="152" t="s">
        <v>19</v>
      </c>
      <c r="F1443" s="153" t="s">
        <v>3611</v>
      </c>
      <c r="H1443" s="152" t="s">
        <v>19</v>
      </c>
      <c r="I1443" s="154"/>
      <c r="L1443" s="150"/>
      <c r="M1443" s="155"/>
      <c r="T1443" s="156"/>
      <c r="AT1443" s="152" t="s">
        <v>205</v>
      </c>
      <c r="AU1443" s="152" t="s">
        <v>85</v>
      </c>
      <c r="AV1443" s="12" t="s">
        <v>82</v>
      </c>
      <c r="AW1443" s="12" t="s">
        <v>35</v>
      </c>
      <c r="AX1443" s="12" t="s">
        <v>74</v>
      </c>
      <c r="AY1443" s="152" t="s">
        <v>189</v>
      </c>
    </row>
    <row r="1444" spans="2:65" s="1" customFormat="1" ht="16.5" customHeight="1">
      <c r="B1444" s="33"/>
      <c r="C1444" s="133" t="s">
        <v>3612</v>
      </c>
      <c r="D1444" s="133" t="s">
        <v>191</v>
      </c>
      <c r="E1444" s="134" t="s">
        <v>3613</v>
      </c>
      <c r="F1444" s="135" t="s">
        <v>3614</v>
      </c>
      <c r="G1444" s="136" t="s">
        <v>202</v>
      </c>
      <c r="H1444" s="137">
        <v>1</v>
      </c>
      <c r="I1444" s="138"/>
      <c r="J1444" s="139">
        <f>ROUND(I1444*H1444,2)</f>
        <v>0</v>
      </c>
      <c r="K1444" s="135" t="s">
        <v>19</v>
      </c>
      <c r="L1444" s="33"/>
      <c r="M1444" s="140" t="s">
        <v>19</v>
      </c>
      <c r="N1444" s="141" t="s">
        <v>45</v>
      </c>
      <c r="P1444" s="142">
        <f>O1444*H1444</f>
        <v>0</v>
      </c>
      <c r="Q1444" s="142">
        <v>7.9299999999999995E-3</v>
      </c>
      <c r="R1444" s="142">
        <f>Q1444*H1444</f>
        <v>7.9299999999999995E-3</v>
      </c>
      <c r="S1444" s="142">
        <v>0</v>
      </c>
      <c r="T1444" s="143">
        <f>S1444*H1444</f>
        <v>0</v>
      </c>
      <c r="AR1444" s="144" t="s">
        <v>224</v>
      </c>
      <c r="AT1444" s="144" t="s">
        <v>191</v>
      </c>
      <c r="AU1444" s="144" t="s">
        <v>85</v>
      </c>
      <c r="AY1444" s="18" t="s">
        <v>189</v>
      </c>
      <c r="BE1444" s="145">
        <f>IF(N1444="základní",J1444,0)</f>
        <v>0</v>
      </c>
      <c r="BF1444" s="145">
        <f>IF(N1444="snížená",J1444,0)</f>
        <v>0</v>
      </c>
      <c r="BG1444" s="145">
        <f>IF(N1444="zákl. přenesená",J1444,0)</f>
        <v>0</v>
      </c>
      <c r="BH1444" s="145">
        <f>IF(N1444="sníž. přenesená",J1444,0)</f>
        <v>0</v>
      </c>
      <c r="BI1444" s="145">
        <f>IF(N1444="nulová",J1444,0)</f>
        <v>0</v>
      </c>
      <c r="BJ1444" s="18" t="s">
        <v>82</v>
      </c>
      <c r="BK1444" s="145">
        <f>ROUND(I1444*H1444,2)</f>
        <v>0</v>
      </c>
      <c r="BL1444" s="18" t="s">
        <v>224</v>
      </c>
      <c r="BM1444" s="144" t="s">
        <v>3615</v>
      </c>
    </row>
    <row r="1445" spans="2:65" s="12" customFormat="1" ht="11.25">
      <c r="B1445" s="150"/>
      <c r="D1445" s="151" t="s">
        <v>205</v>
      </c>
      <c r="E1445" s="152" t="s">
        <v>19</v>
      </c>
      <c r="F1445" s="153" t="s">
        <v>3607</v>
      </c>
      <c r="H1445" s="152" t="s">
        <v>19</v>
      </c>
      <c r="I1445" s="154"/>
      <c r="L1445" s="150"/>
      <c r="M1445" s="155"/>
      <c r="T1445" s="156"/>
      <c r="AT1445" s="152" t="s">
        <v>205</v>
      </c>
      <c r="AU1445" s="152" t="s">
        <v>85</v>
      </c>
      <c r="AV1445" s="12" t="s">
        <v>82</v>
      </c>
      <c r="AW1445" s="12" t="s">
        <v>35</v>
      </c>
      <c r="AX1445" s="12" t="s">
        <v>74</v>
      </c>
      <c r="AY1445" s="152" t="s">
        <v>189</v>
      </c>
    </row>
    <row r="1446" spans="2:65" s="13" customFormat="1" ht="11.25">
      <c r="B1446" s="157"/>
      <c r="D1446" s="151" t="s">
        <v>205</v>
      </c>
      <c r="E1446" s="158" t="s">
        <v>19</v>
      </c>
      <c r="F1446" s="159" t="s">
        <v>3616</v>
      </c>
      <c r="H1446" s="160">
        <v>1</v>
      </c>
      <c r="I1446" s="161"/>
      <c r="L1446" s="157"/>
      <c r="M1446" s="162"/>
      <c r="T1446" s="163"/>
      <c r="AT1446" s="158" t="s">
        <v>205</v>
      </c>
      <c r="AU1446" s="158" t="s">
        <v>85</v>
      </c>
      <c r="AV1446" s="13" t="s">
        <v>85</v>
      </c>
      <c r="AW1446" s="13" t="s">
        <v>35</v>
      </c>
      <c r="AX1446" s="13" t="s">
        <v>82</v>
      </c>
      <c r="AY1446" s="158" t="s">
        <v>189</v>
      </c>
    </row>
    <row r="1447" spans="2:65" s="12" customFormat="1" ht="11.25">
      <c r="B1447" s="150"/>
      <c r="D1447" s="151" t="s">
        <v>205</v>
      </c>
      <c r="E1447" s="152" t="s">
        <v>19</v>
      </c>
      <c r="F1447" s="153" t="s">
        <v>3609</v>
      </c>
      <c r="H1447" s="152" t="s">
        <v>19</v>
      </c>
      <c r="I1447" s="154"/>
      <c r="L1447" s="150"/>
      <c r="M1447" s="155"/>
      <c r="T1447" s="156"/>
      <c r="AT1447" s="152" t="s">
        <v>205</v>
      </c>
      <c r="AU1447" s="152" t="s">
        <v>85</v>
      </c>
      <c r="AV1447" s="12" t="s">
        <v>82</v>
      </c>
      <c r="AW1447" s="12" t="s">
        <v>35</v>
      </c>
      <c r="AX1447" s="12" t="s">
        <v>74</v>
      </c>
      <c r="AY1447" s="152" t="s">
        <v>189</v>
      </c>
    </row>
    <row r="1448" spans="2:65" s="12" customFormat="1" ht="11.25">
      <c r="B1448" s="150"/>
      <c r="D1448" s="151" t="s">
        <v>205</v>
      </c>
      <c r="E1448" s="152" t="s">
        <v>19</v>
      </c>
      <c r="F1448" s="153" t="s">
        <v>3610</v>
      </c>
      <c r="H1448" s="152" t="s">
        <v>19</v>
      </c>
      <c r="I1448" s="154"/>
      <c r="L1448" s="150"/>
      <c r="M1448" s="155"/>
      <c r="T1448" s="156"/>
      <c r="AT1448" s="152" t="s">
        <v>205</v>
      </c>
      <c r="AU1448" s="152" t="s">
        <v>85</v>
      </c>
      <c r="AV1448" s="12" t="s">
        <v>82</v>
      </c>
      <c r="AW1448" s="12" t="s">
        <v>35</v>
      </c>
      <c r="AX1448" s="12" t="s">
        <v>74</v>
      </c>
      <c r="AY1448" s="152" t="s">
        <v>189</v>
      </c>
    </row>
    <row r="1449" spans="2:65" s="12" customFormat="1" ht="11.25">
      <c r="B1449" s="150"/>
      <c r="D1449" s="151" t="s">
        <v>205</v>
      </c>
      <c r="E1449" s="152" t="s">
        <v>19</v>
      </c>
      <c r="F1449" s="153" t="s">
        <v>3611</v>
      </c>
      <c r="H1449" s="152" t="s">
        <v>19</v>
      </c>
      <c r="I1449" s="154"/>
      <c r="L1449" s="150"/>
      <c r="M1449" s="155"/>
      <c r="T1449" s="156"/>
      <c r="AT1449" s="152" t="s">
        <v>205</v>
      </c>
      <c r="AU1449" s="152" t="s">
        <v>85</v>
      </c>
      <c r="AV1449" s="12" t="s">
        <v>82</v>
      </c>
      <c r="AW1449" s="12" t="s">
        <v>35</v>
      </c>
      <c r="AX1449" s="12" t="s">
        <v>74</v>
      </c>
      <c r="AY1449" s="152" t="s">
        <v>189</v>
      </c>
    </row>
    <row r="1450" spans="2:65" s="1" customFormat="1" ht="21.75" customHeight="1">
      <c r="B1450" s="33"/>
      <c r="C1450" s="133" t="s">
        <v>3617</v>
      </c>
      <c r="D1450" s="133" t="s">
        <v>191</v>
      </c>
      <c r="E1450" s="134" t="s">
        <v>3618</v>
      </c>
      <c r="F1450" s="135" t="s">
        <v>3619</v>
      </c>
      <c r="G1450" s="136" t="s">
        <v>202</v>
      </c>
      <c r="H1450" s="137">
        <v>2</v>
      </c>
      <c r="I1450" s="138"/>
      <c r="J1450" s="139">
        <f>ROUND(I1450*H1450,2)</f>
        <v>0</v>
      </c>
      <c r="K1450" s="135" t="s">
        <v>19</v>
      </c>
      <c r="L1450" s="33"/>
      <c r="M1450" s="140" t="s">
        <v>19</v>
      </c>
      <c r="N1450" s="141" t="s">
        <v>45</v>
      </c>
      <c r="P1450" s="142">
        <f>O1450*H1450</f>
        <v>0</v>
      </c>
      <c r="Q1450" s="142">
        <v>4.1450000000000001E-2</v>
      </c>
      <c r="R1450" s="142">
        <f>Q1450*H1450</f>
        <v>8.2900000000000001E-2</v>
      </c>
      <c r="S1450" s="142">
        <v>0</v>
      </c>
      <c r="T1450" s="143">
        <f>S1450*H1450</f>
        <v>0</v>
      </c>
      <c r="AR1450" s="144" t="s">
        <v>224</v>
      </c>
      <c r="AT1450" s="144" t="s">
        <v>191</v>
      </c>
      <c r="AU1450" s="144" t="s">
        <v>85</v>
      </c>
      <c r="AY1450" s="18" t="s">
        <v>189</v>
      </c>
      <c r="BE1450" s="145">
        <f>IF(N1450="základní",J1450,0)</f>
        <v>0</v>
      </c>
      <c r="BF1450" s="145">
        <f>IF(N1450="snížená",J1450,0)</f>
        <v>0</v>
      </c>
      <c r="BG1450" s="145">
        <f>IF(N1450="zákl. přenesená",J1450,0)</f>
        <v>0</v>
      </c>
      <c r="BH1450" s="145">
        <f>IF(N1450="sníž. přenesená",J1450,0)</f>
        <v>0</v>
      </c>
      <c r="BI1450" s="145">
        <f>IF(N1450="nulová",J1450,0)</f>
        <v>0</v>
      </c>
      <c r="BJ1450" s="18" t="s">
        <v>82</v>
      </c>
      <c r="BK1450" s="145">
        <f>ROUND(I1450*H1450,2)</f>
        <v>0</v>
      </c>
      <c r="BL1450" s="18" t="s">
        <v>224</v>
      </c>
      <c r="BM1450" s="144" t="s">
        <v>3620</v>
      </c>
    </row>
    <row r="1451" spans="2:65" s="12" customFormat="1" ht="11.25">
      <c r="B1451" s="150"/>
      <c r="D1451" s="151" t="s">
        <v>205</v>
      </c>
      <c r="E1451" s="152" t="s">
        <v>19</v>
      </c>
      <c r="F1451" s="153" t="s">
        <v>3607</v>
      </c>
      <c r="H1451" s="152" t="s">
        <v>19</v>
      </c>
      <c r="I1451" s="154"/>
      <c r="L1451" s="150"/>
      <c r="M1451" s="155"/>
      <c r="T1451" s="156"/>
      <c r="AT1451" s="152" t="s">
        <v>205</v>
      </c>
      <c r="AU1451" s="152" t="s">
        <v>85</v>
      </c>
      <c r="AV1451" s="12" t="s">
        <v>82</v>
      </c>
      <c r="AW1451" s="12" t="s">
        <v>35</v>
      </c>
      <c r="AX1451" s="12" t="s">
        <v>74</v>
      </c>
      <c r="AY1451" s="152" t="s">
        <v>189</v>
      </c>
    </row>
    <row r="1452" spans="2:65" s="13" customFormat="1" ht="11.25">
      <c r="B1452" s="157"/>
      <c r="D1452" s="151" t="s">
        <v>205</v>
      </c>
      <c r="E1452" s="158" t="s">
        <v>19</v>
      </c>
      <c r="F1452" s="159" t="s">
        <v>3621</v>
      </c>
      <c r="H1452" s="160">
        <v>2</v>
      </c>
      <c r="I1452" s="161"/>
      <c r="L1452" s="157"/>
      <c r="M1452" s="162"/>
      <c r="T1452" s="163"/>
      <c r="AT1452" s="158" t="s">
        <v>205</v>
      </c>
      <c r="AU1452" s="158" t="s">
        <v>85</v>
      </c>
      <c r="AV1452" s="13" t="s">
        <v>85</v>
      </c>
      <c r="AW1452" s="13" t="s">
        <v>35</v>
      </c>
      <c r="AX1452" s="13" t="s">
        <v>82</v>
      </c>
      <c r="AY1452" s="158" t="s">
        <v>189</v>
      </c>
    </row>
    <row r="1453" spans="2:65" s="12" customFormat="1" ht="11.25">
      <c r="B1453" s="150"/>
      <c r="D1453" s="151" t="s">
        <v>205</v>
      </c>
      <c r="E1453" s="152" t="s">
        <v>19</v>
      </c>
      <c r="F1453" s="153" t="s">
        <v>3609</v>
      </c>
      <c r="H1453" s="152" t="s">
        <v>19</v>
      </c>
      <c r="I1453" s="154"/>
      <c r="L1453" s="150"/>
      <c r="M1453" s="155"/>
      <c r="T1453" s="156"/>
      <c r="AT1453" s="152" t="s">
        <v>205</v>
      </c>
      <c r="AU1453" s="152" t="s">
        <v>85</v>
      </c>
      <c r="AV1453" s="12" t="s">
        <v>82</v>
      </c>
      <c r="AW1453" s="12" t="s">
        <v>35</v>
      </c>
      <c r="AX1453" s="12" t="s">
        <v>74</v>
      </c>
      <c r="AY1453" s="152" t="s">
        <v>189</v>
      </c>
    </row>
    <row r="1454" spans="2:65" s="12" customFormat="1" ht="11.25">
      <c r="B1454" s="150"/>
      <c r="D1454" s="151" t="s">
        <v>205</v>
      </c>
      <c r="E1454" s="152" t="s">
        <v>19</v>
      </c>
      <c r="F1454" s="153" t="s">
        <v>3610</v>
      </c>
      <c r="H1454" s="152" t="s">
        <v>19</v>
      </c>
      <c r="I1454" s="154"/>
      <c r="L1454" s="150"/>
      <c r="M1454" s="155"/>
      <c r="T1454" s="156"/>
      <c r="AT1454" s="152" t="s">
        <v>205</v>
      </c>
      <c r="AU1454" s="152" t="s">
        <v>85</v>
      </c>
      <c r="AV1454" s="12" t="s">
        <v>82</v>
      </c>
      <c r="AW1454" s="12" t="s">
        <v>35</v>
      </c>
      <c r="AX1454" s="12" t="s">
        <v>74</v>
      </c>
      <c r="AY1454" s="152" t="s">
        <v>189</v>
      </c>
    </row>
    <row r="1455" spans="2:65" s="12" customFormat="1" ht="11.25">
      <c r="B1455" s="150"/>
      <c r="D1455" s="151" t="s">
        <v>205</v>
      </c>
      <c r="E1455" s="152" t="s">
        <v>19</v>
      </c>
      <c r="F1455" s="153" t="s">
        <v>3622</v>
      </c>
      <c r="H1455" s="152" t="s">
        <v>19</v>
      </c>
      <c r="I1455" s="154"/>
      <c r="L1455" s="150"/>
      <c r="M1455" s="155"/>
      <c r="T1455" s="156"/>
      <c r="AT1455" s="152" t="s">
        <v>205</v>
      </c>
      <c r="AU1455" s="152" t="s">
        <v>85</v>
      </c>
      <c r="AV1455" s="12" t="s">
        <v>82</v>
      </c>
      <c r="AW1455" s="12" t="s">
        <v>35</v>
      </c>
      <c r="AX1455" s="12" t="s">
        <v>74</v>
      </c>
      <c r="AY1455" s="152" t="s">
        <v>189</v>
      </c>
    </row>
    <row r="1456" spans="2:65" s="1" customFormat="1" ht="24.2" customHeight="1">
      <c r="B1456" s="33"/>
      <c r="C1456" s="133" t="s">
        <v>3623</v>
      </c>
      <c r="D1456" s="133" t="s">
        <v>191</v>
      </c>
      <c r="E1456" s="134" t="s">
        <v>3624</v>
      </c>
      <c r="F1456" s="135" t="s">
        <v>3625</v>
      </c>
      <c r="G1456" s="136" t="s">
        <v>202</v>
      </c>
      <c r="H1456" s="137">
        <v>1</v>
      </c>
      <c r="I1456" s="138"/>
      <c r="J1456" s="139">
        <f>ROUND(I1456*H1456,2)</f>
        <v>0</v>
      </c>
      <c r="K1456" s="135" t="s">
        <v>19</v>
      </c>
      <c r="L1456" s="33"/>
      <c r="M1456" s="140" t="s">
        <v>19</v>
      </c>
      <c r="N1456" s="141" t="s">
        <v>45</v>
      </c>
      <c r="P1456" s="142">
        <f>O1456*H1456</f>
        <v>0</v>
      </c>
      <c r="Q1456" s="142">
        <v>8.3409999999999998E-2</v>
      </c>
      <c r="R1456" s="142">
        <f>Q1456*H1456</f>
        <v>8.3409999999999998E-2</v>
      </c>
      <c r="S1456" s="142">
        <v>0</v>
      </c>
      <c r="T1456" s="143">
        <f>S1456*H1456</f>
        <v>0</v>
      </c>
      <c r="AR1456" s="144" t="s">
        <v>224</v>
      </c>
      <c r="AT1456" s="144" t="s">
        <v>191</v>
      </c>
      <c r="AU1456" s="144" t="s">
        <v>85</v>
      </c>
      <c r="AY1456" s="18" t="s">
        <v>189</v>
      </c>
      <c r="BE1456" s="145">
        <f>IF(N1456="základní",J1456,0)</f>
        <v>0</v>
      </c>
      <c r="BF1456" s="145">
        <f>IF(N1456="snížená",J1456,0)</f>
        <v>0</v>
      </c>
      <c r="BG1456" s="145">
        <f>IF(N1456="zákl. přenesená",J1456,0)</f>
        <v>0</v>
      </c>
      <c r="BH1456" s="145">
        <f>IF(N1456="sníž. přenesená",J1456,0)</f>
        <v>0</v>
      </c>
      <c r="BI1456" s="145">
        <f>IF(N1456="nulová",J1456,0)</f>
        <v>0</v>
      </c>
      <c r="BJ1456" s="18" t="s">
        <v>82</v>
      </c>
      <c r="BK1456" s="145">
        <f>ROUND(I1456*H1456,2)</f>
        <v>0</v>
      </c>
      <c r="BL1456" s="18" t="s">
        <v>224</v>
      </c>
      <c r="BM1456" s="144" t="s">
        <v>3626</v>
      </c>
    </row>
    <row r="1457" spans="2:65" s="12" customFormat="1" ht="11.25">
      <c r="B1457" s="150"/>
      <c r="D1457" s="151" t="s">
        <v>205</v>
      </c>
      <c r="E1457" s="152" t="s">
        <v>19</v>
      </c>
      <c r="F1457" s="153" t="s">
        <v>3607</v>
      </c>
      <c r="H1457" s="152" t="s">
        <v>19</v>
      </c>
      <c r="I1457" s="154"/>
      <c r="L1457" s="150"/>
      <c r="M1457" s="155"/>
      <c r="T1457" s="156"/>
      <c r="AT1457" s="152" t="s">
        <v>205</v>
      </c>
      <c r="AU1457" s="152" t="s">
        <v>85</v>
      </c>
      <c r="AV1457" s="12" t="s">
        <v>82</v>
      </c>
      <c r="AW1457" s="12" t="s">
        <v>35</v>
      </c>
      <c r="AX1457" s="12" t="s">
        <v>74</v>
      </c>
      <c r="AY1457" s="152" t="s">
        <v>189</v>
      </c>
    </row>
    <row r="1458" spans="2:65" s="13" customFormat="1" ht="11.25">
      <c r="B1458" s="157"/>
      <c r="D1458" s="151" t="s">
        <v>205</v>
      </c>
      <c r="E1458" s="158" t="s">
        <v>19</v>
      </c>
      <c r="F1458" s="159" t="s">
        <v>3627</v>
      </c>
      <c r="H1458" s="160">
        <v>1</v>
      </c>
      <c r="I1458" s="161"/>
      <c r="L1458" s="157"/>
      <c r="M1458" s="162"/>
      <c r="T1458" s="163"/>
      <c r="AT1458" s="158" t="s">
        <v>205</v>
      </c>
      <c r="AU1458" s="158" t="s">
        <v>85</v>
      </c>
      <c r="AV1458" s="13" t="s">
        <v>85</v>
      </c>
      <c r="AW1458" s="13" t="s">
        <v>35</v>
      </c>
      <c r="AX1458" s="13" t="s">
        <v>82</v>
      </c>
      <c r="AY1458" s="158" t="s">
        <v>189</v>
      </c>
    </row>
    <row r="1459" spans="2:65" s="12" customFormat="1" ht="11.25">
      <c r="B1459" s="150"/>
      <c r="D1459" s="151" t="s">
        <v>205</v>
      </c>
      <c r="E1459" s="152" t="s">
        <v>19</v>
      </c>
      <c r="F1459" s="153" t="s">
        <v>3609</v>
      </c>
      <c r="H1459" s="152" t="s">
        <v>19</v>
      </c>
      <c r="I1459" s="154"/>
      <c r="L1459" s="150"/>
      <c r="M1459" s="155"/>
      <c r="T1459" s="156"/>
      <c r="AT1459" s="152" t="s">
        <v>205</v>
      </c>
      <c r="AU1459" s="152" t="s">
        <v>85</v>
      </c>
      <c r="AV1459" s="12" t="s">
        <v>82</v>
      </c>
      <c r="AW1459" s="12" t="s">
        <v>35</v>
      </c>
      <c r="AX1459" s="12" t="s">
        <v>74</v>
      </c>
      <c r="AY1459" s="152" t="s">
        <v>189</v>
      </c>
    </row>
    <row r="1460" spans="2:65" s="12" customFormat="1" ht="11.25">
      <c r="B1460" s="150"/>
      <c r="D1460" s="151" t="s">
        <v>205</v>
      </c>
      <c r="E1460" s="152" t="s">
        <v>19</v>
      </c>
      <c r="F1460" s="153" t="s">
        <v>3610</v>
      </c>
      <c r="H1460" s="152" t="s">
        <v>19</v>
      </c>
      <c r="I1460" s="154"/>
      <c r="L1460" s="150"/>
      <c r="M1460" s="155"/>
      <c r="T1460" s="156"/>
      <c r="AT1460" s="152" t="s">
        <v>205</v>
      </c>
      <c r="AU1460" s="152" t="s">
        <v>85</v>
      </c>
      <c r="AV1460" s="12" t="s">
        <v>82</v>
      </c>
      <c r="AW1460" s="12" t="s">
        <v>35</v>
      </c>
      <c r="AX1460" s="12" t="s">
        <v>74</v>
      </c>
      <c r="AY1460" s="152" t="s">
        <v>189</v>
      </c>
    </row>
    <row r="1461" spans="2:65" s="12" customFormat="1" ht="11.25">
      <c r="B1461" s="150"/>
      <c r="D1461" s="151" t="s">
        <v>205</v>
      </c>
      <c r="E1461" s="152" t="s">
        <v>19</v>
      </c>
      <c r="F1461" s="153" t="s">
        <v>3622</v>
      </c>
      <c r="H1461" s="152" t="s">
        <v>19</v>
      </c>
      <c r="I1461" s="154"/>
      <c r="L1461" s="150"/>
      <c r="M1461" s="155"/>
      <c r="T1461" s="156"/>
      <c r="AT1461" s="152" t="s">
        <v>205</v>
      </c>
      <c r="AU1461" s="152" t="s">
        <v>85</v>
      </c>
      <c r="AV1461" s="12" t="s">
        <v>82</v>
      </c>
      <c r="AW1461" s="12" t="s">
        <v>35</v>
      </c>
      <c r="AX1461" s="12" t="s">
        <v>74</v>
      </c>
      <c r="AY1461" s="152" t="s">
        <v>189</v>
      </c>
    </row>
    <row r="1462" spans="2:65" s="1" customFormat="1" ht="16.5" customHeight="1">
      <c r="B1462" s="33"/>
      <c r="C1462" s="133" t="s">
        <v>3628</v>
      </c>
      <c r="D1462" s="133" t="s">
        <v>191</v>
      </c>
      <c r="E1462" s="134" t="s">
        <v>3629</v>
      </c>
      <c r="F1462" s="135" t="s">
        <v>3630</v>
      </c>
      <c r="G1462" s="136" t="s">
        <v>202</v>
      </c>
      <c r="H1462" s="137">
        <v>2</v>
      </c>
      <c r="I1462" s="138"/>
      <c r="J1462" s="139">
        <f>ROUND(I1462*H1462,2)</f>
        <v>0</v>
      </c>
      <c r="K1462" s="135" t="s">
        <v>19</v>
      </c>
      <c r="L1462" s="33"/>
      <c r="M1462" s="140" t="s">
        <v>19</v>
      </c>
      <c r="N1462" s="141" t="s">
        <v>45</v>
      </c>
      <c r="P1462" s="142">
        <f>O1462*H1462</f>
        <v>0</v>
      </c>
      <c r="Q1462" s="142">
        <v>2.1559999999999999E-2</v>
      </c>
      <c r="R1462" s="142">
        <f>Q1462*H1462</f>
        <v>4.3119999999999999E-2</v>
      </c>
      <c r="S1462" s="142">
        <v>0</v>
      </c>
      <c r="T1462" s="143">
        <f>S1462*H1462</f>
        <v>0</v>
      </c>
      <c r="AR1462" s="144" t="s">
        <v>224</v>
      </c>
      <c r="AT1462" s="144" t="s">
        <v>191</v>
      </c>
      <c r="AU1462" s="144" t="s">
        <v>85</v>
      </c>
      <c r="AY1462" s="18" t="s">
        <v>189</v>
      </c>
      <c r="BE1462" s="145">
        <f>IF(N1462="základní",J1462,0)</f>
        <v>0</v>
      </c>
      <c r="BF1462" s="145">
        <f>IF(N1462="snížená",J1462,0)</f>
        <v>0</v>
      </c>
      <c r="BG1462" s="145">
        <f>IF(N1462="zákl. přenesená",J1462,0)</f>
        <v>0</v>
      </c>
      <c r="BH1462" s="145">
        <f>IF(N1462="sníž. přenesená",J1462,0)</f>
        <v>0</v>
      </c>
      <c r="BI1462" s="145">
        <f>IF(N1462="nulová",J1462,0)</f>
        <v>0</v>
      </c>
      <c r="BJ1462" s="18" t="s">
        <v>82</v>
      </c>
      <c r="BK1462" s="145">
        <f>ROUND(I1462*H1462,2)</f>
        <v>0</v>
      </c>
      <c r="BL1462" s="18" t="s">
        <v>224</v>
      </c>
      <c r="BM1462" s="144" t="s">
        <v>3631</v>
      </c>
    </row>
    <row r="1463" spans="2:65" s="12" customFormat="1" ht="11.25">
      <c r="B1463" s="150"/>
      <c r="D1463" s="151" t="s">
        <v>205</v>
      </c>
      <c r="E1463" s="152" t="s">
        <v>19</v>
      </c>
      <c r="F1463" s="153" t="s">
        <v>3607</v>
      </c>
      <c r="H1463" s="152" t="s">
        <v>19</v>
      </c>
      <c r="I1463" s="154"/>
      <c r="L1463" s="150"/>
      <c r="M1463" s="155"/>
      <c r="T1463" s="156"/>
      <c r="AT1463" s="152" t="s">
        <v>205</v>
      </c>
      <c r="AU1463" s="152" t="s">
        <v>85</v>
      </c>
      <c r="AV1463" s="12" t="s">
        <v>82</v>
      </c>
      <c r="AW1463" s="12" t="s">
        <v>35</v>
      </c>
      <c r="AX1463" s="12" t="s">
        <v>74</v>
      </c>
      <c r="AY1463" s="152" t="s">
        <v>189</v>
      </c>
    </row>
    <row r="1464" spans="2:65" s="13" customFormat="1" ht="11.25">
      <c r="B1464" s="157"/>
      <c r="D1464" s="151" t="s">
        <v>205</v>
      </c>
      <c r="E1464" s="158" t="s">
        <v>19</v>
      </c>
      <c r="F1464" s="159" t="s">
        <v>3632</v>
      </c>
      <c r="H1464" s="160">
        <v>2</v>
      </c>
      <c r="I1464" s="161"/>
      <c r="L1464" s="157"/>
      <c r="M1464" s="162"/>
      <c r="T1464" s="163"/>
      <c r="AT1464" s="158" t="s">
        <v>205</v>
      </c>
      <c r="AU1464" s="158" t="s">
        <v>85</v>
      </c>
      <c r="AV1464" s="13" t="s">
        <v>85</v>
      </c>
      <c r="AW1464" s="13" t="s">
        <v>35</v>
      </c>
      <c r="AX1464" s="13" t="s">
        <v>82</v>
      </c>
      <c r="AY1464" s="158" t="s">
        <v>189</v>
      </c>
    </row>
    <row r="1465" spans="2:65" s="12" customFormat="1" ht="11.25">
      <c r="B1465" s="150"/>
      <c r="D1465" s="151" t="s">
        <v>205</v>
      </c>
      <c r="E1465" s="152" t="s">
        <v>19</v>
      </c>
      <c r="F1465" s="153" t="s">
        <v>3609</v>
      </c>
      <c r="H1465" s="152" t="s">
        <v>19</v>
      </c>
      <c r="I1465" s="154"/>
      <c r="L1465" s="150"/>
      <c r="M1465" s="155"/>
      <c r="T1465" s="156"/>
      <c r="AT1465" s="152" t="s">
        <v>205</v>
      </c>
      <c r="AU1465" s="152" t="s">
        <v>85</v>
      </c>
      <c r="AV1465" s="12" t="s">
        <v>82</v>
      </c>
      <c r="AW1465" s="12" t="s">
        <v>35</v>
      </c>
      <c r="AX1465" s="12" t="s">
        <v>74</v>
      </c>
      <c r="AY1465" s="152" t="s">
        <v>189</v>
      </c>
    </row>
    <row r="1466" spans="2:65" s="12" customFormat="1" ht="11.25">
      <c r="B1466" s="150"/>
      <c r="D1466" s="151" t="s">
        <v>205</v>
      </c>
      <c r="E1466" s="152" t="s">
        <v>19</v>
      </c>
      <c r="F1466" s="153" t="s">
        <v>3610</v>
      </c>
      <c r="H1466" s="152" t="s">
        <v>19</v>
      </c>
      <c r="I1466" s="154"/>
      <c r="L1466" s="150"/>
      <c r="M1466" s="155"/>
      <c r="T1466" s="156"/>
      <c r="AT1466" s="152" t="s">
        <v>205</v>
      </c>
      <c r="AU1466" s="152" t="s">
        <v>85</v>
      </c>
      <c r="AV1466" s="12" t="s">
        <v>82</v>
      </c>
      <c r="AW1466" s="12" t="s">
        <v>35</v>
      </c>
      <c r="AX1466" s="12" t="s">
        <v>74</v>
      </c>
      <c r="AY1466" s="152" t="s">
        <v>189</v>
      </c>
    </row>
    <row r="1467" spans="2:65" s="12" customFormat="1" ht="11.25">
      <c r="B1467" s="150"/>
      <c r="D1467" s="151" t="s">
        <v>205</v>
      </c>
      <c r="E1467" s="152" t="s">
        <v>19</v>
      </c>
      <c r="F1467" s="153" t="s">
        <v>3633</v>
      </c>
      <c r="H1467" s="152" t="s">
        <v>19</v>
      </c>
      <c r="I1467" s="154"/>
      <c r="L1467" s="150"/>
      <c r="M1467" s="155"/>
      <c r="T1467" s="156"/>
      <c r="AT1467" s="152" t="s">
        <v>205</v>
      </c>
      <c r="AU1467" s="152" t="s">
        <v>85</v>
      </c>
      <c r="AV1467" s="12" t="s">
        <v>82</v>
      </c>
      <c r="AW1467" s="12" t="s">
        <v>35</v>
      </c>
      <c r="AX1467" s="12" t="s">
        <v>74</v>
      </c>
      <c r="AY1467" s="152" t="s">
        <v>189</v>
      </c>
    </row>
    <row r="1468" spans="2:65" s="1" customFormat="1" ht="16.5" customHeight="1">
      <c r="B1468" s="33"/>
      <c r="C1468" s="133" t="s">
        <v>3634</v>
      </c>
      <c r="D1468" s="133" t="s">
        <v>191</v>
      </c>
      <c r="E1468" s="134" t="s">
        <v>3635</v>
      </c>
      <c r="F1468" s="135" t="s">
        <v>3636</v>
      </c>
      <c r="G1468" s="136" t="s">
        <v>734</v>
      </c>
      <c r="H1468" s="137">
        <v>1</v>
      </c>
      <c r="I1468" s="138"/>
      <c r="J1468" s="139">
        <f>ROUND(I1468*H1468,2)</f>
        <v>0</v>
      </c>
      <c r="K1468" s="135" t="s">
        <v>19</v>
      </c>
      <c r="L1468" s="33"/>
      <c r="M1468" s="140" t="s">
        <v>19</v>
      </c>
      <c r="N1468" s="141" t="s">
        <v>45</v>
      </c>
      <c r="P1468" s="142">
        <f>O1468*H1468</f>
        <v>0</v>
      </c>
      <c r="Q1468" s="142">
        <v>0</v>
      </c>
      <c r="R1468" s="142">
        <f>Q1468*H1468</f>
        <v>0</v>
      </c>
      <c r="S1468" s="142">
        <v>0</v>
      </c>
      <c r="T1468" s="143">
        <f>S1468*H1468</f>
        <v>0</v>
      </c>
      <c r="AR1468" s="144" t="s">
        <v>224</v>
      </c>
      <c r="AT1468" s="144" t="s">
        <v>191</v>
      </c>
      <c r="AU1468" s="144" t="s">
        <v>85</v>
      </c>
      <c r="AY1468" s="18" t="s">
        <v>189</v>
      </c>
      <c r="BE1468" s="145">
        <f>IF(N1468="základní",J1468,0)</f>
        <v>0</v>
      </c>
      <c r="BF1468" s="145">
        <f>IF(N1468="snížená",J1468,0)</f>
        <v>0</v>
      </c>
      <c r="BG1468" s="145">
        <f>IF(N1468="zákl. přenesená",J1468,0)</f>
        <v>0</v>
      </c>
      <c r="BH1468" s="145">
        <f>IF(N1468="sníž. přenesená",J1468,0)</f>
        <v>0</v>
      </c>
      <c r="BI1468" s="145">
        <f>IF(N1468="nulová",J1468,0)</f>
        <v>0</v>
      </c>
      <c r="BJ1468" s="18" t="s">
        <v>82</v>
      </c>
      <c r="BK1468" s="145">
        <f>ROUND(I1468*H1468,2)</f>
        <v>0</v>
      </c>
      <c r="BL1468" s="18" t="s">
        <v>224</v>
      </c>
      <c r="BM1468" s="144" t="s">
        <v>3637</v>
      </c>
    </row>
    <row r="1469" spans="2:65" s="1" customFormat="1" ht="16.5" customHeight="1">
      <c r="B1469" s="33"/>
      <c r="C1469" s="133" t="s">
        <v>3638</v>
      </c>
      <c r="D1469" s="133" t="s">
        <v>191</v>
      </c>
      <c r="E1469" s="134" t="s">
        <v>3639</v>
      </c>
      <c r="F1469" s="135" t="s">
        <v>3640</v>
      </c>
      <c r="G1469" s="136" t="s">
        <v>734</v>
      </c>
      <c r="H1469" s="137">
        <v>1</v>
      </c>
      <c r="I1469" s="138"/>
      <c r="J1469" s="139">
        <f>ROUND(I1469*H1469,2)</f>
        <v>0</v>
      </c>
      <c r="K1469" s="135" t="s">
        <v>19</v>
      </c>
      <c r="L1469" s="33"/>
      <c r="M1469" s="140" t="s">
        <v>19</v>
      </c>
      <c r="N1469" s="141" t="s">
        <v>45</v>
      </c>
      <c r="P1469" s="142">
        <f>O1469*H1469</f>
        <v>0</v>
      </c>
      <c r="Q1469" s="142">
        <v>0</v>
      </c>
      <c r="R1469" s="142">
        <f>Q1469*H1469</f>
        <v>0</v>
      </c>
      <c r="S1469" s="142">
        <v>0</v>
      </c>
      <c r="T1469" s="143">
        <f>S1469*H1469</f>
        <v>0</v>
      </c>
      <c r="AR1469" s="144" t="s">
        <v>224</v>
      </c>
      <c r="AT1469" s="144" t="s">
        <v>191</v>
      </c>
      <c r="AU1469" s="144" t="s">
        <v>85</v>
      </c>
      <c r="AY1469" s="18" t="s">
        <v>189</v>
      </c>
      <c r="BE1469" s="145">
        <f>IF(N1469="základní",J1469,0)</f>
        <v>0</v>
      </c>
      <c r="BF1469" s="145">
        <f>IF(N1469="snížená",J1469,0)</f>
        <v>0</v>
      </c>
      <c r="BG1469" s="145">
        <f>IF(N1469="zákl. přenesená",J1469,0)</f>
        <v>0</v>
      </c>
      <c r="BH1469" s="145">
        <f>IF(N1469="sníž. přenesená",J1469,0)</f>
        <v>0</v>
      </c>
      <c r="BI1469" s="145">
        <f>IF(N1469="nulová",J1469,0)</f>
        <v>0</v>
      </c>
      <c r="BJ1469" s="18" t="s">
        <v>82</v>
      </c>
      <c r="BK1469" s="145">
        <f>ROUND(I1469*H1469,2)</f>
        <v>0</v>
      </c>
      <c r="BL1469" s="18" t="s">
        <v>224</v>
      </c>
      <c r="BM1469" s="144" t="s">
        <v>3641</v>
      </c>
    </row>
    <row r="1470" spans="2:65" s="12" customFormat="1" ht="11.25">
      <c r="B1470" s="150"/>
      <c r="D1470" s="151" t="s">
        <v>205</v>
      </c>
      <c r="E1470" s="152" t="s">
        <v>19</v>
      </c>
      <c r="F1470" s="153" t="s">
        <v>217</v>
      </c>
      <c r="H1470" s="152" t="s">
        <v>19</v>
      </c>
      <c r="I1470" s="154"/>
      <c r="L1470" s="150"/>
      <c r="M1470" s="155"/>
      <c r="T1470" s="156"/>
      <c r="AT1470" s="152" t="s">
        <v>205</v>
      </c>
      <c r="AU1470" s="152" t="s">
        <v>85</v>
      </c>
      <c r="AV1470" s="12" t="s">
        <v>82</v>
      </c>
      <c r="AW1470" s="12" t="s">
        <v>35</v>
      </c>
      <c r="AX1470" s="12" t="s">
        <v>74</v>
      </c>
      <c r="AY1470" s="152" t="s">
        <v>189</v>
      </c>
    </row>
    <row r="1471" spans="2:65" s="12" customFormat="1" ht="11.25">
      <c r="B1471" s="150"/>
      <c r="D1471" s="151" t="s">
        <v>205</v>
      </c>
      <c r="E1471" s="152" t="s">
        <v>19</v>
      </c>
      <c r="F1471" s="153" t="s">
        <v>2718</v>
      </c>
      <c r="H1471" s="152" t="s">
        <v>19</v>
      </c>
      <c r="I1471" s="154"/>
      <c r="L1471" s="150"/>
      <c r="M1471" s="155"/>
      <c r="T1471" s="156"/>
      <c r="AT1471" s="152" t="s">
        <v>205</v>
      </c>
      <c r="AU1471" s="152" t="s">
        <v>85</v>
      </c>
      <c r="AV1471" s="12" t="s">
        <v>82</v>
      </c>
      <c r="AW1471" s="12" t="s">
        <v>35</v>
      </c>
      <c r="AX1471" s="12" t="s">
        <v>74</v>
      </c>
      <c r="AY1471" s="152" t="s">
        <v>189</v>
      </c>
    </row>
    <row r="1472" spans="2:65" s="13" customFormat="1" ht="11.25">
      <c r="B1472" s="157"/>
      <c r="D1472" s="151" t="s">
        <v>205</v>
      </c>
      <c r="E1472" s="158" t="s">
        <v>19</v>
      </c>
      <c r="F1472" s="159" t="s">
        <v>3642</v>
      </c>
      <c r="H1472" s="160">
        <v>1</v>
      </c>
      <c r="I1472" s="161"/>
      <c r="L1472" s="157"/>
      <c r="M1472" s="162"/>
      <c r="T1472" s="163"/>
      <c r="AT1472" s="158" t="s">
        <v>205</v>
      </c>
      <c r="AU1472" s="158" t="s">
        <v>85</v>
      </c>
      <c r="AV1472" s="13" t="s">
        <v>85</v>
      </c>
      <c r="AW1472" s="13" t="s">
        <v>35</v>
      </c>
      <c r="AX1472" s="13" t="s">
        <v>82</v>
      </c>
      <c r="AY1472" s="158" t="s">
        <v>189</v>
      </c>
    </row>
    <row r="1473" spans="2:65" s="1" customFormat="1" ht="16.5" customHeight="1">
      <c r="B1473" s="33"/>
      <c r="C1473" s="133" t="s">
        <v>3643</v>
      </c>
      <c r="D1473" s="133" t="s">
        <v>191</v>
      </c>
      <c r="E1473" s="134" t="s">
        <v>3644</v>
      </c>
      <c r="F1473" s="135" t="s">
        <v>3645</v>
      </c>
      <c r="G1473" s="136" t="s">
        <v>3646</v>
      </c>
      <c r="H1473" s="137">
        <v>1</v>
      </c>
      <c r="I1473" s="138"/>
      <c r="J1473" s="139">
        <f>ROUND(I1473*H1473,2)</f>
        <v>0</v>
      </c>
      <c r="K1473" s="135" t="s">
        <v>19</v>
      </c>
      <c r="L1473" s="33"/>
      <c r="M1473" s="140" t="s">
        <v>19</v>
      </c>
      <c r="N1473" s="141" t="s">
        <v>45</v>
      </c>
      <c r="P1473" s="142">
        <f>O1473*H1473</f>
        <v>0</v>
      </c>
      <c r="Q1473" s="142">
        <v>0</v>
      </c>
      <c r="R1473" s="142">
        <f>Q1473*H1473</f>
        <v>0</v>
      </c>
      <c r="S1473" s="142">
        <v>0</v>
      </c>
      <c r="T1473" s="143">
        <f>S1473*H1473</f>
        <v>0</v>
      </c>
      <c r="AR1473" s="144" t="s">
        <v>224</v>
      </c>
      <c r="AT1473" s="144" t="s">
        <v>191</v>
      </c>
      <c r="AU1473" s="144" t="s">
        <v>85</v>
      </c>
      <c r="AY1473" s="18" t="s">
        <v>189</v>
      </c>
      <c r="BE1473" s="145">
        <f>IF(N1473="základní",J1473,0)</f>
        <v>0</v>
      </c>
      <c r="BF1473" s="145">
        <f>IF(N1473="snížená",J1473,0)</f>
        <v>0</v>
      </c>
      <c r="BG1473" s="145">
        <f>IF(N1473="zákl. přenesená",J1473,0)</f>
        <v>0</v>
      </c>
      <c r="BH1473" s="145">
        <f>IF(N1473="sníž. přenesená",J1473,0)</f>
        <v>0</v>
      </c>
      <c r="BI1473" s="145">
        <f>IF(N1473="nulová",J1473,0)</f>
        <v>0</v>
      </c>
      <c r="BJ1473" s="18" t="s">
        <v>82</v>
      </c>
      <c r="BK1473" s="145">
        <f>ROUND(I1473*H1473,2)</f>
        <v>0</v>
      </c>
      <c r="BL1473" s="18" t="s">
        <v>224</v>
      </c>
      <c r="BM1473" s="144" t="s">
        <v>3647</v>
      </c>
    </row>
    <row r="1474" spans="2:65" s="12" customFormat="1" ht="11.25">
      <c r="B1474" s="150"/>
      <c r="D1474" s="151" t="s">
        <v>205</v>
      </c>
      <c r="E1474" s="152" t="s">
        <v>19</v>
      </c>
      <c r="F1474" s="153" t="s">
        <v>2718</v>
      </c>
      <c r="H1474" s="152" t="s">
        <v>19</v>
      </c>
      <c r="I1474" s="154"/>
      <c r="L1474" s="150"/>
      <c r="M1474" s="155"/>
      <c r="T1474" s="156"/>
      <c r="AT1474" s="152" t="s">
        <v>205</v>
      </c>
      <c r="AU1474" s="152" t="s">
        <v>85</v>
      </c>
      <c r="AV1474" s="12" t="s">
        <v>82</v>
      </c>
      <c r="AW1474" s="12" t="s">
        <v>35</v>
      </c>
      <c r="AX1474" s="12" t="s">
        <v>74</v>
      </c>
      <c r="AY1474" s="152" t="s">
        <v>189</v>
      </c>
    </row>
    <row r="1475" spans="2:65" s="12" customFormat="1" ht="22.5">
      <c r="B1475" s="150"/>
      <c r="D1475" s="151" t="s">
        <v>205</v>
      </c>
      <c r="E1475" s="152" t="s">
        <v>19</v>
      </c>
      <c r="F1475" s="153" t="s">
        <v>3648</v>
      </c>
      <c r="H1475" s="152" t="s">
        <v>19</v>
      </c>
      <c r="I1475" s="154"/>
      <c r="L1475" s="150"/>
      <c r="M1475" s="155"/>
      <c r="T1475" s="156"/>
      <c r="AT1475" s="152" t="s">
        <v>205</v>
      </c>
      <c r="AU1475" s="152" t="s">
        <v>85</v>
      </c>
      <c r="AV1475" s="12" t="s">
        <v>82</v>
      </c>
      <c r="AW1475" s="12" t="s">
        <v>35</v>
      </c>
      <c r="AX1475" s="12" t="s">
        <v>74</v>
      </c>
      <c r="AY1475" s="152" t="s">
        <v>189</v>
      </c>
    </row>
    <row r="1476" spans="2:65" s="13" customFormat="1" ht="11.25">
      <c r="B1476" s="157"/>
      <c r="D1476" s="151" t="s">
        <v>205</v>
      </c>
      <c r="E1476" s="158" t="s">
        <v>19</v>
      </c>
      <c r="F1476" s="159" t="s">
        <v>3642</v>
      </c>
      <c r="H1476" s="160">
        <v>1</v>
      </c>
      <c r="I1476" s="161"/>
      <c r="L1476" s="157"/>
      <c r="M1476" s="162"/>
      <c r="T1476" s="163"/>
      <c r="AT1476" s="158" t="s">
        <v>205</v>
      </c>
      <c r="AU1476" s="158" t="s">
        <v>85</v>
      </c>
      <c r="AV1476" s="13" t="s">
        <v>85</v>
      </c>
      <c r="AW1476" s="13" t="s">
        <v>35</v>
      </c>
      <c r="AX1476" s="13" t="s">
        <v>82</v>
      </c>
      <c r="AY1476" s="158" t="s">
        <v>189</v>
      </c>
    </row>
    <row r="1477" spans="2:65" s="1" customFormat="1" ht="16.5" customHeight="1">
      <c r="B1477" s="33"/>
      <c r="C1477" s="133" t="s">
        <v>3649</v>
      </c>
      <c r="D1477" s="133" t="s">
        <v>191</v>
      </c>
      <c r="E1477" s="134" t="s">
        <v>3650</v>
      </c>
      <c r="F1477" s="135" t="s">
        <v>3651</v>
      </c>
      <c r="G1477" s="136" t="s">
        <v>3646</v>
      </c>
      <c r="H1477" s="137">
        <v>1</v>
      </c>
      <c r="I1477" s="138"/>
      <c r="J1477" s="139">
        <f>ROUND(I1477*H1477,2)</f>
        <v>0</v>
      </c>
      <c r="K1477" s="135" t="s">
        <v>19</v>
      </c>
      <c r="L1477" s="33"/>
      <c r="M1477" s="140" t="s">
        <v>19</v>
      </c>
      <c r="N1477" s="141" t="s">
        <v>45</v>
      </c>
      <c r="P1477" s="142">
        <f>O1477*H1477</f>
        <v>0</v>
      </c>
      <c r="Q1477" s="142">
        <v>0</v>
      </c>
      <c r="R1477" s="142">
        <f>Q1477*H1477</f>
        <v>0</v>
      </c>
      <c r="S1477" s="142">
        <v>0</v>
      </c>
      <c r="T1477" s="143">
        <f>S1477*H1477</f>
        <v>0</v>
      </c>
      <c r="AR1477" s="144" t="s">
        <v>224</v>
      </c>
      <c r="AT1477" s="144" t="s">
        <v>191</v>
      </c>
      <c r="AU1477" s="144" t="s">
        <v>85</v>
      </c>
      <c r="AY1477" s="18" t="s">
        <v>189</v>
      </c>
      <c r="BE1477" s="145">
        <f>IF(N1477="základní",J1477,0)</f>
        <v>0</v>
      </c>
      <c r="BF1477" s="145">
        <f>IF(N1477="snížená",J1477,0)</f>
        <v>0</v>
      </c>
      <c r="BG1477" s="145">
        <f>IF(N1477="zákl. přenesená",J1477,0)</f>
        <v>0</v>
      </c>
      <c r="BH1477" s="145">
        <f>IF(N1477="sníž. přenesená",J1477,0)</f>
        <v>0</v>
      </c>
      <c r="BI1477" s="145">
        <f>IF(N1477="nulová",J1477,0)</f>
        <v>0</v>
      </c>
      <c r="BJ1477" s="18" t="s">
        <v>82</v>
      </c>
      <c r="BK1477" s="145">
        <f>ROUND(I1477*H1477,2)</f>
        <v>0</v>
      </c>
      <c r="BL1477" s="18" t="s">
        <v>224</v>
      </c>
      <c r="BM1477" s="144" t="s">
        <v>3652</v>
      </c>
    </row>
    <row r="1478" spans="2:65" s="12" customFormat="1" ht="11.25">
      <c r="B1478" s="150"/>
      <c r="D1478" s="151" t="s">
        <v>205</v>
      </c>
      <c r="E1478" s="152" t="s">
        <v>19</v>
      </c>
      <c r="F1478" s="153" t="s">
        <v>2718</v>
      </c>
      <c r="H1478" s="152" t="s">
        <v>19</v>
      </c>
      <c r="I1478" s="154"/>
      <c r="L1478" s="150"/>
      <c r="M1478" s="155"/>
      <c r="T1478" s="156"/>
      <c r="AT1478" s="152" t="s">
        <v>205</v>
      </c>
      <c r="AU1478" s="152" t="s">
        <v>85</v>
      </c>
      <c r="AV1478" s="12" t="s">
        <v>82</v>
      </c>
      <c r="AW1478" s="12" t="s">
        <v>35</v>
      </c>
      <c r="AX1478" s="12" t="s">
        <v>74</v>
      </c>
      <c r="AY1478" s="152" t="s">
        <v>189</v>
      </c>
    </row>
    <row r="1479" spans="2:65" s="13" customFormat="1" ht="11.25">
      <c r="B1479" s="157"/>
      <c r="D1479" s="151" t="s">
        <v>205</v>
      </c>
      <c r="E1479" s="158" t="s">
        <v>19</v>
      </c>
      <c r="F1479" s="159" t="s">
        <v>3642</v>
      </c>
      <c r="H1479" s="160">
        <v>1</v>
      </c>
      <c r="I1479" s="161"/>
      <c r="L1479" s="157"/>
      <c r="M1479" s="162"/>
      <c r="T1479" s="163"/>
      <c r="AT1479" s="158" t="s">
        <v>205</v>
      </c>
      <c r="AU1479" s="158" t="s">
        <v>85</v>
      </c>
      <c r="AV1479" s="13" t="s">
        <v>85</v>
      </c>
      <c r="AW1479" s="13" t="s">
        <v>35</v>
      </c>
      <c r="AX1479" s="13" t="s">
        <v>82</v>
      </c>
      <c r="AY1479" s="158" t="s">
        <v>189</v>
      </c>
    </row>
    <row r="1480" spans="2:65" s="1" customFormat="1" ht="24.2" customHeight="1">
      <c r="B1480" s="33"/>
      <c r="C1480" s="133" t="s">
        <v>3653</v>
      </c>
      <c r="D1480" s="133" t="s">
        <v>191</v>
      </c>
      <c r="E1480" s="134" t="s">
        <v>3654</v>
      </c>
      <c r="F1480" s="135" t="s">
        <v>3655</v>
      </c>
      <c r="G1480" s="136" t="s">
        <v>202</v>
      </c>
      <c r="H1480" s="137">
        <v>7</v>
      </c>
      <c r="I1480" s="138"/>
      <c r="J1480" s="139">
        <f>ROUND(I1480*H1480,2)</f>
        <v>0</v>
      </c>
      <c r="K1480" s="135" t="s">
        <v>19</v>
      </c>
      <c r="L1480" s="33"/>
      <c r="M1480" s="140" t="s">
        <v>19</v>
      </c>
      <c r="N1480" s="141" t="s">
        <v>45</v>
      </c>
      <c r="P1480" s="142">
        <f>O1480*H1480</f>
        <v>0</v>
      </c>
      <c r="Q1480" s="142">
        <v>0</v>
      </c>
      <c r="R1480" s="142">
        <f>Q1480*H1480</f>
        <v>0</v>
      </c>
      <c r="S1480" s="142">
        <v>0</v>
      </c>
      <c r="T1480" s="143">
        <f>S1480*H1480</f>
        <v>0</v>
      </c>
      <c r="AR1480" s="144" t="s">
        <v>224</v>
      </c>
      <c r="AT1480" s="144" t="s">
        <v>191</v>
      </c>
      <c r="AU1480" s="144" t="s">
        <v>85</v>
      </c>
      <c r="AY1480" s="18" t="s">
        <v>189</v>
      </c>
      <c r="BE1480" s="145">
        <f>IF(N1480="základní",J1480,0)</f>
        <v>0</v>
      </c>
      <c r="BF1480" s="145">
        <f>IF(N1480="snížená",J1480,0)</f>
        <v>0</v>
      </c>
      <c r="BG1480" s="145">
        <f>IF(N1480="zákl. přenesená",J1480,0)</f>
        <v>0</v>
      </c>
      <c r="BH1480" s="145">
        <f>IF(N1480="sníž. přenesená",J1480,0)</f>
        <v>0</v>
      </c>
      <c r="BI1480" s="145">
        <f>IF(N1480="nulová",J1480,0)</f>
        <v>0</v>
      </c>
      <c r="BJ1480" s="18" t="s">
        <v>82</v>
      </c>
      <c r="BK1480" s="145">
        <f>ROUND(I1480*H1480,2)</f>
        <v>0</v>
      </c>
      <c r="BL1480" s="18" t="s">
        <v>224</v>
      </c>
      <c r="BM1480" s="144" t="s">
        <v>3656</v>
      </c>
    </row>
    <row r="1481" spans="2:65" s="12" customFormat="1" ht="11.25">
      <c r="B1481" s="150"/>
      <c r="D1481" s="151" t="s">
        <v>205</v>
      </c>
      <c r="E1481" s="152" t="s">
        <v>19</v>
      </c>
      <c r="F1481" s="153" t="s">
        <v>217</v>
      </c>
      <c r="H1481" s="152" t="s">
        <v>19</v>
      </c>
      <c r="I1481" s="154"/>
      <c r="L1481" s="150"/>
      <c r="M1481" s="155"/>
      <c r="T1481" s="156"/>
      <c r="AT1481" s="152" t="s">
        <v>205</v>
      </c>
      <c r="AU1481" s="152" t="s">
        <v>85</v>
      </c>
      <c r="AV1481" s="12" t="s">
        <v>82</v>
      </c>
      <c r="AW1481" s="12" t="s">
        <v>35</v>
      </c>
      <c r="AX1481" s="12" t="s">
        <v>74</v>
      </c>
      <c r="AY1481" s="152" t="s">
        <v>189</v>
      </c>
    </row>
    <row r="1482" spans="2:65" s="12" customFormat="1" ht="11.25">
      <c r="B1482" s="150"/>
      <c r="D1482" s="151" t="s">
        <v>205</v>
      </c>
      <c r="E1482" s="152" t="s">
        <v>19</v>
      </c>
      <c r="F1482" s="153" t="s">
        <v>3657</v>
      </c>
      <c r="H1482" s="152" t="s">
        <v>19</v>
      </c>
      <c r="I1482" s="154"/>
      <c r="L1482" s="150"/>
      <c r="M1482" s="155"/>
      <c r="T1482" s="156"/>
      <c r="AT1482" s="152" t="s">
        <v>205</v>
      </c>
      <c r="AU1482" s="152" t="s">
        <v>85</v>
      </c>
      <c r="AV1482" s="12" t="s">
        <v>82</v>
      </c>
      <c r="AW1482" s="12" t="s">
        <v>35</v>
      </c>
      <c r="AX1482" s="12" t="s">
        <v>74</v>
      </c>
      <c r="AY1482" s="152" t="s">
        <v>189</v>
      </c>
    </row>
    <row r="1483" spans="2:65" s="12" customFormat="1" ht="11.25">
      <c r="B1483" s="150"/>
      <c r="D1483" s="151" t="s">
        <v>205</v>
      </c>
      <c r="E1483" s="152" t="s">
        <v>19</v>
      </c>
      <c r="F1483" s="153" t="s">
        <v>2718</v>
      </c>
      <c r="H1483" s="152" t="s">
        <v>19</v>
      </c>
      <c r="I1483" s="154"/>
      <c r="L1483" s="150"/>
      <c r="M1483" s="155"/>
      <c r="T1483" s="156"/>
      <c r="AT1483" s="152" t="s">
        <v>205</v>
      </c>
      <c r="AU1483" s="152" t="s">
        <v>85</v>
      </c>
      <c r="AV1483" s="12" t="s">
        <v>82</v>
      </c>
      <c r="AW1483" s="12" t="s">
        <v>35</v>
      </c>
      <c r="AX1483" s="12" t="s">
        <v>74</v>
      </c>
      <c r="AY1483" s="152" t="s">
        <v>189</v>
      </c>
    </row>
    <row r="1484" spans="2:65" s="13" customFormat="1" ht="11.25">
      <c r="B1484" s="157"/>
      <c r="D1484" s="151" t="s">
        <v>205</v>
      </c>
      <c r="E1484" s="158" t="s">
        <v>19</v>
      </c>
      <c r="F1484" s="159" t="s">
        <v>3658</v>
      </c>
      <c r="H1484" s="160">
        <v>7</v>
      </c>
      <c r="I1484" s="161"/>
      <c r="L1484" s="157"/>
      <c r="M1484" s="162"/>
      <c r="T1484" s="163"/>
      <c r="AT1484" s="158" t="s">
        <v>205</v>
      </c>
      <c r="AU1484" s="158" t="s">
        <v>85</v>
      </c>
      <c r="AV1484" s="13" t="s">
        <v>85</v>
      </c>
      <c r="AW1484" s="13" t="s">
        <v>35</v>
      </c>
      <c r="AX1484" s="13" t="s">
        <v>82</v>
      </c>
      <c r="AY1484" s="158" t="s">
        <v>189</v>
      </c>
    </row>
    <row r="1485" spans="2:65" s="12" customFormat="1" ht="11.25">
      <c r="B1485" s="150"/>
      <c r="D1485" s="151" t="s">
        <v>205</v>
      </c>
      <c r="E1485" s="152" t="s">
        <v>19</v>
      </c>
      <c r="F1485" s="153" t="s">
        <v>3659</v>
      </c>
      <c r="H1485" s="152" t="s">
        <v>19</v>
      </c>
      <c r="I1485" s="154"/>
      <c r="L1485" s="150"/>
      <c r="M1485" s="155"/>
      <c r="T1485" s="156"/>
      <c r="AT1485" s="152" t="s">
        <v>205</v>
      </c>
      <c r="AU1485" s="152" t="s">
        <v>85</v>
      </c>
      <c r="AV1485" s="12" t="s">
        <v>82</v>
      </c>
      <c r="AW1485" s="12" t="s">
        <v>35</v>
      </c>
      <c r="AX1485" s="12" t="s">
        <v>74</v>
      </c>
      <c r="AY1485" s="152" t="s">
        <v>189</v>
      </c>
    </row>
    <row r="1486" spans="2:65" s="11" customFormat="1" ht="22.9" customHeight="1">
      <c r="B1486" s="121"/>
      <c r="D1486" s="122" t="s">
        <v>73</v>
      </c>
      <c r="E1486" s="131" t="s">
        <v>3660</v>
      </c>
      <c r="F1486" s="131" t="s">
        <v>3661</v>
      </c>
      <c r="I1486" s="124"/>
      <c r="J1486" s="132">
        <f>BK1486</f>
        <v>0</v>
      </c>
      <c r="L1486" s="121"/>
      <c r="M1486" s="126"/>
      <c r="P1486" s="127">
        <f>SUM(P1487:P1518)</f>
        <v>0</v>
      </c>
      <c r="R1486" s="127">
        <f>SUM(R1487:R1518)</f>
        <v>0.4243075</v>
      </c>
      <c r="T1486" s="128">
        <f>SUM(T1487:T1518)</f>
        <v>0</v>
      </c>
      <c r="AR1486" s="122" t="s">
        <v>85</v>
      </c>
      <c r="AT1486" s="129" t="s">
        <v>73</v>
      </c>
      <c r="AU1486" s="129" t="s">
        <v>82</v>
      </c>
      <c r="AY1486" s="122" t="s">
        <v>189</v>
      </c>
      <c r="BK1486" s="130">
        <f>SUM(BK1487:BK1518)</f>
        <v>0</v>
      </c>
    </row>
    <row r="1487" spans="2:65" s="1" customFormat="1" ht="24.2" customHeight="1">
      <c r="B1487" s="33"/>
      <c r="C1487" s="133" t="s">
        <v>3662</v>
      </c>
      <c r="D1487" s="133" t="s">
        <v>191</v>
      </c>
      <c r="E1487" s="134" t="s">
        <v>3663</v>
      </c>
      <c r="F1487" s="135" t="s">
        <v>3664</v>
      </c>
      <c r="G1487" s="136" t="s">
        <v>194</v>
      </c>
      <c r="H1487" s="137">
        <v>11.51</v>
      </c>
      <c r="I1487" s="138"/>
      <c r="J1487" s="139">
        <f>ROUND(I1487*H1487,2)</f>
        <v>0</v>
      </c>
      <c r="K1487" s="135" t="s">
        <v>195</v>
      </c>
      <c r="L1487" s="33"/>
      <c r="M1487" s="140" t="s">
        <v>19</v>
      </c>
      <c r="N1487" s="141" t="s">
        <v>45</v>
      </c>
      <c r="P1487" s="142">
        <f>O1487*H1487</f>
        <v>0</v>
      </c>
      <c r="Q1487" s="142">
        <v>0</v>
      </c>
      <c r="R1487" s="142">
        <f>Q1487*H1487</f>
        <v>0</v>
      </c>
      <c r="S1487" s="142">
        <v>0</v>
      </c>
      <c r="T1487" s="143">
        <f>S1487*H1487</f>
        <v>0</v>
      </c>
      <c r="AR1487" s="144" t="s">
        <v>224</v>
      </c>
      <c r="AT1487" s="144" t="s">
        <v>191</v>
      </c>
      <c r="AU1487" s="144" t="s">
        <v>85</v>
      </c>
      <c r="AY1487" s="18" t="s">
        <v>189</v>
      </c>
      <c r="BE1487" s="145">
        <f>IF(N1487="základní",J1487,0)</f>
        <v>0</v>
      </c>
      <c r="BF1487" s="145">
        <f>IF(N1487="snížená",J1487,0)</f>
        <v>0</v>
      </c>
      <c r="BG1487" s="145">
        <f>IF(N1487="zákl. přenesená",J1487,0)</f>
        <v>0</v>
      </c>
      <c r="BH1487" s="145">
        <f>IF(N1487="sníž. přenesená",J1487,0)</f>
        <v>0</v>
      </c>
      <c r="BI1487" s="145">
        <f>IF(N1487="nulová",J1487,0)</f>
        <v>0</v>
      </c>
      <c r="BJ1487" s="18" t="s">
        <v>82</v>
      </c>
      <c r="BK1487" s="145">
        <f>ROUND(I1487*H1487,2)</f>
        <v>0</v>
      </c>
      <c r="BL1487" s="18" t="s">
        <v>224</v>
      </c>
      <c r="BM1487" s="144" t="s">
        <v>3665</v>
      </c>
    </row>
    <row r="1488" spans="2:65" s="1" customFormat="1" ht="11.25">
      <c r="B1488" s="33"/>
      <c r="D1488" s="146" t="s">
        <v>198</v>
      </c>
      <c r="F1488" s="147" t="s">
        <v>3666</v>
      </c>
      <c r="I1488" s="148"/>
      <c r="L1488" s="33"/>
      <c r="M1488" s="149"/>
      <c r="T1488" s="54"/>
      <c r="AT1488" s="18" t="s">
        <v>198</v>
      </c>
      <c r="AU1488" s="18" t="s">
        <v>85</v>
      </c>
    </row>
    <row r="1489" spans="2:65" s="12" customFormat="1" ht="11.25">
      <c r="B1489" s="150"/>
      <c r="D1489" s="151" t="s">
        <v>205</v>
      </c>
      <c r="E1489" s="152" t="s">
        <v>19</v>
      </c>
      <c r="F1489" s="153" t="s">
        <v>2208</v>
      </c>
      <c r="H1489" s="152" t="s">
        <v>19</v>
      </c>
      <c r="I1489" s="154"/>
      <c r="L1489" s="150"/>
      <c r="M1489" s="155"/>
      <c r="T1489" s="156"/>
      <c r="AT1489" s="152" t="s">
        <v>205</v>
      </c>
      <c r="AU1489" s="152" t="s">
        <v>85</v>
      </c>
      <c r="AV1489" s="12" t="s">
        <v>82</v>
      </c>
      <c r="AW1489" s="12" t="s">
        <v>35</v>
      </c>
      <c r="AX1489" s="12" t="s">
        <v>74</v>
      </c>
      <c r="AY1489" s="152" t="s">
        <v>189</v>
      </c>
    </row>
    <row r="1490" spans="2:65" s="12" customFormat="1" ht="11.25">
      <c r="B1490" s="150"/>
      <c r="D1490" s="151" t="s">
        <v>205</v>
      </c>
      <c r="E1490" s="152" t="s">
        <v>19</v>
      </c>
      <c r="F1490" s="153" t="s">
        <v>2801</v>
      </c>
      <c r="H1490" s="152" t="s">
        <v>19</v>
      </c>
      <c r="I1490" s="154"/>
      <c r="L1490" s="150"/>
      <c r="M1490" s="155"/>
      <c r="T1490" s="156"/>
      <c r="AT1490" s="152" t="s">
        <v>205</v>
      </c>
      <c r="AU1490" s="152" t="s">
        <v>85</v>
      </c>
      <c r="AV1490" s="12" t="s">
        <v>82</v>
      </c>
      <c r="AW1490" s="12" t="s">
        <v>35</v>
      </c>
      <c r="AX1490" s="12" t="s">
        <v>74</v>
      </c>
      <c r="AY1490" s="152" t="s">
        <v>189</v>
      </c>
    </row>
    <row r="1491" spans="2:65" s="13" customFormat="1" ht="11.25">
      <c r="B1491" s="157"/>
      <c r="D1491" s="151" t="s">
        <v>205</v>
      </c>
      <c r="E1491" s="158" t="s">
        <v>19</v>
      </c>
      <c r="F1491" s="159" t="s">
        <v>3667</v>
      </c>
      <c r="H1491" s="160">
        <v>11.51</v>
      </c>
      <c r="I1491" s="161"/>
      <c r="L1491" s="157"/>
      <c r="M1491" s="162"/>
      <c r="T1491" s="163"/>
      <c r="AT1491" s="158" t="s">
        <v>205</v>
      </c>
      <c r="AU1491" s="158" t="s">
        <v>85</v>
      </c>
      <c r="AV1491" s="13" t="s">
        <v>85</v>
      </c>
      <c r="AW1491" s="13" t="s">
        <v>35</v>
      </c>
      <c r="AX1491" s="13" t="s">
        <v>82</v>
      </c>
      <c r="AY1491" s="158" t="s">
        <v>189</v>
      </c>
    </row>
    <row r="1492" spans="2:65" s="1" customFormat="1" ht="24.2" customHeight="1">
      <c r="B1492" s="33"/>
      <c r="C1492" s="133" t="s">
        <v>3668</v>
      </c>
      <c r="D1492" s="133" t="s">
        <v>191</v>
      </c>
      <c r="E1492" s="134" t="s">
        <v>3669</v>
      </c>
      <c r="F1492" s="135" t="s">
        <v>3670</v>
      </c>
      <c r="G1492" s="136" t="s">
        <v>194</v>
      </c>
      <c r="H1492" s="137">
        <v>13.9</v>
      </c>
      <c r="I1492" s="138"/>
      <c r="J1492" s="139">
        <f>ROUND(I1492*H1492,2)</f>
        <v>0</v>
      </c>
      <c r="K1492" s="135" t="s">
        <v>195</v>
      </c>
      <c r="L1492" s="33"/>
      <c r="M1492" s="140" t="s">
        <v>19</v>
      </c>
      <c r="N1492" s="141" t="s">
        <v>45</v>
      </c>
      <c r="P1492" s="142">
        <f>O1492*H1492</f>
        <v>0</v>
      </c>
      <c r="Q1492" s="142">
        <v>2.9999999999999997E-4</v>
      </c>
      <c r="R1492" s="142">
        <f>Q1492*H1492</f>
        <v>4.1700000000000001E-3</v>
      </c>
      <c r="S1492" s="142">
        <v>0</v>
      </c>
      <c r="T1492" s="143">
        <f>S1492*H1492</f>
        <v>0</v>
      </c>
      <c r="AR1492" s="144" t="s">
        <v>224</v>
      </c>
      <c r="AT1492" s="144" t="s">
        <v>191</v>
      </c>
      <c r="AU1492" s="144" t="s">
        <v>85</v>
      </c>
      <c r="AY1492" s="18" t="s">
        <v>189</v>
      </c>
      <c r="BE1492" s="145">
        <f>IF(N1492="základní",J1492,0)</f>
        <v>0</v>
      </c>
      <c r="BF1492" s="145">
        <f>IF(N1492="snížená",J1492,0)</f>
        <v>0</v>
      </c>
      <c r="BG1492" s="145">
        <f>IF(N1492="zákl. přenesená",J1492,0)</f>
        <v>0</v>
      </c>
      <c r="BH1492" s="145">
        <f>IF(N1492="sníž. přenesená",J1492,0)</f>
        <v>0</v>
      </c>
      <c r="BI1492" s="145">
        <f>IF(N1492="nulová",J1492,0)</f>
        <v>0</v>
      </c>
      <c r="BJ1492" s="18" t="s">
        <v>82</v>
      </c>
      <c r="BK1492" s="145">
        <f>ROUND(I1492*H1492,2)</f>
        <v>0</v>
      </c>
      <c r="BL1492" s="18" t="s">
        <v>224</v>
      </c>
      <c r="BM1492" s="144" t="s">
        <v>3671</v>
      </c>
    </row>
    <row r="1493" spans="2:65" s="1" customFormat="1" ht="11.25">
      <c r="B1493" s="33"/>
      <c r="D1493" s="146" t="s">
        <v>198</v>
      </c>
      <c r="F1493" s="147" t="s">
        <v>3672</v>
      </c>
      <c r="I1493" s="148"/>
      <c r="L1493" s="33"/>
      <c r="M1493" s="149"/>
      <c r="T1493" s="54"/>
      <c r="AT1493" s="18" t="s">
        <v>198</v>
      </c>
      <c r="AU1493" s="18" t="s">
        <v>85</v>
      </c>
    </row>
    <row r="1494" spans="2:65" s="13" customFormat="1" ht="11.25">
      <c r="B1494" s="157"/>
      <c r="D1494" s="151" t="s">
        <v>205</v>
      </c>
      <c r="E1494" s="158" t="s">
        <v>19</v>
      </c>
      <c r="F1494" s="159" t="s">
        <v>3673</v>
      </c>
      <c r="H1494" s="160">
        <v>11.51</v>
      </c>
      <c r="I1494" s="161"/>
      <c r="L1494" s="157"/>
      <c r="M1494" s="162"/>
      <c r="T1494" s="163"/>
      <c r="AT1494" s="158" t="s">
        <v>205</v>
      </c>
      <c r="AU1494" s="158" t="s">
        <v>85</v>
      </c>
      <c r="AV1494" s="13" t="s">
        <v>85</v>
      </c>
      <c r="AW1494" s="13" t="s">
        <v>35</v>
      </c>
      <c r="AX1494" s="13" t="s">
        <v>74</v>
      </c>
      <c r="AY1494" s="158" t="s">
        <v>189</v>
      </c>
    </row>
    <row r="1495" spans="2:65" s="13" customFormat="1" ht="11.25">
      <c r="B1495" s="157"/>
      <c r="D1495" s="151" t="s">
        <v>205</v>
      </c>
      <c r="E1495" s="158" t="s">
        <v>19</v>
      </c>
      <c r="F1495" s="159" t="s">
        <v>3674</v>
      </c>
      <c r="H1495" s="160">
        <v>2.39</v>
      </c>
      <c r="I1495" s="161"/>
      <c r="L1495" s="157"/>
      <c r="M1495" s="162"/>
      <c r="T1495" s="163"/>
      <c r="AT1495" s="158" t="s">
        <v>205</v>
      </c>
      <c r="AU1495" s="158" t="s">
        <v>85</v>
      </c>
      <c r="AV1495" s="13" t="s">
        <v>85</v>
      </c>
      <c r="AW1495" s="13" t="s">
        <v>35</v>
      </c>
      <c r="AX1495" s="13" t="s">
        <v>74</v>
      </c>
      <c r="AY1495" s="158" t="s">
        <v>189</v>
      </c>
    </row>
    <row r="1496" spans="2:65" s="14" customFormat="1" ht="11.25">
      <c r="B1496" s="164"/>
      <c r="D1496" s="151" t="s">
        <v>205</v>
      </c>
      <c r="E1496" s="165" t="s">
        <v>19</v>
      </c>
      <c r="F1496" s="166" t="s">
        <v>303</v>
      </c>
      <c r="H1496" s="167">
        <v>13.9</v>
      </c>
      <c r="I1496" s="168"/>
      <c r="L1496" s="164"/>
      <c r="M1496" s="169"/>
      <c r="T1496" s="170"/>
      <c r="AT1496" s="165" t="s">
        <v>205</v>
      </c>
      <c r="AU1496" s="165" t="s">
        <v>85</v>
      </c>
      <c r="AV1496" s="14" t="s">
        <v>196</v>
      </c>
      <c r="AW1496" s="14" t="s">
        <v>35</v>
      </c>
      <c r="AX1496" s="14" t="s">
        <v>82</v>
      </c>
      <c r="AY1496" s="165" t="s">
        <v>189</v>
      </c>
    </row>
    <row r="1497" spans="2:65" s="1" customFormat="1" ht="37.9" customHeight="1">
      <c r="B1497" s="33"/>
      <c r="C1497" s="133" t="s">
        <v>3675</v>
      </c>
      <c r="D1497" s="133" t="s">
        <v>191</v>
      </c>
      <c r="E1497" s="134" t="s">
        <v>3676</v>
      </c>
      <c r="F1497" s="135" t="s">
        <v>3677</v>
      </c>
      <c r="G1497" s="136" t="s">
        <v>339</v>
      </c>
      <c r="H1497" s="137">
        <v>15.92</v>
      </c>
      <c r="I1497" s="138"/>
      <c r="J1497" s="139">
        <f>ROUND(I1497*H1497,2)</f>
        <v>0</v>
      </c>
      <c r="K1497" s="135" t="s">
        <v>195</v>
      </c>
      <c r="L1497" s="33"/>
      <c r="M1497" s="140" t="s">
        <v>19</v>
      </c>
      <c r="N1497" s="141" t="s">
        <v>45</v>
      </c>
      <c r="P1497" s="142">
        <f>O1497*H1497</f>
        <v>0</v>
      </c>
      <c r="Q1497" s="142">
        <v>7.3999999999999999E-4</v>
      </c>
      <c r="R1497" s="142">
        <f>Q1497*H1497</f>
        <v>1.1780799999999999E-2</v>
      </c>
      <c r="S1497" s="142">
        <v>0</v>
      </c>
      <c r="T1497" s="143">
        <f>S1497*H1497</f>
        <v>0</v>
      </c>
      <c r="AR1497" s="144" t="s">
        <v>224</v>
      </c>
      <c r="AT1497" s="144" t="s">
        <v>191</v>
      </c>
      <c r="AU1497" s="144" t="s">
        <v>85</v>
      </c>
      <c r="AY1497" s="18" t="s">
        <v>189</v>
      </c>
      <c r="BE1497" s="145">
        <f>IF(N1497="základní",J1497,0)</f>
        <v>0</v>
      </c>
      <c r="BF1497" s="145">
        <f>IF(N1497="snížená",J1497,0)</f>
        <v>0</v>
      </c>
      <c r="BG1497" s="145">
        <f>IF(N1497="zákl. přenesená",J1497,0)</f>
        <v>0</v>
      </c>
      <c r="BH1497" s="145">
        <f>IF(N1497="sníž. přenesená",J1497,0)</f>
        <v>0</v>
      </c>
      <c r="BI1497" s="145">
        <f>IF(N1497="nulová",J1497,0)</f>
        <v>0</v>
      </c>
      <c r="BJ1497" s="18" t="s">
        <v>82</v>
      </c>
      <c r="BK1497" s="145">
        <f>ROUND(I1497*H1497,2)</f>
        <v>0</v>
      </c>
      <c r="BL1497" s="18" t="s">
        <v>224</v>
      </c>
      <c r="BM1497" s="144" t="s">
        <v>3678</v>
      </c>
    </row>
    <row r="1498" spans="2:65" s="1" customFormat="1" ht="11.25">
      <c r="B1498" s="33"/>
      <c r="D1498" s="146" t="s">
        <v>198</v>
      </c>
      <c r="F1498" s="147" t="s">
        <v>3679</v>
      </c>
      <c r="I1498" s="148"/>
      <c r="L1498" s="33"/>
      <c r="M1498" s="149"/>
      <c r="T1498" s="54"/>
      <c r="AT1498" s="18" t="s">
        <v>198</v>
      </c>
      <c r="AU1498" s="18" t="s">
        <v>85</v>
      </c>
    </row>
    <row r="1499" spans="2:65" s="12" customFormat="1" ht="11.25">
      <c r="B1499" s="150"/>
      <c r="D1499" s="151" t="s">
        <v>205</v>
      </c>
      <c r="E1499" s="152" t="s">
        <v>19</v>
      </c>
      <c r="F1499" s="153" t="s">
        <v>2208</v>
      </c>
      <c r="H1499" s="152" t="s">
        <v>19</v>
      </c>
      <c r="I1499" s="154"/>
      <c r="L1499" s="150"/>
      <c r="M1499" s="155"/>
      <c r="T1499" s="156"/>
      <c r="AT1499" s="152" t="s">
        <v>205</v>
      </c>
      <c r="AU1499" s="152" t="s">
        <v>85</v>
      </c>
      <c r="AV1499" s="12" t="s">
        <v>82</v>
      </c>
      <c r="AW1499" s="12" t="s">
        <v>35</v>
      </c>
      <c r="AX1499" s="12" t="s">
        <v>74</v>
      </c>
      <c r="AY1499" s="152" t="s">
        <v>189</v>
      </c>
    </row>
    <row r="1500" spans="2:65" s="12" customFormat="1" ht="11.25">
      <c r="B1500" s="150"/>
      <c r="D1500" s="151" t="s">
        <v>205</v>
      </c>
      <c r="E1500" s="152" t="s">
        <v>19</v>
      </c>
      <c r="F1500" s="153" t="s">
        <v>2801</v>
      </c>
      <c r="H1500" s="152" t="s">
        <v>19</v>
      </c>
      <c r="I1500" s="154"/>
      <c r="L1500" s="150"/>
      <c r="M1500" s="155"/>
      <c r="T1500" s="156"/>
      <c r="AT1500" s="152" t="s">
        <v>205</v>
      </c>
      <c r="AU1500" s="152" t="s">
        <v>85</v>
      </c>
      <c r="AV1500" s="12" t="s">
        <v>82</v>
      </c>
      <c r="AW1500" s="12" t="s">
        <v>35</v>
      </c>
      <c r="AX1500" s="12" t="s">
        <v>74</v>
      </c>
      <c r="AY1500" s="152" t="s">
        <v>189</v>
      </c>
    </row>
    <row r="1501" spans="2:65" s="13" customFormat="1" ht="11.25">
      <c r="B1501" s="157"/>
      <c r="D1501" s="151" t="s">
        <v>205</v>
      </c>
      <c r="E1501" s="158" t="s">
        <v>19</v>
      </c>
      <c r="F1501" s="159" t="s">
        <v>3680</v>
      </c>
      <c r="H1501" s="160">
        <v>15.92</v>
      </c>
      <c r="I1501" s="161"/>
      <c r="L1501" s="157"/>
      <c r="M1501" s="162"/>
      <c r="T1501" s="163"/>
      <c r="AT1501" s="158" t="s">
        <v>205</v>
      </c>
      <c r="AU1501" s="158" t="s">
        <v>85</v>
      </c>
      <c r="AV1501" s="13" t="s">
        <v>85</v>
      </c>
      <c r="AW1501" s="13" t="s">
        <v>35</v>
      </c>
      <c r="AX1501" s="13" t="s">
        <v>82</v>
      </c>
      <c r="AY1501" s="158" t="s">
        <v>189</v>
      </c>
    </row>
    <row r="1502" spans="2:65" s="1" customFormat="1" ht="49.15" customHeight="1">
      <c r="B1502" s="33"/>
      <c r="C1502" s="133" t="s">
        <v>3681</v>
      </c>
      <c r="D1502" s="133" t="s">
        <v>191</v>
      </c>
      <c r="E1502" s="134" t="s">
        <v>3682</v>
      </c>
      <c r="F1502" s="135" t="s">
        <v>3683</v>
      </c>
      <c r="G1502" s="136" t="s">
        <v>194</v>
      </c>
      <c r="H1502" s="137">
        <v>11.51</v>
      </c>
      <c r="I1502" s="138"/>
      <c r="J1502" s="139">
        <f>ROUND(I1502*H1502,2)</f>
        <v>0</v>
      </c>
      <c r="K1502" s="135" t="s">
        <v>195</v>
      </c>
      <c r="L1502" s="33"/>
      <c r="M1502" s="140" t="s">
        <v>19</v>
      </c>
      <c r="N1502" s="141" t="s">
        <v>45</v>
      </c>
      <c r="P1502" s="142">
        <f>O1502*H1502</f>
        <v>0</v>
      </c>
      <c r="Q1502" s="142">
        <v>6.1700000000000001E-3</v>
      </c>
      <c r="R1502" s="142">
        <f>Q1502*H1502</f>
        <v>7.1016700000000002E-2</v>
      </c>
      <c r="S1502" s="142">
        <v>0</v>
      </c>
      <c r="T1502" s="143">
        <f>S1502*H1502</f>
        <v>0</v>
      </c>
      <c r="AR1502" s="144" t="s">
        <v>224</v>
      </c>
      <c r="AT1502" s="144" t="s">
        <v>191</v>
      </c>
      <c r="AU1502" s="144" t="s">
        <v>85</v>
      </c>
      <c r="AY1502" s="18" t="s">
        <v>189</v>
      </c>
      <c r="BE1502" s="145">
        <f>IF(N1502="základní",J1502,0)</f>
        <v>0</v>
      </c>
      <c r="BF1502" s="145">
        <f>IF(N1502="snížená",J1502,0)</f>
        <v>0</v>
      </c>
      <c r="BG1502" s="145">
        <f>IF(N1502="zákl. přenesená",J1502,0)</f>
        <v>0</v>
      </c>
      <c r="BH1502" s="145">
        <f>IF(N1502="sníž. přenesená",J1502,0)</f>
        <v>0</v>
      </c>
      <c r="BI1502" s="145">
        <f>IF(N1502="nulová",J1502,0)</f>
        <v>0</v>
      </c>
      <c r="BJ1502" s="18" t="s">
        <v>82</v>
      </c>
      <c r="BK1502" s="145">
        <f>ROUND(I1502*H1502,2)</f>
        <v>0</v>
      </c>
      <c r="BL1502" s="18" t="s">
        <v>224</v>
      </c>
      <c r="BM1502" s="144" t="s">
        <v>3684</v>
      </c>
    </row>
    <row r="1503" spans="2:65" s="1" customFormat="1" ht="11.25">
      <c r="B1503" s="33"/>
      <c r="D1503" s="146" t="s">
        <v>198</v>
      </c>
      <c r="F1503" s="147" t="s">
        <v>3685</v>
      </c>
      <c r="I1503" s="148"/>
      <c r="L1503" s="33"/>
      <c r="M1503" s="149"/>
      <c r="T1503" s="54"/>
      <c r="AT1503" s="18" t="s">
        <v>198</v>
      </c>
      <c r="AU1503" s="18" t="s">
        <v>85</v>
      </c>
    </row>
    <row r="1504" spans="2:65" s="12" customFormat="1" ht="11.25">
      <c r="B1504" s="150"/>
      <c r="D1504" s="151" t="s">
        <v>205</v>
      </c>
      <c r="E1504" s="152" t="s">
        <v>19</v>
      </c>
      <c r="F1504" s="153" t="s">
        <v>2208</v>
      </c>
      <c r="H1504" s="152" t="s">
        <v>19</v>
      </c>
      <c r="I1504" s="154"/>
      <c r="L1504" s="150"/>
      <c r="M1504" s="155"/>
      <c r="T1504" s="156"/>
      <c r="AT1504" s="152" t="s">
        <v>205</v>
      </c>
      <c r="AU1504" s="152" t="s">
        <v>85</v>
      </c>
      <c r="AV1504" s="12" t="s">
        <v>82</v>
      </c>
      <c r="AW1504" s="12" t="s">
        <v>35</v>
      </c>
      <c r="AX1504" s="12" t="s">
        <v>74</v>
      </c>
      <c r="AY1504" s="152" t="s">
        <v>189</v>
      </c>
    </row>
    <row r="1505" spans="2:65" s="12" customFormat="1" ht="11.25">
      <c r="B1505" s="150"/>
      <c r="D1505" s="151" t="s">
        <v>205</v>
      </c>
      <c r="E1505" s="152" t="s">
        <v>19</v>
      </c>
      <c r="F1505" s="153" t="s">
        <v>2801</v>
      </c>
      <c r="H1505" s="152" t="s">
        <v>19</v>
      </c>
      <c r="I1505" s="154"/>
      <c r="L1505" s="150"/>
      <c r="M1505" s="155"/>
      <c r="T1505" s="156"/>
      <c r="AT1505" s="152" t="s">
        <v>205</v>
      </c>
      <c r="AU1505" s="152" t="s">
        <v>85</v>
      </c>
      <c r="AV1505" s="12" t="s">
        <v>82</v>
      </c>
      <c r="AW1505" s="12" t="s">
        <v>35</v>
      </c>
      <c r="AX1505" s="12" t="s">
        <v>74</v>
      </c>
      <c r="AY1505" s="152" t="s">
        <v>189</v>
      </c>
    </row>
    <row r="1506" spans="2:65" s="13" customFormat="1" ht="11.25">
      <c r="B1506" s="157"/>
      <c r="D1506" s="151" t="s">
        <v>205</v>
      </c>
      <c r="E1506" s="158" t="s">
        <v>19</v>
      </c>
      <c r="F1506" s="159" t="s">
        <v>3667</v>
      </c>
      <c r="H1506" s="160">
        <v>11.51</v>
      </c>
      <c r="I1506" s="161"/>
      <c r="L1506" s="157"/>
      <c r="M1506" s="162"/>
      <c r="T1506" s="163"/>
      <c r="AT1506" s="158" t="s">
        <v>205</v>
      </c>
      <c r="AU1506" s="158" t="s">
        <v>85</v>
      </c>
      <c r="AV1506" s="13" t="s">
        <v>85</v>
      </c>
      <c r="AW1506" s="13" t="s">
        <v>35</v>
      </c>
      <c r="AX1506" s="13" t="s">
        <v>82</v>
      </c>
      <c r="AY1506" s="158" t="s">
        <v>189</v>
      </c>
    </row>
    <row r="1507" spans="2:65" s="1" customFormat="1" ht="33" customHeight="1">
      <c r="B1507" s="33"/>
      <c r="C1507" s="178" t="s">
        <v>3686</v>
      </c>
      <c r="D1507" s="178" t="s">
        <v>666</v>
      </c>
      <c r="E1507" s="179" t="s">
        <v>3687</v>
      </c>
      <c r="F1507" s="180" t="s">
        <v>3688</v>
      </c>
      <c r="G1507" s="181" t="s">
        <v>194</v>
      </c>
      <c r="H1507" s="182">
        <v>15.29</v>
      </c>
      <c r="I1507" s="183"/>
      <c r="J1507" s="184">
        <f>ROUND(I1507*H1507,2)</f>
        <v>0</v>
      </c>
      <c r="K1507" s="180" t="s">
        <v>195</v>
      </c>
      <c r="L1507" s="185"/>
      <c r="M1507" s="186" t="s">
        <v>19</v>
      </c>
      <c r="N1507" s="187" t="s">
        <v>45</v>
      </c>
      <c r="P1507" s="142">
        <f>O1507*H1507</f>
        <v>0</v>
      </c>
      <c r="Q1507" s="142">
        <v>2.1999999999999999E-2</v>
      </c>
      <c r="R1507" s="142">
        <f>Q1507*H1507</f>
        <v>0.33637999999999996</v>
      </c>
      <c r="S1507" s="142">
        <v>0</v>
      </c>
      <c r="T1507" s="143">
        <f>S1507*H1507</f>
        <v>0</v>
      </c>
      <c r="AR1507" s="144" t="s">
        <v>415</v>
      </c>
      <c r="AT1507" s="144" t="s">
        <v>666</v>
      </c>
      <c r="AU1507" s="144" t="s">
        <v>85</v>
      </c>
      <c r="AY1507" s="18" t="s">
        <v>189</v>
      </c>
      <c r="BE1507" s="145">
        <f>IF(N1507="základní",J1507,0)</f>
        <v>0</v>
      </c>
      <c r="BF1507" s="145">
        <f>IF(N1507="snížená",J1507,0)</f>
        <v>0</v>
      </c>
      <c r="BG1507" s="145">
        <f>IF(N1507="zákl. přenesená",J1507,0)</f>
        <v>0</v>
      </c>
      <c r="BH1507" s="145">
        <f>IF(N1507="sníž. přenesená",J1507,0)</f>
        <v>0</v>
      </c>
      <c r="BI1507" s="145">
        <f>IF(N1507="nulová",J1507,0)</f>
        <v>0</v>
      </c>
      <c r="BJ1507" s="18" t="s">
        <v>82</v>
      </c>
      <c r="BK1507" s="145">
        <f>ROUND(I1507*H1507,2)</f>
        <v>0</v>
      </c>
      <c r="BL1507" s="18" t="s">
        <v>224</v>
      </c>
      <c r="BM1507" s="144" t="s">
        <v>3689</v>
      </c>
    </row>
    <row r="1508" spans="2:65" s="13" customFormat="1" ht="11.25">
      <c r="B1508" s="157"/>
      <c r="D1508" s="151" t="s">
        <v>205</v>
      </c>
      <c r="E1508" s="158" t="s">
        <v>19</v>
      </c>
      <c r="F1508" s="159" t="s">
        <v>3673</v>
      </c>
      <c r="H1508" s="160">
        <v>11.51</v>
      </c>
      <c r="I1508" s="161"/>
      <c r="L1508" s="157"/>
      <c r="M1508" s="162"/>
      <c r="T1508" s="163"/>
      <c r="AT1508" s="158" t="s">
        <v>205</v>
      </c>
      <c r="AU1508" s="158" t="s">
        <v>85</v>
      </c>
      <c r="AV1508" s="13" t="s">
        <v>85</v>
      </c>
      <c r="AW1508" s="13" t="s">
        <v>35</v>
      </c>
      <c r="AX1508" s="13" t="s">
        <v>74</v>
      </c>
      <c r="AY1508" s="158" t="s">
        <v>189</v>
      </c>
    </row>
    <row r="1509" spans="2:65" s="13" customFormat="1" ht="11.25">
      <c r="B1509" s="157"/>
      <c r="D1509" s="151" t="s">
        <v>205</v>
      </c>
      <c r="E1509" s="158" t="s">
        <v>19</v>
      </c>
      <c r="F1509" s="159" t="s">
        <v>3674</v>
      </c>
      <c r="H1509" s="160">
        <v>2.39</v>
      </c>
      <c r="I1509" s="161"/>
      <c r="L1509" s="157"/>
      <c r="M1509" s="162"/>
      <c r="T1509" s="163"/>
      <c r="AT1509" s="158" t="s">
        <v>205</v>
      </c>
      <c r="AU1509" s="158" t="s">
        <v>85</v>
      </c>
      <c r="AV1509" s="13" t="s">
        <v>85</v>
      </c>
      <c r="AW1509" s="13" t="s">
        <v>35</v>
      </c>
      <c r="AX1509" s="13" t="s">
        <v>74</v>
      </c>
      <c r="AY1509" s="158" t="s">
        <v>189</v>
      </c>
    </row>
    <row r="1510" spans="2:65" s="14" customFormat="1" ht="11.25">
      <c r="B1510" s="164"/>
      <c r="D1510" s="151" t="s">
        <v>205</v>
      </c>
      <c r="E1510" s="165" t="s">
        <v>19</v>
      </c>
      <c r="F1510" s="166" t="s">
        <v>303</v>
      </c>
      <c r="H1510" s="167">
        <v>13.9</v>
      </c>
      <c r="I1510" s="168"/>
      <c r="L1510" s="164"/>
      <c r="M1510" s="169"/>
      <c r="T1510" s="170"/>
      <c r="AT1510" s="165" t="s">
        <v>205</v>
      </c>
      <c r="AU1510" s="165" t="s">
        <v>85</v>
      </c>
      <c r="AV1510" s="14" t="s">
        <v>196</v>
      </c>
      <c r="AW1510" s="14" t="s">
        <v>35</v>
      </c>
      <c r="AX1510" s="14" t="s">
        <v>82</v>
      </c>
      <c r="AY1510" s="165" t="s">
        <v>189</v>
      </c>
    </row>
    <row r="1511" spans="2:65" s="13" customFormat="1" ht="11.25">
      <c r="B1511" s="157"/>
      <c r="D1511" s="151" t="s">
        <v>205</v>
      </c>
      <c r="F1511" s="159" t="s">
        <v>3690</v>
      </c>
      <c r="H1511" s="160">
        <v>15.29</v>
      </c>
      <c r="I1511" s="161"/>
      <c r="L1511" s="157"/>
      <c r="M1511" s="162"/>
      <c r="T1511" s="163"/>
      <c r="AT1511" s="158" t="s">
        <v>205</v>
      </c>
      <c r="AU1511" s="158" t="s">
        <v>85</v>
      </c>
      <c r="AV1511" s="13" t="s">
        <v>85</v>
      </c>
      <c r="AW1511" s="13" t="s">
        <v>4</v>
      </c>
      <c r="AX1511" s="13" t="s">
        <v>82</v>
      </c>
      <c r="AY1511" s="158" t="s">
        <v>189</v>
      </c>
    </row>
    <row r="1512" spans="2:65" s="1" customFormat="1" ht="33" customHeight="1">
      <c r="B1512" s="33"/>
      <c r="C1512" s="133" t="s">
        <v>3691</v>
      </c>
      <c r="D1512" s="133" t="s">
        <v>191</v>
      </c>
      <c r="E1512" s="134" t="s">
        <v>3692</v>
      </c>
      <c r="F1512" s="135" t="s">
        <v>3693</v>
      </c>
      <c r="G1512" s="136" t="s">
        <v>194</v>
      </c>
      <c r="H1512" s="137">
        <v>11.51</v>
      </c>
      <c r="I1512" s="138"/>
      <c r="J1512" s="139">
        <f>ROUND(I1512*H1512,2)</f>
        <v>0</v>
      </c>
      <c r="K1512" s="135" t="s">
        <v>195</v>
      </c>
      <c r="L1512" s="33"/>
      <c r="M1512" s="140" t="s">
        <v>19</v>
      </c>
      <c r="N1512" s="141" t="s">
        <v>45</v>
      </c>
      <c r="P1512" s="142">
        <f>O1512*H1512</f>
        <v>0</v>
      </c>
      <c r="Q1512" s="142">
        <v>0</v>
      </c>
      <c r="R1512" s="142">
        <f>Q1512*H1512</f>
        <v>0</v>
      </c>
      <c r="S1512" s="142">
        <v>0</v>
      </c>
      <c r="T1512" s="143">
        <f>S1512*H1512</f>
        <v>0</v>
      </c>
      <c r="AR1512" s="144" t="s">
        <v>224</v>
      </c>
      <c r="AT1512" s="144" t="s">
        <v>191</v>
      </c>
      <c r="AU1512" s="144" t="s">
        <v>85</v>
      </c>
      <c r="AY1512" s="18" t="s">
        <v>189</v>
      </c>
      <c r="BE1512" s="145">
        <f>IF(N1512="základní",J1512,0)</f>
        <v>0</v>
      </c>
      <c r="BF1512" s="145">
        <f>IF(N1512="snížená",J1512,0)</f>
        <v>0</v>
      </c>
      <c r="BG1512" s="145">
        <f>IF(N1512="zákl. přenesená",J1512,0)</f>
        <v>0</v>
      </c>
      <c r="BH1512" s="145">
        <f>IF(N1512="sníž. přenesená",J1512,0)</f>
        <v>0</v>
      </c>
      <c r="BI1512" s="145">
        <f>IF(N1512="nulová",J1512,0)</f>
        <v>0</v>
      </c>
      <c r="BJ1512" s="18" t="s">
        <v>82</v>
      </c>
      <c r="BK1512" s="145">
        <f>ROUND(I1512*H1512,2)</f>
        <v>0</v>
      </c>
      <c r="BL1512" s="18" t="s">
        <v>224</v>
      </c>
      <c r="BM1512" s="144" t="s">
        <v>3694</v>
      </c>
    </row>
    <row r="1513" spans="2:65" s="1" customFormat="1" ht="11.25">
      <c r="B1513" s="33"/>
      <c r="D1513" s="146" t="s">
        <v>198</v>
      </c>
      <c r="F1513" s="147" t="s">
        <v>3695</v>
      </c>
      <c r="I1513" s="148"/>
      <c r="L1513" s="33"/>
      <c r="M1513" s="149"/>
      <c r="T1513" s="54"/>
      <c r="AT1513" s="18" t="s">
        <v>198</v>
      </c>
      <c r="AU1513" s="18" t="s">
        <v>85</v>
      </c>
    </row>
    <row r="1514" spans="2:65" s="1" customFormat="1" ht="16.5" customHeight="1">
      <c r="B1514" s="33"/>
      <c r="C1514" s="133" t="s">
        <v>3696</v>
      </c>
      <c r="D1514" s="133" t="s">
        <v>191</v>
      </c>
      <c r="E1514" s="134" t="s">
        <v>3697</v>
      </c>
      <c r="F1514" s="135" t="s">
        <v>3698</v>
      </c>
      <c r="G1514" s="136" t="s">
        <v>339</v>
      </c>
      <c r="H1514" s="137">
        <v>32</v>
      </c>
      <c r="I1514" s="138"/>
      <c r="J1514" s="139">
        <f>ROUND(I1514*H1514,2)</f>
        <v>0</v>
      </c>
      <c r="K1514" s="135" t="s">
        <v>195</v>
      </c>
      <c r="L1514" s="33"/>
      <c r="M1514" s="140" t="s">
        <v>19</v>
      </c>
      <c r="N1514" s="141" t="s">
        <v>45</v>
      </c>
      <c r="P1514" s="142">
        <f>O1514*H1514</f>
        <v>0</v>
      </c>
      <c r="Q1514" s="142">
        <v>3.0000000000000001E-5</v>
      </c>
      <c r="R1514" s="142">
        <f>Q1514*H1514</f>
        <v>9.6000000000000002E-4</v>
      </c>
      <c r="S1514" s="142">
        <v>0</v>
      </c>
      <c r="T1514" s="143">
        <f>S1514*H1514</f>
        <v>0</v>
      </c>
      <c r="AR1514" s="144" t="s">
        <v>224</v>
      </c>
      <c r="AT1514" s="144" t="s">
        <v>191</v>
      </c>
      <c r="AU1514" s="144" t="s">
        <v>85</v>
      </c>
      <c r="AY1514" s="18" t="s">
        <v>189</v>
      </c>
      <c r="BE1514" s="145">
        <f>IF(N1514="základní",J1514,0)</f>
        <v>0</v>
      </c>
      <c r="BF1514" s="145">
        <f>IF(N1514="snížená",J1514,0)</f>
        <v>0</v>
      </c>
      <c r="BG1514" s="145">
        <f>IF(N1514="zákl. přenesená",J1514,0)</f>
        <v>0</v>
      </c>
      <c r="BH1514" s="145">
        <f>IF(N1514="sníž. přenesená",J1514,0)</f>
        <v>0</v>
      </c>
      <c r="BI1514" s="145">
        <f>IF(N1514="nulová",J1514,0)</f>
        <v>0</v>
      </c>
      <c r="BJ1514" s="18" t="s">
        <v>82</v>
      </c>
      <c r="BK1514" s="145">
        <f>ROUND(I1514*H1514,2)</f>
        <v>0</v>
      </c>
      <c r="BL1514" s="18" t="s">
        <v>224</v>
      </c>
      <c r="BM1514" s="144" t="s">
        <v>3699</v>
      </c>
    </row>
    <row r="1515" spans="2:65" s="1" customFormat="1" ht="11.25">
      <c r="B1515" s="33"/>
      <c r="D1515" s="146" t="s">
        <v>198</v>
      </c>
      <c r="F1515" s="147" t="s">
        <v>3700</v>
      </c>
      <c r="I1515" s="148"/>
      <c r="L1515" s="33"/>
      <c r="M1515" s="149"/>
      <c r="T1515" s="54"/>
      <c r="AT1515" s="18" t="s">
        <v>198</v>
      </c>
      <c r="AU1515" s="18" t="s">
        <v>85</v>
      </c>
    </row>
    <row r="1516" spans="2:65" s="13" customFormat="1" ht="11.25">
      <c r="B1516" s="157"/>
      <c r="D1516" s="151" t="s">
        <v>205</v>
      </c>
      <c r="E1516" s="158" t="s">
        <v>19</v>
      </c>
      <c r="F1516" s="159" t="s">
        <v>3701</v>
      </c>
      <c r="H1516" s="160">
        <v>32</v>
      </c>
      <c r="I1516" s="161"/>
      <c r="L1516" s="157"/>
      <c r="M1516" s="162"/>
      <c r="T1516" s="163"/>
      <c r="AT1516" s="158" t="s">
        <v>205</v>
      </c>
      <c r="AU1516" s="158" t="s">
        <v>85</v>
      </c>
      <c r="AV1516" s="13" t="s">
        <v>85</v>
      </c>
      <c r="AW1516" s="13" t="s">
        <v>35</v>
      </c>
      <c r="AX1516" s="13" t="s">
        <v>82</v>
      </c>
      <c r="AY1516" s="158" t="s">
        <v>189</v>
      </c>
    </row>
    <row r="1517" spans="2:65" s="1" customFormat="1" ht="49.15" customHeight="1">
      <c r="B1517" s="33"/>
      <c r="C1517" s="133" t="s">
        <v>3702</v>
      </c>
      <c r="D1517" s="133" t="s">
        <v>191</v>
      </c>
      <c r="E1517" s="134" t="s">
        <v>3703</v>
      </c>
      <c r="F1517" s="135" t="s">
        <v>3704</v>
      </c>
      <c r="G1517" s="136" t="s">
        <v>633</v>
      </c>
      <c r="H1517" s="137">
        <v>0.42399999999999999</v>
      </c>
      <c r="I1517" s="138"/>
      <c r="J1517" s="139">
        <f>ROUND(I1517*H1517,2)</f>
        <v>0</v>
      </c>
      <c r="K1517" s="135" t="s">
        <v>195</v>
      </c>
      <c r="L1517" s="33"/>
      <c r="M1517" s="140" t="s">
        <v>19</v>
      </c>
      <c r="N1517" s="141" t="s">
        <v>45</v>
      </c>
      <c r="P1517" s="142">
        <f>O1517*H1517</f>
        <v>0</v>
      </c>
      <c r="Q1517" s="142">
        <v>0</v>
      </c>
      <c r="R1517" s="142">
        <f>Q1517*H1517</f>
        <v>0</v>
      </c>
      <c r="S1517" s="142">
        <v>0</v>
      </c>
      <c r="T1517" s="143">
        <f>S1517*H1517</f>
        <v>0</v>
      </c>
      <c r="AR1517" s="144" t="s">
        <v>224</v>
      </c>
      <c r="AT1517" s="144" t="s">
        <v>191</v>
      </c>
      <c r="AU1517" s="144" t="s">
        <v>85</v>
      </c>
      <c r="AY1517" s="18" t="s">
        <v>189</v>
      </c>
      <c r="BE1517" s="145">
        <f>IF(N1517="základní",J1517,0)</f>
        <v>0</v>
      </c>
      <c r="BF1517" s="145">
        <f>IF(N1517="snížená",J1517,0)</f>
        <v>0</v>
      </c>
      <c r="BG1517" s="145">
        <f>IF(N1517="zákl. přenesená",J1517,0)</f>
        <v>0</v>
      </c>
      <c r="BH1517" s="145">
        <f>IF(N1517="sníž. přenesená",J1517,0)</f>
        <v>0</v>
      </c>
      <c r="BI1517" s="145">
        <f>IF(N1517="nulová",J1517,0)</f>
        <v>0</v>
      </c>
      <c r="BJ1517" s="18" t="s">
        <v>82</v>
      </c>
      <c r="BK1517" s="145">
        <f>ROUND(I1517*H1517,2)</f>
        <v>0</v>
      </c>
      <c r="BL1517" s="18" t="s">
        <v>224</v>
      </c>
      <c r="BM1517" s="144" t="s">
        <v>3705</v>
      </c>
    </row>
    <row r="1518" spans="2:65" s="1" customFormat="1" ht="11.25">
      <c r="B1518" s="33"/>
      <c r="D1518" s="146" t="s">
        <v>198</v>
      </c>
      <c r="F1518" s="147" t="s">
        <v>3706</v>
      </c>
      <c r="I1518" s="148"/>
      <c r="L1518" s="33"/>
      <c r="M1518" s="149"/>
      <c r="T1518" s="54"/>
      <c r="AT1518" s="18" t="s">
        <v>198</v>
      </c>
      <c r="AU1518" s="18" t="s">
        <v>85</v>
      </c>
    </row>
    <row r="1519" spans="2:65" s="11" customFormat="1" ht="22.9" customHeight="1">
      <c r="B1519" s="121"/>
      <c r="D1519" s="122" t="s">
        <v>73</v>
      </c>
      <c r="E1519" s="131" t="s">
        <v>1923</v>
      </c>
      <c r="F1519" s="131" t="s">
        <v>1924</v>
      </c>
      <c r="I1519" s="124"/>
      <c r="J1519" s="132">
        <f>BK1519</f>
        <v>0</v>
      </c>
      <c r="L1519" s="121"/>
      <c r="M1519" s="126"/>
      <c r="P1519" s="127">
        <f>SUM(P1520:P1532)</f>
        <v>0</v>
      </c>
      <c r="R1519" s="127">
        <f>SUM(R1520:R1532)</f>
        <v>9.7759999999999982E-3</v>
      </c>
      <c r="T1519" s="128">
        <f>SUM(T1520:T1532)</f>
        <v>0</v>
      </c>
      <c r="AR1519" s="122" t="s">
        <v>85</v>
      </c>
      <c r="AT1519" s="129" t="s">
        <v>73</v>
      </c>
      <c r="AU1519" s="129" t="s">
        <v>82</v>
      </c>
      <c r="AY1519" s="122" t="s">
        <v>189</v>
      </c>
      <c r="BK1519" s="130">
        <f>SUM(BK1520:BK1532)</f>
        <v>0</v>
      </c>
    </row>
    <row r="1520" spans="2:65" s="1" customFormat="1" ht="24.2" customHeight="1">
      <c r="B1520" s="33"/>
      <c r="C1520" s="133" t="s">
        <v>3707</v>
      </c>
      <c r="D1520" s="133" t="s">
        <v>191</v>
      </c>
      <c r="E1520" s="134" t="s">
        <v>3708</v>
      </c>
      <c r="F1520" s="135" t="s">
        <v>3709</v>
      </c>
      <c r="G1520" s="136" t="s">
        <v>194</v>
      </c>
      <c r="H1520" s="137">
        <v>2.4</v>
      </c>
      <c r="I1520" s="138"/>
      <c r="J1520" s="139">
        <f>ROUND(I1520*H1520,2)</f>
        <v>0</v>
      </c>
      <c r="K1520" s="135" t="s">
        <v>195</v>
      </c>
      <c r="L1520" s="33"/>
      <c r="M1520" s="140" t="s">
        <v>19</v>
      </c>
      <c r="N1520" s="141" t="s">
        <v>45</v>
      </c>
      <c r="P1520" s="142">
        <f>O1520*H1520</f>
        <v>0</v>
      </c>
      <c r="Q1520" s="142">
        <v>1.4999999999999999E-4</v>
      </c>
      <c r="R1520" s="142">
        <f>Q1520*H1520</f>
        <v>3.5999999999999997E-4</v>
      </c>
      <c r="S1520" s="142">
        <v>0</v>
      </c>
      <c r="T1520" s="143">
        <f>S1520*H1520</f>
        <v>0</v>
      </c>
      <c r="AR1520" s="144" t="s">
        <v>224</v>
      </c>
      <c r="AT1520" s="144" t="s">
        <v>191</v>
      </c>
      <c r="AU1520" s="144" t="s">
        <v>85</v>
      </c>
      <c r="AY1520" s="18" t="s">
        <v>189</v>
      </c>
      <c r="BE1520" s="145">
        <f>IF(N1520="základní",J1520,0)</f>
        <v>0</v>
      </c>
      <c r="BF1520" s="145">
        <f>IF(N1520="snížená",J1520,0)</f>
        <v>0</v>
      </c>
      <c r="BG1520" s="145">
        <f>IF(N1520="zákl. přenesená",J1520,0)</f>
        <v>0</v>
      </c>
      <c r="BH1520" s="145">
        <f>IF(N1520="sníž. přenesená",J1520,0)</f>
        <v>0</v>
      </c>
      <c r="BI1520" s="145">
        <f>IF(N1520="nulová",J1520,0)</f>
        <v>0</v>
      </c>
      <c r="BJ1520" s="18" t="s">
        <v>82</v>
      </c>
      <c r="BK1520" s="145">
        <f>ROUND(I1520*H1520,2)</f>
        <v>0</v>
      </c>
      <c r="BL1520" s="18" t="s">
        <v>224</v>
      </c>
      <c r="BM1520" s="144" t="s">
        <v>3710</v>
      </c>
    </row>
    <row r="1521" spans="2:65" s="1" customFormat="1" ht="11.25">
      <c r="B1521" s="33"/>
      <c r="D1521" s="146" t="s">
        <v>198</v>
      </c>
      <c r="F1521" s="147" t="s">
        <v>3711</v>
      </c>
      <c r="I1521" s="148"/>
      <c r="L1521" s="33"/>
      <c r="M1521" s="149"/>
      <c r="T1521" s="54"/>
      <c r="AT1521" s="18" t="s">
        <v>198</v>
      </c>
      <c r="AU1521" s="18" t="s">
        <v>85</v>
      </c>
    </row>
    <row r="1522" spans="2:65" s="13" customFormat="1" ht="11.25">
      <c r="B1522" s="157"/>
      <c r="D1522" s="151" t="s">
        <v>205</v>
      </c>
      <c r="E1522" s="158" t="s">
        <v>19</v>
      </c>
      <c r="F1522" s="159" t="s">
        <v>3363</v>
      </c>
      <c r="H1522" s="160">
        <v>2.4</v>
      </c>
      <c r="I1522" s="161"/>
      <c r="L1522" s="157"/>
      <c r="M1522" s="162"/>
      <c r="T1522" s="163"/>
      <c r="AT1522" s="158" t="s">
        <v>205</v>
      </c>
      <c r="AU1522" s="158" t="s">
        <v>85</v>
      </c>
      <c r="AV1522" s="13" t="s">
        <v>85</v>
      </c>
      <c r="AW1522" s="13" t="s">
        <v>35</v>
      </c>
      <c r="AX1522" s="13" t="s">
        <v>82</v>
      </c>
      <c r="AY1522" s="158" t="s">
        <v>189</v>
      </c>
    </row>
    <row r="1523" spans="2:65" s="1" customFormat="1" ht="37.9" customHeight="1">
      <c r="B1523" s="33"/>
      <c r="C1523" s="133" t="s">
        <v>3712</v>
      </c>
      <c r="D1523" s="133" t="s">
        <v>191</v>
      </c>
      <c r="E1523" s="134" t="s">
        <v>3713</v>
      </c>
      <c r="F1523" s="135" t="s">
        <v>3714</v>
      </c>
      <c r="G1523" s="136" t="s">
        <v>194</v>
      </c>
      <c r="H1523" s="137">
        <v>10.7</v>
      </c>
      <c r="I1523" s="138"/>
      <c r="J1523" s="139">
        <f>ROUND(I1523*H1523,2)</f>
        <v>0</v>
      </c>
      <c r="K1523" s="135" t="s">
        <v>195</v>
      </c>
      <c r="L1523" s="33"/>
      <c r="M1523" s="140" t="s">
        <v>19</v>
      </c>
      <c r="N1523" s="141" t="s">
        <v>45</v>
      </c>
      <c r="P1523" s="142">
        <f>O1523*H1523</f>
        <v>0</v>
      </c>
      <c r="Q1523" s="142">
        <v>7.3999999999999999E-4</v>
      </c>
      <c r="R1523" s="142">
        <f>Q1523*H1523</f>
        <v>7.9179999999999997E-3</v>
      </c>
      <c r="S1523" s="142">
        <v>0</v>
      </c>
      <c r="T1523" s="143">
        <f>S1523*H1523</f>
        <v>0</v>
      </c>
      <c r="AR1523" s="144" t="s">
        <v>224</v>
      </c>
      <c r="AT1523" s="144" t="s">
        <v>191</v>
      </c>
      <c r="AU1523" s="144" t="s">
        <v>85</v>
      </c>
      <c r="AY1523" s="18" t="s">
        <v>189</v>
      </c>
      <c r="BE1523" s="145">
        <f>IF(N1523="základní",J1523,0)</f>
        <v>0</v>
      </c>
      <c r="BF1523" s="145">
        <f>IF(N1523="snížená",J1523,0)</f>
        <v>0</v>
      </c>
      <c r="BG1523" s="145">
        <f>IF(N1523="zákl. přenesená",J1523,0)</f>
        <v>0</v>
      </c>
      <c r="BH1523" s="145">
        <f>IF(N1523="sníž. přenesená",J1523,0)</f>
        <v>0</v>
      </c>
      <c r="BI1523" s="145">
        <f>IF(N1523="nulová",J1523,0)</f>
        <v>0</v>
      </c>
      <c r="BJ1523" s="18" t="s">
        <v>82</v>
      </c>
      <c r="BK1523" s="145">
        <f>ROUND(I1523*H1523,2)</f>
        <v>0</v>
      </c>
      <c r="BL1523" s="18" t="s">
        <v>224</v>
      </c>
      <c r="BM1523" s="144" t="s">
        <v>3715</v>
      </c>
    </row>
    <row r="1524" spans="2:65" s="1" customFormat="1" ht="11.25">
      <c r="B1524" s="33"/>
      <c r="D1524" s="146" t="s">
        <v>198</v>
      </c>
      <c r="F1524" s="147" t="s">
        <v>3716</v>
      </c>
      <c r="I1524" s="148"/>
      <c r="L1524" s="33"/>
      <c r="M1524" s="149"/>
      <c r="T1524" s="54"/>
      <c r="AT1524" s="18" t="s">
        <v>198</v>
      </c>
      <c r="AU1524" s="18" t="s">
        <v>85</v>
      </c>
    </row>
    <row r="1525" spans="2:65" s="12" customFormat="1" ht="11.25">
      <c r="B1525" s="150"/>
      <c r="D1525" s="151" t="s">
        <v>205</v>
      </c>
      <c r="E1525" s="152" t="s">
        <v>19</v>
      </c>
      <c r="F1525" s="153" t="s">
        <v>2208</v>
      </c>
      <c r="H1525" s="152" t="s">
        <v>19</v>
      </c>
      <c r="I1525" s="154"/>
      <c r="L1525" s="150"/>
      <c r="M1525" s="155"/>
      <c r="T1525" s="156"/>
      <c r="AT1525" s="152" t="s">
        <v>205</v>
      </c>
      <c r="AU1525" s="152" t="s">
        <v>85</v>
      </c>
      <c r="AV1525" s="12" t="s">
        <v>82</v>
      </c>
      <c r="AW1525" s="12" t="s">
        <v>35</v>
      </c>
      <c r="AX1525" s="12" t="s">
        <v>74</v>
      </c>
      <c r="AY1525" s="152" t="s">
        <v>189</v>
      </c>
    </row>
    <row r="1526" spans="2:65" s="12" customFormat="1" ht="11.25">
      <c r="B1526" s="150"/>
      <c r="D1526" s="151" t="s">
        <v>205</v>
      </c>
      <c r="E1526" s="152" t="s">
        <v>19</v>
      </c>
      <c r="F1526" s="153" t="s">
        <v>2452</v>
      </c>
      <c r="H1526" s="152" t="s">
        <v>19</v>
      </c>
      <c r="I1526" s="154"/>
      <c r="L1526" s="150"/>
      <c r="M1526" s="155"/>
      <c r="T1526" s="156"/>
      <c r="AT1526" s="152" t="s">
        <v>205</v>
      </c>
      <c r="AU1526" s="152" t="s">
        <v>85</v>
      </c>
      <c r="AV1526" s="12" t="s">
        <v>82</v>
      </c>
      <c r="AW1526" s="12" t="s">
        <v>35</v>
      </c>
      <c r="AX1526" s="12" t="s">
        <v>74</v>
      </c>
      <c r="AY1526" s="152" t="s">
        <v>189</v>
      </c>
    </row>
    <row r="1527" spans="2:65" s="13" customFormat="1" ht="11.25">
      <c r="B1527" s="157"/>
      <c r="D1527" s="151" t="s">
        <v>205</v>
      </c>
      <c r="E1527" s="158" t="s">
        <v>19</v>
      </c>
      <c r="F1527" s="159" t="s">
        <v>3717</v>
      </c>
      <c r="H1527" s="160">
        <v>10.7</v>
      </c>
      <c r="I1527" s="161"/>
      <c r="L1527" s="157"/>
      <c r="M1527" s="162"/>
      <c r="T1527" s="163"/>
      <c r="AT1527" s="158" t="s">
        <v>205</v>
      </c>
      <c r="AU1527" s="158" t="s">
        <v>85</v>
      </c>
      <c r="AV1527" s="13" t="s">
        <v>85</v>
      </c>
      <c r="AW1527" s="13" t="s">
        <v>35</v>
      </c>
      <c r="AX1527" s="13" t="s">
        <v>82</v>
      </c>
      <c r="AY1527" s="158" t="s">
        <v>189</v>
      </c>
    </row>
    <row r="1528" spans="2:65" s="1" customFormat="1" ht="21.75" customHeight="1">
      <c r="B1528" s="33"/>
      <c r="C1528" s="133" t="s">
        <v>3718</v>
      </c>
      <c r="D1528" s="133" t="s">
        <v>191</v>
      </c>
      <c r="E1528" s="134" t="s">
        <v>3719</v>
      </c>
      <c r="F1528" s="135" t="s">
        <v>3720</v>
      </c>
      <c r="G1528" s="136" t="s">
        <v>194</v>
      </c>
      <c r="H1528" s="137">
        <v>5.35</v>
      </c>
      <c r="I1528" s="138"/>
      <c r="J1528" s="139">
        <f>ROUND(I1528*H1528,2)</f>
        <v>0</v>
      </c>
      <c r="K1528" s="135" t="s">
        <v>195</v>
      </c>
      <c r="L1528" s="33"/>
      <c r="M1528" s="140" t="s">
        <v>19</v>
      </c>
      <c r="N1528" s="141" t="s">
        <v>45</v>
      </c>
      <c r="P1528" s="142">
        <f>O1528*H1528</f>
        <v>0</v>
      </c>
      <c r="Q1528" s="142">
        <v>2.7999999999999998E-4</v>
      </c>
      <c r="R1528" s="142">
        <f>Q1528*H1528</f>
        <v>1.4979999999999998E-3</v>
      </c>
      <c r="S1528" s="142">
        <v>0</v>
      </c>
      <c r="T1528" s="143">
        <f>S1528*H1528</f>
        <v>0</v>
      </c>
      <c r="AR1528" s="144" t="s">
        <v>224</v>
      </c>
      <c r="AT1528" s="144" t="s">
        <v>191</v>
      </c>
      <c r="AU1528" s="144" t="s">
        <v>85</v>
      </c>
      <c r="AY1528" s="18" t="s">
        <v>189</v>
      </c>
      <c r="BE1528" s="145">
        <f>IF(N1528="základní",J1528,0)</f>
        <v>0</v>
      </c>
      <c r="BF1528" s="145">
        <f>IF(N1528="snížená",J1528,0)</f>
        <v>0</v>
      </c>
      <c r="BG1528" s="145">
        <f>IF(N1528="zákl. přenesená",J1528,0)</f>
        <v>0</v>
      </c>
      <c r="BH1528" s="145">
        <f>IF(N1528="sníž. přenesená",J1528,0)</f>
        <v>0</v>
      </c>
      <c r="BI1528" s="145">
        <f>IF(N1528="nulová",J1528,0)</f>
        <v>0</v>
      </c>
      <c r="BJ1528" s="18" t="s">
        <v>82</v>
      </c>
      <c r="BK1528" s="145">
        <f>ROUND(I1528*H1528,2)</f>
        <v>0</v>
      </c>
      <c r="BL1528" s="18" t="s">
        <v>224</v>
      </c>
      <c r="BM1528" s="144" t="s">
        <v>3721</v>
      </c>
    </row>
    <row r="1529" spans="2:65" s="1" customFormat="1" ht="11.25">
      <c r="B1529" s="33"/>
      <c r="D1529" s="146" t="s">
        <v>198</v>
      </c>
      <c r="F1529" s="147" t="s">
        <v>3722</v>
      </c>
      <c r="I1529" s="148"/>
      <c r="L1529" s="33"/>
      <c r="M1529" s="149"/>
      <c r="T1529" s="54"/>
      <c r="AT1529" s="18" t="s">
        <v>198</v>
      </c>
      <c r="AU1529" s="18" t="s">
        <v>85</v>
      </c>
    </row>
    <row r="1530" spans="2:65" s="12" customFormat="1" ht="11.25">
      <c r="B1530" s="150"/>
      <c r="D1530" s="151" t="s">
        <v>205</v>
      </c>
      <c r="E1530" s="152" t="s">
        <v>19</v>
      </c>
      <c r="F1530" s="153" t="s">
        <v>2208</v>
      </c>
      <c r="H1530" s="152" t="s">
        <v>19</v>
      </c>
      <c r="I1530" s="154"/>
      <c r="L1530" s="150"/>
      <c r="M1530" s="155"/>
      <c r="T1530" s="156"/>
      <c r="AT1530" s="152" t="s">
        <v>205</v>
      </c>
      <c r="AU1530" s="152" t="s">
        <v>85</v>
      </c>
      <c r="AV1530" s="12" t="s">
        <v>82</v>
      </c>
      <c r="AW1530" s="12" t="s">
        <v>35</v>
      </c>
      <c r="AX1530" s="12" t="s">
        <v>74</v>
      </c>
      <c r="AY1530" s="152" t="s">
        <v>189</v>
      </c>
    </row>
    <row r="1531" spans="2:65" s="12" customFormat="1" ht="11.25">
      <c r="B1531" s="150"/>
      <c r="D1531" s="151" t="s">
        <v>205</v>
      </c>
      <c r="E1531" s="152" t="s">
        <v>19</v>
      </c>
      <c r="F1531" s="153" t="s">
        <v>2452</v>
      </c>
      <c r="H1531" s="152" t="s">
        <v>19</v>
      </c>
      <c r="I1531" s="154"/>
      <c r="L1531" s="150"/>
      <c r="M1531" s="155"/>
      <c r="T1531" s="156"/>
      <c r="AT1531" s="152" t="s">
        <v>205</v>
      </c>
      <c r="AU1531" s="152" t="s">
        <v>85</v>
      </c>
      <c r="AV1531" s="12" t="s">
        <v>82</v>
      </c>
      <c r="AW1531" s="12" t="s">
        <v>35</v>
      </c>
      <c r="AX1531" s="12" t="s">
        <v>74</v>
      </c>
      <c r="AY1531" s="152" t="s">
        <v>189</v>
      </c>
    </row>
    <row r="1532" spans="2:65" s="13" customFormat="1" ht="11.25">
      <c r="B1532" s="157"/>
      <c r="D1532" s="151" t="s">
        <v>205</v>
      </c>
      <c r="E1532" s="158" t="s">
        <v>19</v>
      </c>
      <c r="F1532" s="159" t="s">
        <v>2894</v>
      </c>
      <c r="H1532" s="160">
        <v>5.35</v>
      </c>
      <c r="I1532" s="161"/>
      <c r="L1532" s="157"/>
      <c r="M1532" s="162"/>
      <c r="T1532" s="163"/>
      <c r="AT1532" s="158" t="s">
        <v>205</v>
      </c>
      <c r="AU1532" s="158" t="s">
        <v>85</v>
      </c>
      <c r="AV1532" s="13" t="s">
        <v>85</v>
      </c>
      <c r="AW1532" s="13" t="s">
        <v>35</v>
      </c>
      <c r="AX1532" s="13" t="s">
        <v>82</v>
      </c>
      <c r="AY1532" s="158" t="s">
        <v>189</v>
      </c>
    </row>
    <row r="1533" spans="2:65" s="11" customFormat="1" ht="22.9" customHeight="1">
      <c r="B1533" s="121"/>
      <c r="D1533" s="122" t="s">
        <v>73</v>
      </c>
      <c r="E1533" s="131" t="s">
        <v>3723</v>
      </c>
      <c r="F1533" s="131" t="s">
        <v>3724</v>
      </c>
      <c r="I1533" s="124"/>
      <c r="J1533" s="132">
        <f>BK1533</f>
        <v>0</v>
      </c>
      <c r="L1533" s="121"/>
      <c r="M1533" s="126"/>
      <c r="P1533" s="127">
        <f>SUM(P1534:P1578)</f>
        <v>0</v>
      </c>
      <c r="R1533" s="127">
        <f>SUM(R1534:R1578)</f>
        <v>0</v>
      </c>
      <c r="T1533" s="128">
        <f>SUM(T1534:T1578)</f>
        <v>0</v>
      </c>
      <c r="AR1533" s="122" t="s">
        <v>196</v>
      </c>
      <c r="AT1533" s="129" t="s">
        <v>73</v>
      </c>
      <c r="AU1533" s="129" t="s">
        <v>82</v>
      </c>
      <c r="AY1533" s="122" t="s">
        <v>189</v>
      </c>
      <c r="BK1533" s="130">
        <f>SUM(BK1534:BK1578)</f>
        <v>0</v>
      </c>
    </row>
    <row r="1534" spans="2:65" s="1" customFormat="1" ht="24.2" customHeight="1">
      <c r="B1534" s="33"/>
      <c r="C1534" s="133" t="s">
        <v>3725</v>
      </c>
      <c r="D1534" s="133" t="s">
        <v>191</v>
      </c>
      <c r="E1534" s="134" t="s">
        <v>3726</v>
      </c>
      <c r="F1534" s="135" t="s">
        <v>3727</v>
      </c>
      <c r="G1534" s="136" t="s">
        <v>734</v>
      </c>
      <c r="H1534" s="137">
        <v>1</v>
      </c>
      <c r="I1534" s="138"/>
      <c r="J1534" s="139">
        <f>ROUND(I1534*H1534,2)</f>
        <v>0</v>
      </c>
      <c r="K1534" s="135" t="s">
        <v>19</v>
      </c>
      <c r="L1534" s="33"/>
      <c r="M1534" s="140" t="s">
        <v>19</v>
      </c>
      <c r="N1534" s="141" t="s">
        <v>45</v>
      </c>
      <c r="P1534" s="142">
        <f>O1534*H1534</f>
        <v>0</v>
      </c>
      <c r="Q1534" s="142">
        <v>0</v>
      </c>
      <c r="R1534" s="142">
        <f>Q1534*H1534</f>
        <v>0</v>
      </c>
      <c r="S1534" s="142">
        <v>0</v>
      </c>
      <c r="T1534" s="143">
        <f>S1534*H1534</f>
        <v>0</v>
      </c>
      <c r="AR1534" s="144" t="s">
        <v>3728</v>
      </c>
      <c r="AT1534" s="144" t="s">
        <v>191</v>
      </c>
      <c r="AU1534" s="144" t="s">
        <v>85</v>
      </c>
      <c r="AY1534" s="18" t="s">
        <v>189</v>
      </c>
      <c r="BE1534" s="145">
        <f>IF(N1534="základní",J1534,0)</f>
        <v>0</v>
      </c>
      <c r="BF1534" s="145">
        <f>IF(N1534="snížená",J1534,0)</f>
        <v>0</v>
      </c>
      <c r="BG1534" s="145">
        <f>IF(N1534="zákl. přenesená",J1534,0)</f>
        <v>0</v>
      </c>
      <c r="BH1534" s="145">
        <f>IF(N1534="sníž. přenesená",J1534,0)</f>
        <v>0</v>
      </c>
      <c r="BI1534" s="145">
        <f>IF(N1534="nulová",J1534,0)</f>
        <v>0</v>
      </c>
      <c r="BJ1534" s="18" t="s">
        <v>82</v>
      </c>
      <c r="BK1534" s="145">
        <f>ROUND(I1534*H1534,2)</f>
        <v>0</v>
      </c>
      <c r="BL1534" s="18" t="s">
        <v>3728</v>
      </c>
      <c r="BM1534" s="144" t="s">
        <v>3729</v>
      </c>
    </row>
    <row r="1535" spans="2:65" s="12" customFormat="1" ht="11.25">
      <c r="B1535" s="150"/>
      <c r="D1535" s="151" t="s">
        <v>205</v>
      </c>
      <c r="E1535" s="152" t="s">
        <v>19</v>
      </c>
      <c r="F1535" s="153" t="s">
        <v>217</v>
      </c>
      <c r="H1535" s="152" t="s">
        <v>19</v>
      </c>
      <c r="I1535" s="154"/>
      <c r="L1535" s="150"/>
      <c r="M1535" s="155"/>
      <c r="T1535" s="156"/>
      <c r="AT1535" s="152" t="s">
        <v>205</v>
      </c>
      <c r="AU1535" s="152" t="s">
        <v>85</v>
      </c>
      <c r="AV1535" s="12" t="s">
        <v>82</v>
      </c>
      <c r="AW1535" s="12" t="s">
        <v>35</v>
      </c>
      <c r="AX1535" s="12" t="s">
        <v>74</v>
      </c>
      <c r="AY1535" s="152" t="s">
        <v>189</v>
      </c>
    </row>
    <row r="1536" spans="2:65" s="13" customFormat="1" ht="11.25">
      <c r="B1536" s="157"/>
      <c r="D1536" s="151" t="s">
        <v>205</v>
      </c>
      <c r="E1536" s="158" t="s">
        <v>19</v>
      </c>
      <c r="F1536" s="159" t="s">
        <v>82</v>
      </c>
      <c r="H1536" s="160">
        <v>1</v>
      </c>
      <c r="I1536" s="161"/>
      <c r="L1536" s="157"/>
      <c r="M1536" s="162"/>
      <c r="T1536" s="163"/>
      <c r="AT1536" s="158" t="s">
        <v>205</v>
      </c>
      <c r="AU1536" s="158" t="s">
        <v>85</v>
      </c>
      <c r="AV1536" s="13" t="s">
        <v>85</v>
      </c>
      <c r="AW1536" s="13" t="s">
        <v>35</v>
      </c>
      <c r="AX1536" s="13" t="s">
        <v>82</v>
      </c>
      <c r="AY1536" s="158" t="s">
        <v>189</v>
      </c>
    </row>
    <row r="1537" spans="2:65" s="1" customFormat="1" ht="16.5" customHeight="1">
      <c r="B1537" s="33"/>
      <c r="C1537" s="133" t="s">
        <v>3730</v>
      </c>
      <c r="D1537" s="133" t="s">
        <v>191</v>
      </c>
      <c r="E1537" s="134" t="s">
        <v>3731</v>
      </c>
      <c r="F1537" s="135" t="s">
        <v>3732</v>
      </c>
      <c r="G1537" s="136" t="s">
        <v>734</v>
      </c>
      <c r="H1537" s="137">
        <v>1</v>
      </c>
      <c r="I1537" s="138"/>
      <c r="J1537" s="139">
        <f>ROUND(I1537*H1537,2)</f>
        <v>0</v>
      </c>
      <c r="K1537" s="135" t="s">
        <v>19</v>
      </c>
      <c r="L1537" s="33"/>
      <c r="M1537" s="140" t="s">
        <v>19</v>
      </c>
      <c r="N1537" s="141" t="s">
        <v>45</v>
      </c>
      <c r="P1537" s="142">
        <f>O1537*H1537</f>
        <v>0</v>
      </c>
      <c r="Q1537" s="142">
        <v>0</v>
      </c>
      <c r="R1537" s="142">
        <f>Q1537*H1537</f>
        <v>0</v>
      </c>
      <c r="S1537" s="142">
        <v>0</v>
      </c>
      <c r="T1537" s="143">
        <f>S1537*H1537</f>
        <v>0</v>
      </c>
      <c r="AR1537" s="144" t="s">
        <v>3728</v>
      </c>
      <c r="AT1537" s="144" t="s">
        <v>191</v>
      </c>
      <c r="AU1537" s="144" t="s">
        <v>85</v>
      </c>
      <c r="AY1537" s="18" t="s">
        <v>189</v>
      </c>
      <c r="BE1537" s="145">
        <f>IF(N1537="základní",J1537,0)</f>
        <v>0</v>
      </c>
      <c r="BF1537" s="145">
        <f>IF(N1537="snížená",J1537,0)</f>
        <v>0</v>
      </c>
      <c r="BG1537" s="145">
        <f>IF(N1537="zákl. přenesená",J1537,0)</f>
        <v>0</v>
      </c>
      <c r="BH1537" s="145">
        <f>IF(N1537="sníž. přenesená",J1537,0)</f>
        <v>0</v>
      </c>
      <c r="BI1537" s="145">
        <f>IF(N1537="nulová",J1537,0)</f>
        <v>0</v>
      </c>
      <c r="BJ1537" s="18" t="s">
        <v>82</v>
      </c>
      <c r="BK1537" s="145">
        <f>ROUND(I1537*H1537,2)</f>
        <v>0</v>
      </c>
      <c r="BL1537" s="18" t="s">
        <v>3728</v>
      </c>
      <c r="BM1537" s="144" t="s">
        <v>3733</v>
      </c>
    </row>
    <row r="1538" spans="2:65" s="13" customFormat="1" ht="11.25">
      <c r="B1538" s="157"/>
      <c r="D1538" s="151" t="s">
        <v>205</v>
      </c>
      <c r="E1538" s="158" t="s">
        <v>19</v>
      </c>
      <c r="F1538" s="159" t="s">
        <v>82</v>
      </c>
      <c r="H1538" s="160">
        <v>1</v>
      </c>
      <c r="I1538" s="161"/>
      <c r="L1538" s="157"/>
      <c r="M1538" s="162"/>
      <c r="T1538" s="163"/>
      <c r="AT1538" s="158" t="s">
        <v>205</v>
      </c>
      <c r="AU1538" s="158" t="s">
        <v>85</v>
      </c>
      <c r="AV1538" s="13" t="s">
        <v>85</v>
      </c>
      <c r="AW1538" s="13" t="s">
        <v>35</v>
      </c>
      <c r="AX1538" s="13" t="s">
        <v>82</v>
      </c>
      <c r="AY1538" s="158" t="s">
        <v>189</v>
      </c>
    </row>
    <row r="1539" spans="2:65" s="12" customFormat="1" ht="11.25">
      <c r="B1539" s="150"/>
      <c r="D1539" s="151" t="s">
        <v>205</v>
      </c>
      <c r="E1539" s="152" t="s">
        <v>19</v>
      </c>
      <c r="F1539" s="153" t="s">
        <v>3734</v>
      </c>
      <c r="H1539" s="152" t="s">
        <v>19</v>
      </c>
      <c r="I1539" s="154"/>
      <c r="L1539" s="150"/>
      <c r="M1539" s="155"/>
      <c r="T1539" s="156"/>
      <c r="AT1539" s="152" t="s">
        <v>205</v>
      </c>
      <c r="AU1539" s="152" t="s">
        <v>85</v>
      </c>
      <c r="AV1539" s="12" t="s">
        <v>82</v>
      </c>
      <c r="AW1539" s="12" t="s">
        <v>35</v>
      </c>
      <c r="AX1539" s="12" t="s">
        <v>74</v>
      </c>
      <c r="AY1539" s="152" t="s">
        <v>189</v>
      </c>
    </row>
    <row r="1540" spans="2:65" s="12" customFormat="1" ht="11.25">
      <c r="B1540" s="150"/>
      <c r="D1540" s="151" t="s">
        <v>205</v>
      </c>
      <c r="E1540" s="152" t="s">
        <v>19</v>
      </c>
      <c r="F1540" s="153" t="s">
        <v>3735</v>
      </c>
      <c r="H1540" s="152" t="s">
        <v>19</v>
      </c>
      <c r="I1540" s="154"/>
      <c r="L1540" s="150"/>
      <c r="M1540" s="155"/>
      <c r="T1540" s="156"/>
      <c r="AT1540" s="152" t="s">
        <v>205</v>
      </c>
      <c r="AU1540" s="152" t="s">
        <v>85</v>
      </c>
      <c r="AV1540" s="12" t="s">
        <v>82</v>
      </c>
      <c r="AW1540" s="12" t="s">
        <v>35</v>
      </c>
      <c r="AX1540" s="12" t="s">
        <v>74</v>
      </c>
      <c r="AY1540" s="152" t="s">
        <v>189</v>
      </c>
    </row>
    <row r="1541" spans="2:65" s="1" customFormat="1" ht="24.2" customHeight="1">
      <c r="B1541" s="33"/>
      <c r="C1541" s="133" t="s">
        <v>3736</v>
      </c>
      <c r="D1541" s="133" t="s">
        <v>191</v>
      </c>
      <c r="E1541" s="134" t="s">
        <v>3737</v>
      </c>
      <c r="F1541" s="135" t="s">
        <v>3738</v>
      </c>
      <c r="G1541" s="136" t="s">
        <v>734</v>
      </c>
      <c r="H1541" s="137">
        <v>1</v>
      </c>
      <c r="I1541" s="138"/>
      <c r="J1541" s="139">
        <f>ROUND(I1541*H1541,2)</f>
        <v>0</v>
      </c>
      <c r="K1541" s="135" t="s">
        <v>19</v>
      </c>
      <c r="L1541" s="33"/>
      <c r="M1541" s="140" t="s">
        <v>19</v>
      </c>
      <c r="N1541" s="141" t="s">
        <v>45</v>
      </c>
      <c r="P1541" s="142">
        <f>O1541*H1541</f>
        <v>0</v>
      </c>
      <c r="Q1541" s="142">
        <v>0</v>
      </c>
      <c r="R1541" s="142">
        <f>Q1541*H1541</f>
        <v>0</v>
      </c>
      <c r="S1541" s="142">
        <v>0</v>
      </c>
      <c r="T1541" s="143">
        <f>S1541*H1541</f>
        <v>0</v>
      </c>
      <c r="AR1541" s="144" t="s">
        <v>3728</v>
      </c>
      <c r="AT1541" s="144" t="s">
        <v>191</v>
      </c>
      <c r="AU1541" s="144" t="s">
        <v>85</v>
      </c>
      <c r="AY1541" s="18" t="s">
        <v>189</v>
      </c>
      <c r="BE1541" s="145">
        <f>IF(N1541="základní",J1541,0)</f>
        <v>0</v>
      </c>
      <c r="BF1541" s="145">
        <f>IF(N1541="snížená",J1541,0)</f>
        <v>0</v>
      </c>
      <c r="BG1541" s="145">
        <f>IF(N1541="zákl. přenesená",J1541,0)</f>
        <v>0</v>
      </c>
      <c r="BH1541" s="145">
        <f>IF(N1541="sníž. přenesená",J1541,0)</f>
        <v>0</v>
      </c>
      <c r="BI1541" s="145">
        <f>IF(N1541="nulová",J1541,0)</f>
        <v>0</v>
      </c>
      <c r="BJ1541" s="18" t="s">
        <v>82</v>
      </c>
      <c r="BK1541" s="145">
        <f>ROUND(I1541*H1541,2)</f>
        <v>0</v>
      </c>
      <c r="BL1541" s="18" t="s">
        <v>3728</v>
      </c>
      <c r="BM1541" s="144" t="s">
        <v>3739</v>
      </c>
    </row>
    <row r="1542" spans="2:65" s="12" customFormat="1" ht="11.25">
      <c r="B1542" s="150"/>
      <c r="D1542" s="151" t="s">
        <v>205</v>
      </c>
      <c r="E1542" s="152" t="s">
        <v>19</v>
      </c>
      <c r="F1542" s="153" t="s">
        <v>217</v>
      </c>
      <c r="H1542" s="152" t="s">
        <v>19</v>
      </c>
      <c r="I1542" s="154"/>
      <c r="L1542" s="150"/>
      <c r="M1542" s="155"/>
      <c r="T1542" s="156"/>
      <c r="AT1542" s="152" t="s">
        <v>205</v>
      </c>
      <c r="AU1542" s="152" t="s">
        <v>85</v>
      </c>
      <c r="AV1542" s="12" t="s">
        <v>82</v>
      </c>
      <c r="AW1542" s="12" t="s">
        <v>35</v>
      </c>
      <c r="AX1542" s="12" t="s">
        <v>74</v>
      </c>
      <c r="AY1542" s="152" t="s">
        <v>189</v>
      </c>
    </row>
    <row r="1543" spans="2:65" s="12" customFormat="1" ht="11.25">
      <c r="B1543" s="150"/>
      <c r="D1543" s="151" t="s">
        <v>205</v>
      </c>
      <c r="E1543" s="152" t="s">
        <v>19</v>
      </c>
      <c r="F1543" s="153" t="s">
        <v>2208</v>
      </c>
      <c r="H1543" s="152" t="s">
        <v>19</v>
      </c>
      <c r="I1543" s="154"/>
      <c r="L1543" s="150"/>
      <c r="M1543" s="155"/>
      <c r="T1543" s="156"/>
      <c r="AT1543" s="152" t="s">
        <v>205</v>
      </c>
      <c r="AU1543" s="152" t="s">
        <v>85</v>
      </c>
      <c r="AV1543" s="12" t="s">
        <v>82</v>
      </c>
      <c r="AW1543" s="12" t="s">
        <v>35</v>
      </c>
      <c r="AX1543" s="12" t="s">
        <v>74</v>
      </c>
      <c r="AY1543" s="152" t="s">
        <v>189</v>
      </c>
    </row>
    <row r="1544" spans="2:65" s="13" customFormat="1" ht="11.25">
      <c r="B1544" s="157"/>
      <c r="D1544" s="151" t="s">
        <v>205</v>
      </c>
      <c r="E1544" s="158" t="s">
        <v>19</v>
      </c>
      <c r="F1544" s="159" t="s">
        <v>82</v>
      </c>
      <c r="H1544" s="160">
        <v>1</v>
      </c>
      <c r="I1544" s="161"/>
      <c r="L1544" s="157"/>
      <c r="M1544" s="162"/>
      <c r="T1544" s="163"/>
      <c r="AT1544" s="158" t="s">
        <v>205</v>
      </c>
      <c r="AU1544" s="158" t="s">
        <v>85</v>
      </c>
      <c r="AV1544" s="13" t="s">
        <v>85</v>
      </c>
      <c r="AW1544" s="13" t="s">
        <v>35</v>
      </c>
      <c r="AX1544" s="13" t="s">
        <v>82</v>
      </c>
      <c r="AY1544" s="158" t="s">
        <v>189</v>
      </c>
    </row>
    <row r="1545" spans="2:65" s="12" customFormat="1" ht="11.25">
      <c r="B1545" s="150"/>
      <c r="D1545" s="151" t="s">
        <v>205</v>
      </c>
      <c r="E1545" s="152" t="s">
        <v>19</v>
      </c>
      <c r="F1545" s="153" t="s">
        <v>3266</v>
      </c>
      <c r="H1545" s="152" t="s">
        <v>19</v>
      </c>
      <c r="I1545" s="154"/>
      <c r="L1545" s="150"/>
      <c r="M1545" s="155"/>
      <c r="T1545" s="156"/>
      <c r="AT1545" s="152" t="s">
        <v>205</v>
      </c>
      <c r="AU1545" s="152" t="s">
        <v>85</v>
      </c>
      <c r="AV1545" s="12" t="s">
        <v>82</v>
      </c>
      <c r="AW1545" s="12" t="s">
        <v>35</v>
      </c>
      <c r="AX1545" s="12" t="s">
        <v>74</v>
      </c>
      <c r="AY1545" s="152" t="s">
        <v>189</v>
      </c>
    </row>
    <row r="1546" spans="2:65" s="12" customFormat="1" ht="11.25">
      <c r="B1546" s="150"/>
      <c r="D1546" s="151" t="s">
        <v>205</v>
      </c>
      <c r="E1546" s="152" t="s">
        <v>19</v>
      </c>
      <c r="F1546" s="153" t="s">
        <v>3740</v>
      </c>
      <c r="H1546" s="152" t="s">
        <v>19</v>
      </c>
      <c r="I1546" s="154"/>
      <c r="L1546" s="150"/>
      <c r="M1546" s="155"/>
      <c r="T1546" s="156"/>
      <c r="AT1546" s="152" t="s">
        <v>205</v>
      </c>
      <c r="AU1546" s="152" t="s">
        <v>85</v>
      </c>
      <c r="AV1546" s="12" t="s">
        <v>82</v>
      </c>
      <c r="AW1546" s="12" t="s">
        <v>35</v>
      </c>
      <c r="AX1546" s="12" t="s">
        <v>74</v>
      </c>
      <c r="AY1546" s="152" t="s">
        <v>189</v>
      </c>
    </row>
    <row r="1547" spans="2:65" s="12" customFormat="1" ht="11.25">
      <c r="B1547" s="150"/>
      <c r="D1547" s="151" t="s">
        <v>205</v>
      </c>
      <c r="E1547" s="152" t="s">
        <v>19</v>
      </c>
      <c r="F1547" s="153" t="s">
        <v>3741</v>
      </c>
      <c r="H1547" s="152" t="s">
        <v>19</v>
      </c>
      <c r="I1547" s="154"/>
      <c r="L1547" s="150"/>
      <c r="M1547" s="155"/>
      <c r="T1547" s="156"/>
      <c r="AT1547" s="152" t="s">
        <v>205</v>
      </c>
      <c r="AU1547" s="152" t="s">
        <v>85</v>
      </c>
      <c r="AV1547" s="12" t="s">
        <v>82</v>
      </c>
      <c r="AW1547" s="12" t="s">
        <v>35</v>
      </c>
      <c r="AX1547" s="12" t="s">
        <v>74</v>
      </c>
      <c r="AY1547" s="152" t="s">
        <v>189</v>
      </c>
    </row>
    <row r="1548" spans="2:65" s="12" customFormat="1" ht="11.25">
      <c r="B1548" s="150"/>
      <c r="D1548" s="151" t="s">
        <v>205</v>
      </c>
      <c r="E1548" s="152" t="s">
        <v>19</v>
      </c>
      <c r="F1548" s="153" t="s">
        <v>3742</v>
      </c>
      <c r="H1548" s="152" t="s">
        <v>19</v>
      </c>
      <c r="I1548" s="154"/>
      <c r="L1548" s="150"/>
      <c r="M1548" s="155"/>
      <c r="T1548" s="156"/>
      <c r="AT1548" s="152" t="s">
        <v>205</v>
      </c>
      <c r="AU1548" s="152" t="s">
        <v>85</v>
      </c>
      <c r="AV1548" s="12" t="s">
        <v>82</v>
      </c>
      <c r="AW1548" s="12" t="s">
        <v>35</v>
      </c>
      <c r="AX1548" s="12" t="s">
        <v>74</v>
      </c>
      <c r="AY1548" s="152" t="s">
        <v>189</v>
      </c>
    </row>
    <row r="1549" spans="2:65" s="12" customFormat="1" ht="11.25">
      <c r="B1549" s="150"/>
      <c r="D1549" s="151" t="s">
        <v>205</v>
      </c>
      <c r="E1549" s="152" t="s">
        <v>19</v>
      </c>
      <c r="F1549" s="153" t="s">
        <v>3743</v>
      </c>
      <c r="H1549" s="152" t="s">
        <v>19</v>
      </c>
      <c r="I1549" s="154"/>
      <c r="L1549" s="150"/>
      <c r="M1549" s="155"/>
      <c r="T1549" s="156"/>
      <c r="AT1549" s="152" t="s">
        <v>205</v>
      </c>
      <c r="AU1549" s="152" t="s">
        <v>85</v>
      </c>
      <c r="AV1549" s="12" t="s">
        <v>82</v>
      </c>
      <c r="AW1549" s="12" t="s">
        <v>35</v>
      </c>
      <c r="AX1549" s="12" t="s">
        <v>74</v>
      </c>
      <c r="AY1549" s="152" t="s">
        <v>189</v>
      </c>
    </row>
    <row r="1550" spans="2:65" s="12" customFormat="1" ht="11.25">
      <c r="B1550" s="150"/>
      <c r="D1550" s="151" t="s">
        <v>205</v>
      </c>
      <c r="E1550" s="152" t="s">
        <v>19</v>
      </c>
      <c r="F1550" s="153" t="s">
        <v>3744</v>
      </c>
      <c r="H1550" s="152" t="s">
        <v>19</v>
      </c>
      <c r="I1550" s="154"/>
      <c r="L1550" s="150"/>
      <c r="M1550" s="155"/>
      <c r="T1550" s="156"/>
      <c r="AT1550" s="152" t="s">
        <v>205</v>
      </c>
      <c r="AU1550" s="152" t="s">
        <v>85</v>
      </c>
      <c r="AV1550" s="12" t="s">
        <v>82</v>
      </c>
      <c r="AW1550" s="12" t="s">
        <v>35</v>
      </c>
      <c r="AX1550" s="12" t="s">
        <v>74</v>
      </c>
      <c r="AY1550" s="152" t="s">
        <v>189</v>
      </c>
    </row>
    <row r="1551" spans="2:65" s="12" customFormat="1" ht="11.25">
      <c r="B1551" s="150"/>
      <c r="D1551" s="151" t="s">
        <v>205</v>
      </c>
      <c r="E1551" s="152" t="s">
        <v>19</v>
      </c>
      <c r="F1551" s="153" t="s">
        <v>3745</v>
      </c>
      <c r="H1551" s="152" t="s">
        <v>19</v>
      </c>
      <c r="I1551" s="154"/>
      <c r="L1551" s="150"/>
      <c r="M1551" s="155"/>
      <c r="T1551" s="156"/>
      <c r="AT1551" s="152" t="s">
        <v>205</v>
      </c>
      <c r="AU1551" s="152" t="s">
        <v>85</v>
      </c>
      <c r="AV1551" s="12" t="s">
        <v>82</v>
      </c>
      <c r="AW1551" s="12" t="s">
        <v>35</v>
      </c>
      <c r="AX1551" s="12" t="s">
        <v>74</v>
      </c>
      <c r="AY1551" s="152" t="s">
        <v>189</v>
      </c>
    </row>
    <row r="1552" spans="2:65" s="12" customFormat="1" ht="11.25">
      <c r="B1552" s="150"/>
      <c r="D1552" s="151" t="s">
        <v>205</v>
      </c>
      <c r="E1552" s="152" t="s">
        <v>19</v>
      </c>
      <c r="F1552" s="153" t="s">
        <v>3746</v>
      </c>
      <c r="H1552" s="152" t="s">
        <v>19</v>
      </c>
      <c r="I1552" s="154"/>
      <c r="L1552" s="150"/>
      <c r="M1552" s="155"/>
      <c r="T1552" s="156"/>
      <c r="AT1552" s="152" t="s">
        <v>205</v>
      </c>
      <c r="AU1552" s="152" t="s">
        <v>85</v>
      </c>
      <c r="AV1552" s="12" t="s">
        <v>82</v>
      </c>
      <c r="AW1552" s="12" t="s">
        <v>35</v>
      </c>
      <c r="AX1552" s="12" t="s">
        <v>74</v>
      </c>
      <c r="AY1552" s="152" t="s">
        <v>189</v>
      </c>
    </row>
    <row r="1553" spans="2:65" s="12" customFormat="1" ht="11.25">
      <c r="B1553" s="150"/>
      <c r="D1553" s="151" t="s">
        <v>205</v>
      </c>
      <c r="E1553" s="152" t="s">
        <v>19</v>
      </c>
      <c r="F1553" s="153" t="s">
        <v>3747</v>
      </c>
      <c r="H1553" s="152" t="s">
        <v>19</v>
      </c>
      <c r="I1553" s="154"/>
      <c r="L1553" s="150"/>
      <c r="M1553" s="155"/>
      <c r="T1553" s="156"/>
      <c r="AT1553" s="152" t="s">
        <v>205</v>
      </c>
      <c r="AU1553" s="152" t="s">
        <v>85</v>
      </c>
      <c r="AV1553" s="12" t="s">
        <v>82</v>
      </c>
      <c r="AW1553" s="12" t="s">
        <v>35</v>
      </c>
      <c r="AX1553" s="12" t="s">
        <v>74</v>
      </c>
      <c r="AY1553" s="152" t="s">
        <v>189</v>
      </c>
    </row>
    <row r="1554" spans="2:65" s="1" customFormat="1" ht="33" customHeight="1">
      <c r="B1554" s="33"/>
      <c r="C1554" s="133" t="s">
        <v>3748</v>
      </c>
      <c r="D1554" s="133" t="s">
        <v>191</v>
      </c>
      <c r="E1554" s="134" t="s">
        <v>3749</v>
      </c>
      <c r="F1554" s="135" t="s">
        <v>3750</v>
      </c>
      <c r="G1554" s="136" t="s">
        <v>734</v>
      </c>
      <c r="H1554" s="137">
        <v>1</v>
      </c>
      <c r="I1554" s="138"/>
      <c r="J1554" s="139">
        <f>ROUND(I1554*H1554,2)</f>
        <v>0</v>
      </c>
      <c r="K1554" s="135" t="s">
        <v>19</v>
      </c>
      <c r="L1554" s="33"/>
      <c r="M1554" s="140" t="s">
        <v>19</v>
      </c>
      <c r="N1554" s="141" t="s">
        <v>45</v>
      </c>
      <c r="P1554" s="142">
        <f>O1554*H1554</f>
        <v>0</v>
      </c>
      <c r="Q1554" s="142">
        <v>0</v>
      </c>
      <c r="R1554" s="142">
        <f>Q1554*H1554</f>
        <v>0</v>
      </c>
      <c r="S1554" s="142">
        <v>0</v>
      </c>
      <c r="T1554" s="143">
        <f>S1554*H1554</f>
        <v>0</v>
      </c>
      <c r="AR1554" s="144" t="s">
        <v>3728</v>
      </c>
      <c r="AT1554" s="144" t="s">
        <v>191</v>
      </c>
      <c r="AU1554" s="144" t="s">
        <v>85</v>
      </c>
      <c r="AY1554" s="18" t="s">
        <v>189</v>
      </c>
      <c r="BE1554" s="145">
        <f>IF(N1554="základní",J1554,0)</f>
        <v>0</v>
      </c>
      <c r="BF1554" s="145">
        <f>IF(N1554="snížená",J1554,0)</f>
        <v>0</v>
      </c>
      <c r="BG1554" s="145">
        <f>IF(N1554="zákl. přenesená",J1554,0)</f>
        <v>0</v>
      </c>
      <c r="BH1554" s="145">
        <f>IF(N1554="sníž. přenesená",J1554,0)</f>
        <v>0</v>
      </c>
      <c r="BI1554" s="145">
        <f>IF(N1554="nulová",J1554,0)</f>
        <v>0</v>
      </c>
      <c r="BJ1554" s="18" t="s">
        <v>82</v>
      </c>
      <c r="BK1554" s="145">
        <f>ROUND(I1554*H1554,2)</f>
        <v>0</v>
      </c>
      <c r="BL1554" s="18" t="s">
        <v>3728</v>
      </c>
      <c r="BM1554" s="144" t="s">
        <v>3751</v>
      </c>
    </row>
    <row r="1555" spans="2:65" s="12" customFormat="1" ht="11.25">
      <c r="B1555" s="150"/>
      <c r="D1555" s="151" t="s">
        <v>205</v>
      </c>
      <c r="E1555" s="152" t="s">
        <v>19</v>
      </c>
      <c r="F1555" s="153" t="s">
        <v>217</v>
      </c>
      <c r="H1555" s="152" t="s">
        <v>19</v>
      </c>
      <c r="I1555" s="154"/>
      <c r="L1555" s="150"/>
      <c r="M1555" s="155"/>
      <c r="T1555" s="156"/>
      <c r="AT1555" s="152" t="s">
        <v>205</v>
      </c>
      <c r="AU1555" s="152" t="s">
        <v>85</v>
      </c>
      <c r="AV1555" s="12" t="s">
        <v>82</v>
      </c>
      <c r="AW1555" s="12" t="s">
        <v>35</v>
      </c>
      <c r="AX1555" s="12" t="s">
        <v>74</v>
      </c>
      <c r="AY1555" s="152" t="s">
        <v>189</v>
      </c>
    </row>
    <row r="1556" spans="2:65" s="12" customFormat="1" ht="11.25">
      <c r="B1556" s="150"/>
      <c r="D1556" s="151" t="s">
        <v>205</v>
      </c>
      <c r="E1556" s="152" t="s">
        <v>19</v>
      </c>
      <c r="F1556" s="153" t="s">
        <v>2208</v>
      </c>
      <c r="H1556" s="152" t="s">
        <v>19</v>
      </c>
      <c r="I1556" s="154"/>
      <c r="L1556" s="150"/>
      <c r="M1556" s="155"/>
      <c r="T1556" s="156"/>
      <c r="AT1556" s="152" t="s">
        <v>205</v>
      </c>
      <c r="AU1556" s="152" t="s">
        <v>85</v>
      </c>
      <c r="AV1556" s="12" t="s">
        <v>82</v>
      </c>
      <c r="AW1556" s="12" t="s">
        <v>35</v>
      </c>
      <c r="AX1556" s="12" t="s">
        <v>74</v>
      </c>
      <c r="AY1556" s="152" t="s">
        <v>189</v>
      </c>
    </row>
    <row r="1557" spans="2:65" s="13" customFormat="1" ht="11.25">
      <c r="B1557" s="157"/>
      <c r="D1557" s="151" t="s">
        <v>205</v>
      </c>
      <c r="E1557" s="158" t="s">
        <v>19</v>
      </c>
      <c r="F1557" s="159" t="s">
        <v>82</v>
      </c>
      <c r="H1557" s="160">
        <v>1</v>
      </c>
      <c r="I1557" s="161"/>
      <c r="L1557" s="157"/>
      <c r="M1557" s="162"/>
      <c r="T1557" s="163"/>
      <c r="AT1557" s="158" t="s">
        <v>205</v>
      </c>
      <c r="AU1557" s="158" t="s">
        <v>85</v>
      </c>
      <c r="AV1557" s="13" t="s">
        <v>85</v>
      </c>
      <c r="AW1557" s="13" t="s">
        <v>35</v>
      </c>
      <c r="AX1557" s="13" t="s">
        <v>82</v>
      </c>
      <c r="AY1557" s="158" t="s">
        <v>189</v>
      </c>
    </row>
    <row r="1558" spans="2:65" s="12" customFormat="1" ht="11.25">
      <c r="B1558" s="150"/>
      <c r="D1558" s="151" t="s">
        <v>205</v>
      </c>
      <c r="E1558" s="152" t="s">
        <v>19</v>
      </c>
      <c r="F1558" s="153" t="s">
        <v>3266</v>
      </c>
      <c r="H1558" s="152" t="s">
        <v>19</v>
      </c>
      <c r="I1558" s="154"/>
      <c r="L1558" s="150"/>
      <c r="M1558" s="155"/>
      <c r="T1558" s="156"/>
      <c r="AT1558" s="152" t="s">
        <v>205</v>
      </c>
      <c r="AU1558" s="152" t="s">
        <v>85</v>
      </c>
      <c r="AV1558" s="12" t="s">
        <v>82</v>
      </c>
      <c r="AW1558" s="12" t="s">
        <v>35</v>
      </c>
      <c r="AX1558" s="12" t="s">
        <v>74</v>
      </c>
      <c r="AY1558" s="152" t="s">
        <v>189</v>
      </c>
    </row>
    <row r="1559" spans="2:65" s="12" customFormat="1" ht="11.25">
      <c r="B1559" s="150"/>
      <c r="D1559" s="151" t="s">
        <v>205</v>
      </c>
      <c r="E1559" s="152" t="s">
        <v>19</v>
      </c>
      <c r="F1559" s="153" t="s">
        <v>3752</v>
      </c>
      <c r="H1559" s="152" t="s">
        <v>19</v>
      </c>
      <c r="I1559" s="154"/>
      <c r="L1559" s="150"/>
      <c r="M1559" s="155"/>
      <c r="T1559" s="156"/>
      <c r="AT1559" s="152" t="s">
        <v>205</v>
      </c>
      <c r="AU1559" s="152" t="s">
        <v>85</v>
      </c>
      <c r="AV1559" s="12" t="s">
        <v>82</v>
      </c>
      <c r="AW1559" s="12" t="s">
        <v>35</v>
      </c>
      <c r="AX1559" s="12" t="s">
        <v>74</v>
      </c>
      <c r="AY1559" s="152" t="s">
        <v>189</v>
      </c>
    </row>
    <row r="1560" spans="2:65" s="12" customFormat="1" ht="22.5">
      <c r="B1560" s="150"/>
      <c r="D1560" s="151" t="s">
        <v>205</v>
      </c>
      <c r="E1560" s="152" t="s">
        <v>19</v>
      </c>
      <c r="F1560" s="153" t="s">
        <v>3753</v>
      </c>
      <c r="H1560" s="152" t="s">
        <v>19</v>
      </c>
      <c r="I1560" s="154"/>
      <c r="L1560" s="150"/>
      <c r="M1560" s="155"/>
      <c r="T1560" s="156"/>
      <c r="AT1560" s="152" t="s">
        <v>205</v>
      </c>
      <c r="AU1560" s="152" t="s">
        <v>85</v>
      </c>
      <c r="AV1560" s="12" t="s">
        <v>82</v>
      </c>
      <c r="AW1560" s="12" t="s">
        <v>35</v>
      </c>
      <c r="AX1560" s="12" t="s">
        <v>74</v>
      </c>
      <c r="AY1560" s="152" t="s">
        <v>189</v>
      </c>
    </row>
    <row r="1561" spans="2:65" s="12" customFormat="1" ht="11.25">
      <c r="B1561" s="150"/>
      <c r="D1561" s="151" t="s">
        <v>205</v>
      </c>
      <c r="E1561" s="152" t="s">
        <v>19</v>
      </c>
      <c r="F1561" s="153" t="s">
        <v>3754</v>
      </c>
      <c r="H1561" s="152" t="s">
        <v>19</v>
      </c>
      <c r="I1561" s="154"/>
      <c r="L1561" s="150"/>
      <c r="M1561" s="155"/>
      <c r="T1561" s="156"/>
      <c r="AT1561" s="152" t="s">
        <v>205</v>
      </c>
      <c r="AU1561" s="152" t="s">
        <v>85</v>
      </c>
      <c r="AV1561" s="12" t="s">
        <v>82</v>
      </c>
      <c r="AW1561" s="12" t="s">
        <v>35</v>
      </c>
      <c r="AX1561" s="12" t="s">
        <v>74</v>
      </c>
      <c r="AY1561" s="152" t="s">
        <v>189</v>
      </c>
    </row>
    <row r="1562" spans="2:65" s="1" customFormat="1" ht="24.2" customHeight="1">
      <c r="B1562" s="33"/>
      <c r="C1562" s="133" t="s">
        <v>3755</v>
      </c>
      <c r="D1562" s="133" t="s">
        <v>191</v>
      </c>
      <c r="E1562" s="134" t="s">
        <v>3756</v>
      </c>
      <c r="F1562" s="135" t="s">
        <v>3757</v>
      </c>
      <c r="G1562" s="136" t="s">
        <v>734</v>
      </c>
      <c r="H1562" s="137">
        <v>1</v>
      </c>
      <c r="I1562" s="138"/>
      <c r="J1562" s="139">
        <f>ROUND(I1562*H1562,2)</f>
        <v>0</v>
      </c>
      <c r="K1562" s="135" t="s">
        <v>19</v>
      </c>
      <c r="L1562" s="33"/>
      <c r="M1562" s="140" t="s">
        <v>19</v>
      </c>
      <c r="N1562" s="141" t="s">
        <v>45</v>
      </c>
      <c r="P1562" s="142">
        <f>O1562*H1562</f>
        <v>0</v>
      </c>
      <c r="Q1562" s="142">
        <v>0</v>
      </c>
      <c r="R1562" s="142">
        <f>Q1562*H1562</f>
        <v>0</v>
      </c>
      <c r="S1562" s="142">
        <v>0</v>
      </c>
      <c r="T1562" s="143">
        <f>S1562*H1562</f>
        <v>0</v>
      </c>
      <c r="AR1562" s="144" t="s">
        <v>3728</v>
      </c>
      <c r="AT1562" s="144" t="s">
        <v>191</v>
      </c>
      <c r="AU1562" s="144" t="s">
        <v>85</v>
      </c>
      <c r="AY1562" s="18" t="s">
        <v>189</v>
      </c>
      <c r="BE1562" s="145">
        <f>IF(N1562="základní",J1562,0)</f>
        <v>0</v>
      </c>
      <c r="BF1562" s="145">
        <f>IF(N1562="snížená",J1562,0)</f>
        <v>0</v>
      </c>
      <c r="BG1562" s="145">
        <f>IF(N1562="zákl. přenesená",J1562,0)</f>
        <v>0</v>
      </c>
      <c r="BH1562" s="145">
        <f>IF(N1562="sníž. přenesená",J1562,0)</f>
        <v>0</v>
      </c>
      <c r="BI1562" s="145">
        <f>IF(N1562="nulová",J1562,0)</f>
        <v>0</v>
      </c>
      <c r="BJ1562" s="18" t="s">
        <v>82</v>
      </c>
      <c r="BK1562" s="145">
        <f>ROUND(I1562*H1562,2)</f>
        <v>0</v>
      </c>
      <c r="BL1562" s="18" t="s">
        <v>3728</v>
      </c>
      <c r="BM1562" s="144" t="s">
        <v>3758</v>
      </c>
    </row>
    <row r="1563" spans="2:65" s="12" customFormat="1" ht="11.25">
      <c r="B1563" s="150"/>
      <c r="D1563" s="151" t="s">
        <v>205</v>
      </c>
      <c r="E1563" s="152" t="s">
        <v>19</v>
      </c>
      <c r="F1563" s="153" t="s">
        <v>217</v>
      </c>
      <c r="H1563" s="152" t="s">
        <v>19</v>
      </c>
      <c r="I1563" s="154"/>
      <c r="L1563" s="150"/>
      <c r="M1563" s="155"/>
      <c r="T1563" s="156"/>
      <c r="AT1563" s="152" t="s">
        <v>205</v>
      </c>
      <c r="AU1563" s="152" t="s">
        <v>85</v>
      </c>
      <c r="AV1563" s="12" t="s">
        <v>82</v>
      </c>
      <c r="AW1563" s="12" t="s">
        <v>35</v>
      </c>
      <c r="AX1563" s="12" t="s">
        <v>74</v>
      </c>
      <c r="AY1563" s="152" t="s">
        <v>189</v>
      </c>
    </row>
    <row r="1564" spans="2:65" s="12" customFormat="1" ht="11.25">
      <c r="B1564" s="150"/>
      <c r="D1564" s="151" t="s">
        <v>205</v>
      </c>
      <c r="E1564" s="152" t="s">
        <v>19</v>
      </c>
      <c r="F1564" s="153" t="s">
        <v>2208</v>
      </c>
      <c r="H1564" s="152" t="s">
        <v>19</v>
      </c>
      <c r="I1564" s="154"/>
      <c r="L1564" s="150"/>
      <c r="M1564" s="155"/>
      <c r="T1564" s="156"/>
      <c r="AT1564" s="152" t="s">
        <v>205</v>
      </c>
      <c r="AU1564" s="152" t="s">
        <v>85</v>
      </c>
      <c r="AV1564" s="12" t="s">
        <v>82</v>
      </c>
      <c r="AW1564" s="12" t="s">
        <v>35</v>
      </c>
      <c r="AX1564" s="12" t="s">
        <v>74</v>
      </c>
      <c r="AY1564" s="152" t="s">
        <v>189</v>
      </c>
    </row>
    <row r="1565" spans="2:65" s="13" customFormat="1" ht="11.25">
      <c r="B1565" s="157"/>
      <c r="D1565" s="151" t="s">
        <v>205</v>
      </c>
      <c r="E1565" s="158" t="s">
        <v>19</v>
      </c>
      <c r="F1565" s="159" t="s">
        <v>82</v>
      </c>
      <c r="H1565" s="160">
        <v>1</v>
      </c>
      <c r="I1565" s="161"/>
      <c r="L1565" s="157"/>
      <c r="M1565" s="162"/>
      <c r="T1565" s="163"/>
      <c r="AT1565" s="158" t="s">
        <v>205</v>
      </c>
      <c r="AU1565" s="158" t="s">
        <v>85</v>
      </c>
      <c r="AV1565" s="13" t="s">
        <v>85</v>
      </c>
      <c r="AW1565" s="13" t="s">
        <v>35</v>
      </c>
      <c r="AX1565" s="13" t="s">
        <v>82</v>
      </c>
      <c r="AY1565" s="158" t="s">
        <v>189</v>
      </c>
    </row>
    <row r="1566" spans="2:65" s="12" customFormat="1" ht="11.25">
      <c r="B1566" s="150"/>
      <c r="D1566" s="151" t="s">
        <v>205</v>
      </c>
      <c r="E1566" s="152" t="s">
        <v>19</v>
      </c>
      <c r="F1566" s="153" t="s">
        <v>3266</v>
      </c>
      <c r="H1566" s="152" t="s">
        <v>19</v>
      </c>
      <c r="I1566" s="154"/>
      <c r="L1566" s="150"/>
      <c r="M1566" s="155"/>
      <c r="T1566" s="156"/>
      <c r="AT1566" s="152" t="s">
        <v>205</v>
      </c>
      <c r="AU1566" s="152" t="s">
        <v>85</v>
      </c>
      <c r="AV1566" s="12" t="s">
        <v>82</v>
      </c>
      <c r="AW1566" s="12" t="s">
        <v>35</v>
      </c>
      <c r="AX1566" s="12" t="s">
        <v>74</v>
      </c>
      <c r="AY1566" s="152" t="s">
        <v>189</v>
      </c>
    </row>
    <row r="1567" spans="2:65" s="12" customFormat="1" ht="11.25">
      <c r="B1567" s="150"/>
      <c r="D1567" s="151" t="s">
        <v>205</v>
      </c>
      <c r="E1567" s="152" t="s">
        <v>19</v>
      </c>
      <c r="F1567" s="153" t="s">
        <v>3759</v>
      </c>
      <c r="H1567" s="152" t="s">
        <v>19</v>
      </c>
      <c r="I1567" s="154"/>
      <c r="L1567" s="150"/>
      <c r="M1567" s="155"/>
      <c r="T1567" s="156"/>
      <c r="AT1567" s="152" t="s">
        <v>205</v>
      </c>
      <c r="AU1567" s="152" t="s">
        <v>85</v>
      </c>
      <c r="AV1567" s="12" t="s">
        <v>82</v>
      </c>
      <c r="AW1567" s="12" t="s">
        <v>35</v>
      </c>
      <c r="AX1567" s="12" t="s">
        <v>74</v>
      </c>
      <c r="AY1567" s="152" t="s">
        <v>189</v>
      </c>
    </row>
    <row r="1568" spans="2:65" s="12" customFormat="1" ht="11.25">
      <c r="B1568" s="150"/>
      <c r="D1568" s="151" t="s">
        <v>205</v>
      </c>
      <c r="E1568" s="152" t="s">
        <v>19</v>
      </c>
      <c r="F1568" s="153" t="s">
        <v>3760</v>
      </c>
      <c r="H1568" s="152" t="s">
        <v>19</v>
      </c>
      <c r="I1568" s="154"/>
      <c r="L1568" s="150"/>
      <c r="M1568" s="155"/>
      <c r="T1568" s="156"/>
      <c r="AT1568" s="152" t="s">
        <v>205</v>
      </c>
      <c r="AU1568" s="152" t="s">
        <v>85</v>
      </c>
      <c r="AV1568" s="12" t="s">
        <v>82</v>
      </c>
      <c r="AW1568" s="12" t="s">
        <v>35</v>
      </c>
      <c r="AX1568" s="12" t="s">
        <v>74</v>
      </c>
      <c r="AY1568" s="152" t="s">
        <v>189</v>
      </c>
    </row>
    <row r="1569" spans="2:65" s="12" customFormat="1" ht="11.25">
      <c r="B1569" s="150"/>
      <c r="D1569" s="151" t="s">
        <v>205</v>
      </c>
      <c r="E1569" s="152" t="s">
        <v>19</v>
      </c>
      <c r="F1569" s="153" t="s">
        <v>3761</v>
      </c>
      <c r="H1569" s="152" t="s">
        <v>19</v>
      </c>
      <c r="I1569" s="154"/>
      <c r="L1569" s="150"/>
      <c r="M1569" s="155"/>
      <c r="T1569" s="156"/>
      <c r="AT1569" s="152" t="s">
        <v>205</v>
      </c>
      <c r="AU1569" s="152" t="s">
        <v>85</v>
      </c>
      <c r="AV1569" s="12" t="s">
        <v>82</v>
      </c>
      <c r="AW1569" s="12" t="s">
        <v>35</v>
      </c>
      <c r="AX1569" s="12" t="s">
        <v>74</v>
      </c>
      <c r="AY1569" s="152" t="s">
        <v>189</v>
      </c>
    </row>
    <row r="1570" spans="2:65" s="12" customFormat="1" ht="11.25">
      <c r="B1570" s="150"/>
      <c r="D1570" s="151" t="s">
        <v>205</v>
      </c>
      <c r="E1570" s="152" t="s">
        <v>19</v>
      </c>
      <c r="F1570" s="153" t="s">
        <v>3762</v>
      </c>
      <c r="H1570" s="152" t="s">
        <v>19</v>
      </c>
      <c r="I1570" s="154"/>
      <c r="L1570" s="150"/>
      <c r="M1570" s="155"/>
      <c r="T1570" s="156"/>
      <c r="AT1570" s="152" t="s">
        <v>205</v>
      </c>
      <c r="AU1570" s="152" t="s">
        <v>85</v>
      </c>
      <c r="AV1570" s="12" t="s">
        <v>82</v>
      </c>
      <c r="AW1570" s="12" t="s">
        <v>35</v>
      </c>
      <c r="AX1570" s="12" t="s">
        <v>74</v>
      </c>
      <c r="AY1570" s="152" t="s">
        <v>189</v>
      </c>
    </row>
    <row r="1571" spans="2:65" s="12" customFormat="1" ht="11.25">
      <c r="B1571" s="150"/>
      <c r="D1571" s="151" t="s">
        <v>205</v>
      </c>
      <c r="E1571" s="152" t="s">
        <v>19</v>
      </c>
      <c r="F1571" s="153" t="s">
        <v>3743</v>
      </c>
      <c r="H1571" s="152" t="s">
        <v>19</v>
      </c>
      <c r="I1571" s="154"/>
      <c r="L1571" s="150"/>
      <c r="M1571" s="155"/>
      <c r="T1571" s="156"/>
      <c r="AT1571" s="152" t="s">
        <v>205</v>
      </c>
      <c r="AU1571" s="152" t="s">
        <v>85</v>
      </c>
      <c r="AV1571" s="12" t="s">
        <v>82</v>
      </c>
      <c r="AW1571" s="12" t="s">
        <v>35</v>
      </c>
      <c r="AX1571" s="12" t="s">
        <v>74</v>
      </c>
      <c r="AY1571" s="152" t="s">
        <v>189</v>
      </c>
    </row>
    <row r="1572" spans="2:65" s="12" customFormat="1" ht="11.25">
      <c r="B1572" s="150"/>
      <c r="D1572" s="151" t="s">
        <v>205</v>
      </c>
      <c r="E1572" s="152" t="s">
        <v>19</v>
      </c>
      <c r="F1572" s="153" t="s">
        <v>3763</v>
      </c>
      <c r="H1572" s="152" t="s">
        <v>19</v>
      </c>
      <c r="I1572" s="154"/>
      <c r="L1572" s="150"/>
      <c r="M1572" s="155"/>
      <c r="T1572" s="156"/>
      <c r="AT1572" s="152" t="s">
        <v>205</v>
      </c>
      <c r="AU1572" s="152" t="s">
        <v>85</v>
      </c>
      <c r="AV1572" s="12" t="s">
        <v>82</v>
      </c>
      <c r="AW1572" s="12" t="s">
        <v>35</v>
      </c>
      <c r="AX1572" s="12" t="s">
        <v>74</v>
      </c>
      <c r="AY1572" s="152" t="s">
        <v>189</v>
      </c>
    </row>
    <row r="1573" spans="2:65" s="12" customFormat="1" ht="11.25">
      <c r="B1573" s="150"/>
      <c r="D1573" s="151" t="s">
        <v>205</v>
      </c>
      <c r="E1573" s="152" t="s">
        <v>19</v>
      </c>
      <c r="F1573" s="153" t="s">
        <v>3742</v>
      </c>
      <c r="H1573" s="152" t="s">
        <v>19</v>
      </c>
      <c r="I1573" s="154"/>
      <c r="L1573" s="150"/>
      <c r="M1573" s="155"/>
      <c r="T1573" s="156"/>
      <c r="AT1573" s="152" t="s">
        <v>205</v>
      </c>
      <c r="AU1573" s="152" t="s">
        <v>85</v>
      </c>
      <c r="AV1573" s="12" t="s">
        <v>82</v>
      </c>
      <c r="AW1573" s="12" t="s">
        <v>35</v>
      </c>
      <c r="AX1573" s="12" t="s">
        <v>74</v>
      </c>
      <c r="AY1573" s="152" t="s">
        <v>189</v>
      </c>
    </row>
    <row r="1574" spans="2:65" s="12" customFormat="1" ht="11.25">
      <c r="B1574" s="150"/>
      <c r="D1574" s="151" t="s">
        <v>205</v>
      </c>
      <c r="E1574" s="152" t="s">
        <v>19</v>
      </c>
      <c r="F1574" s="153" t="s">
        <v>3764</v>
      </c>
      <c r="H1574" s="152" t="s">
        <v>19</v>
      </c>
      <c r="I1574" s="154"/>
      <c r="L1574" s="150"/>
      <c r="M1574" s="155"/>
      <c r="T1574" s="156"/>
      <c r="AT1574" s="152" t="s">
        <v>205</v>
      </c>
      <c r="AU1574" s="152" t="s">
        <v>85</v>
      </c>
      <c r="AV1574" s="12" t="s">
        <v>82</v>
      </c>
      <c r="AW1574" s="12" t="s">
        <v>35</v>
      </c>
      <c r="AX1574" s="12" t="s">
        <v>74</v>
      </c>
      <c r="AY1574" s="152" t="s">
        <v>189</v>
      </c>
    </row>
    <row r="1575" spans="2:65" s="12" customFormat="1" ht="11.25">
      <c r="B1575" s="150"/>
      <c r="D1575" s="151" t="s">
        <v>205</v>
      </c>
      <c r="E1575" s="152" t="s">
        <v>19</v>
      </c>
      <c r="F1575" s="153" t="s">
        <v>3765</v>
      </c>
      <c r="H1575" s="152" t="s">
        <v>19</v>
      </c>
      <c r="I1575" s="154"/>
      <c r="L1575" s="150"/>
      <c r="M1575" s="155"/>
      <c r="T1575" s="156"/>
      <c r="AT1575" s="152" t="s">
        <v>205</v>
      </c>
      <c r="AU1575" s="152" t="s">
        <v>85</v>
      </c>
      <c r="AV1575" s="12" t="s">
        <v>82</v>
      </c>
      <c r="AW1575" s="12" t="s">
        <v>35</v>
      </c>
      <c r="AX1575" s="12" t="s">
        <v>74</v>
      </c>
      <c r="AY1575" s="152" t="s">
        <v>189</v>
      </c>
    </row>
    <row r="1576" spans="2:65" s="1" customFormat="1" ht="16.5" customHeight="1">
      <c r="B1576" s="33"/>
      <c r="C1576" s="133" t="s">
        <v>3766</v>
      </c>
      <c r="D1576" s="133" t="s">
        <v>191</v>
      </c>
      <c r="E1576" s="134" t="s">
        <v>3767</v>
      </c>
      <c r="F1576" s="135" t="s">
        <v>3768</v>
      </c>
      <c r="G1576" s="136" t="s">
        <v>734</v>
      </c>
      <c r="H1576" s="137">
        <v>1</v>
      </c>
      <c r="I1576" s="138"/>
      <c r="J1576" s="139">
        <f>ROUND(I1576*H1576,2)</f>
        <v>0</v>
      </c>
      <c r="K1576" s="135" t="s">
        <v>19</v>
      </c>
      <c r="L1576" s="33"/>
      <c r="M1576" s="140" t="s">
        <v>19</v>
      </c>
      <c r="N1576" s="141" t="s">
        <v>45</v>
      </c>
      <c r="P1576" s="142">
        <f>O1576*H1576</f>
        <v>0</v>
      </c>
      <c r="Q1576" s="142">
        <v>0</v>
      </c>
      <c r="R1576" s="142">
        <f>Q1576*H1576</f>
        <v>0</v>
      </c>
      <c r="S1576" s="142">
        <v>0</v>
      </c>
      <c r="T1576" s="143">
        <f>S1576*H1576</f>
        <v>0</v>
      </c>
      <c r="AR1576" s="144" t="s">
        <v>3728</v>
      </c>
      <c r="AT1576" s="144" t="s">
        <v>191</v>
      </c>
      <c r="AU1576" s="144" t="s">
        <v>85</v>
      </c>
      <c r="AY1576" s="18" t="s">
        <v>189</v>
      </c>
      <c r="BE1576" s="145">
        <f>IF(N1576="základní",J1576,0)</f>
        <v>0</v>
      </c>
      <c r="BF1576" s="145">
        <f>IF(N1576="snížená",J1576,0)</f>
        <v>0</v>
      </c>
      <c r="BG1576" s="145">
        <f>IF(N1576="zákl. přenesená",J1576,0)</f>
        <v>0</v>
      </c>
      <c r="BH1576" s="145">
        <f>IF(N1576="sníž. přenesená",J1576,0)</f>
        <v>0</v>
      </c>
      <c r="BI1576" s="145">
        <f>IF(N1576="nulová",J1576,0)</f>
        <v>0</v>
      </c>
      <c r="BJ1576" s="18" t="s">
        <v>82</v>
      </c>
      <c r="BK1576" s="145">
        <f>ROUND(I1576*H1576,2)</f>
        <v>0</v>
      </c>
      <c r="BL1576" s="18" t="s">
        <v>3728</v>
      </c>
      <c r="BM1576" s="144" t="s">
        <v>3769</v>
      </c>
    </row>
    <row r="1577" spans="2:65" s="12" customFormat="1" ht="11.25">
      <c r="B1577" s="150"/>
      <c r="D1577" s="151" t="s">
        <v>205</v>
      </c>
      <c r="E1577" s="152" t="s">
        <v>19</v>
      </c>
      <c r="F1577" s="153" t="s">
        <v>217</v>
      </c>
      <c r="H1577" s="152" t="s">
        <v>19</v>
      </c>
      <c r="I1577" s="154"/>
      <c r="L1577" s="150"/>
      <c r="M1577" s="155"/>
      <c r="T1577" s="156"/>
      <c r="AT1577" s="152" t="s">
        <v>205</v>
      </c>
      <c r="AU1577" s="152" t="s">
        <v>85</v>
      </c>
      <c r="AV1577" s="12" t="s">
        <v>82</v>
      </c>
      <c r="AW1577" s="12" t="s">
        <v>35</v>
      </c>
      <c r="AX1577" s="12" t="s">
        <v>74</v>
      </c>
      <c r="AY1577" s="152" t="s">
        <v>189</v>
      </c>
    </row>
    <row r="1578" spans="2:65" s="13" customFormat="1" ht="11.25">
      <c r="B1578" s="157"/>
      <c r="D1578" s="151" t="s">
        <v>205</v>
      </c>
      <c r="E1578" s="158" t="s">
        <v>19</v>
      </c>
      <c r="F1578" s="159" t="s">
        <v>82</v>
      </c>
      <c r="H1578" s="160">
        <v>1</v>
      </c>
      <c r="I1578" s="161"/>
      <c r="L1578" s="157"/>
      <c r="M1578" s="188"/>
      <c r="N1578" s="189"/>
      <c r="O1578" s="189"/>
      <c r="P1578" s="189"/>
      <c r="Q1578" s="189"/>
      <c r="R1578" s="189"/>
      <c r="S1578" s="189"/>
      <c r="T1578" s="190"/>
      <c r="AT1578" s="158" t="s">
        <v>205</v>
      </c>
      <c r="AU1578" s="158" t="s">
        <v>85</v>
      </c>
      <c r="AV1578" s="13" t="s">
        <v>85</v>
      </c>
      <c r="AW1578" s="13" t="s">
        <v>35</v>
      </c>
      <c r="AX1578" s="13" t="s">
        <v>82</v>
      </c>
      <c r="AY1578" s="158" t="s">
        <v>189</v>
      </c>
    </row>
    <row r="1579" spans="2:65" s="1" customFormat="1" ht="6.95" customHeight="1">
      <c r="B1579" s="42"/>
      <c r="C1579" s="43"/>
      <c r="D1579" s="43"/>
      <c r="E1579" s="43"/>
      <c r="F1579" s="43"/>
      <c r="G1579" s="43"/>
      <c r="H1579" s="43"/>
      <c r="I1579" s="43"/>
      <c r="J1579" s="43"/>
      <c r="K1579" s="43"/>
      <c r="L1579" s="33"/>
    </row>
  </sheetData>
  <sheetProtection algorithmName="SHA-512" hashValue="cqSkUhby7gS0gCfmMXbSufxDYUXoGjIq7h7Nx6eJJGbjv8rlDSh2OlsvbssWBgIbL+UNB0IgijiKFQPbHNxTkA==" saltValue="IgsantrQ6mt1aKfn9BT7QPqr+5ZB5LxQRzGzzoPOWQOj04nXCDnkvPPNeyvfPKPAfFfLE1tfGXo1iyeFLuciDQ==" spinCount="100000" sheet="1" objects="1" scenarios="1" formatColumns="0" formatRows="0" autoFilter="0"/>
  <autoFilter ref="C111:K1578" xr:uid="{00000000-0009-0000-0000-000006000000}"/>
  <mergeCells count="12">
    <mergeCell ref="E104:H104"/>
    <mergeCell ref="L2:V2"/>
    <mergeCell ref="E50:H50"/>
    <mergeCell ref="E52:H52"/>
    <mergeCell ref="E54:H54"/>
    <mergeCell ref="E100:H100"/>
    <mergeCell ref="E102:H102"/>
    <mergeCell ref="E7:H7"/>
    <mergeCell ref="E9:H9"/>
    <mergeCell ref="E11:H11"/>
    <mergeCell ref="E20:H20"/>
    <mergeCell ref="E29:H29"/>
  </mergeCells>
  <hyperlinks>
    <hyperlink ref="F116" r:id="rId1" xr:uid="{00000000-0004-0000-0600-000000000000}"/>
    <hyperlink ref="F118" r:id="rId2" xr:uid="{00000000-0004-0000-0600-000001000000}"/>
    <hyperlink ref="F120" r:id="rId3" xr:uid="{00000000-0004-0000-0600-000002000000}"/>
    <hyperlink ref="F126" r:id="rId4" xr:uid="{00000000-0004-0000-0600-000003000000}"/>
    <hyperlink ref="F132" r:id="rId5" xr:uid="{00000000-0004-0000-0600-000004000000}"/>
    <hyperlink ref="F138" r:id="rId6" xr:uid="{00000000-0004-0000-0600-000005000000}"/>
    <hyperlink ref="F144" r:id="rId7" xr:uid="{00000000-0004-0000-0600-000006000000}"/>
    <hyperlink ref="F150" r:id="rId8" xr:uid="{00000000-0004-0000-0600-000007000000}"/>
    <hyperlink ref="F158" r:id="rId9" xr:uid="{00000000-0004-0000-0600-000008000000}"/>
    <hyperlink ref="F162" r:id="rId10" xr:uid="{00000000-0004-0000-0600-000009000000}"/>
    <hyperlink ref="F165" r:id="rId11" xr:uid="{00000000-0004-0000-0600-00000A000000}"/>
    <hyperlink ref="F172" r:id="rId12" xr:uid="{00000000-0004-0000-0600-00000B000000}"/>
    <hyperlink ref="F187" r:id="rId13" xr:uid="{00000000-0004-0000-0600-00000C000000}"/>
    <hyperlink ref="F191" r:id="rId14" xr:uid="{00000000-0004-0000-0600-00000D000000}"/>
    <hyperlink ref="F202" r:id="rId15" xr:uid="{00000000-0004-0000-0600-00000E000000}"/>
    <hyperlink ref="F206" r:id="rId16" xr:uid="{00000000-0004-0000-0600-00000F000000}"/>
    <hyperlink ref="F211" r:id="rId17" xr:uid="{00000000-0004-0000-0600-000010000000}"/>
    <hyperlink ref="F221" r:id="rId18" xr:uid="{00000000-0004-0000-0600-000011000000}"/>
    <hyperlink ref="F227" r:id="rId19" xr:uid="{00000000-0004-0000-0600-000012000000}"/>
    <hyperlink ref="F237" r:id="rId20" xr:uid="{00000000-0004-0000-0600-000013000000}"/>
    <hyperlink ref="F243" r:id="rId21" xr:uid="{00000000-0004-0000-0600-000014000000}"/>
    <hyperlink ref="F247" r:id="rId22" xr:uid="{00000000-0004-0000-0600-000015000000}"/>
    <hyperlink ref="F256" r:id="rId23" xr:uid="{00000000-0004-0000-0600-000016000000}"/>
    <hyperlink ref="F265" r:id="rId24" xr:uid="{00000000-0004-0000-0600-000017000000}"/>
    <hyperlink ref="F274" r:id="rId25" xr:uid="{00000000-0004-0000-0600-000018000000}"/>
    <hyperlink ref="F279" r:id="rId26" xr:uid="{00000000-0004-0000-0600-000019000000}"/>
    <hyperlink ref="F284" r:id="rId27" xr:uid="{00000000-0004-0000-0600-00001A000000}"/>
    <hyperlink ref="F299" r:id="rId28" xr:uid="{00000000-0004-0000-0600-00001B000000}"/>
    <hyperlink ref="F307" r:id="rId29" xr:uid="{00000000-0004-0000-0600-00001C000000}"/>
    <hyperlink ref="F311" r:id="rId30" xr:uid="{00000000-0004-0000-0600-00001D000000}"/>
    <hyperlink ref="F313" r:id="rId31" xr:uid="{00000000-0004-0000-0600-00001E000000}"/>
    <hyperlink ref="F321" r:id="rId32" xr:uid="{00000000-0004-0000-0600-00001F000000}"/>
    <hyperlink ref="F330" r:id="rId33" xr:uid="{00000000-0004-0000-0600-000020000000}"/>
    <hyperlink ref="F337" r:id="rId34" xr:uid="{00000000-0004-0000-0600-000021000000}"/>
    <hyperlink ref="F339" r:id="rId35" xr:uid="{00000000-0004-0000-0600-000022000000}"/>
    <hyperlink ref="F346" r:id="rId36" xr:uid="{00000000-0004-0000-0600-000023000000}"/>
    <hyperlink ref="F354" r:id="rId37" xr:uid="{00000000-0004-0000-0600-000024000000}"/>
    <hyperlink ref="F361" r:id="rId38" xr:uid="{00000000-0004-0000-0600-000025000000}"/>
    <hyperlink ref="F380" r:id="rId39" xr:uid="{00000000-0004-0000-0600-000026000000}"/>
    <hyperlink ref="F439" r:id="rId40" xr:uid="{00000000-0004-0000-0600-000027000000}"/>
    <hyperlink ref="F445" r:id="rId41" xr:uid="{00000000-0004-0000-0600-000028000000}"/>
    <hyperlink ref="F451" r:id="rId42" xr:uid="{00000000-0004-0000-0600-000029000000}"/>
    <hyperlink ref="F457" r:id="rId43" xr:uid="{00000000-0004-0000-0600-00002A000000}"/>
    <hyperlink ref="F466" r:id="rId44" xr:uid="{00000000-0004-0000-0600-00002B000000}"/>
    <hyperlink ref="F473" r:id="rId45" xr:uid="{00000000-0004-0000-0600-00002C000000}"/>
    <hyperlink ref="F484" r:id="rId46" xr:uid="{00000000-0004-0000-0600-00002D000000}"/>
    <hyperlink ref="F489" r:id="rId47" xr:uid="{00000000-0004-0000-0600-00002E000000}"/>
    <hyperlink ref="F497" r:id="rId48" xr:uid="{00000000-0004-0000-0600-00002F000000}"/>
    <hyperlink ref="F507" r:id="rId49" xr:uid="{00000000-0004-0000-0600-000030000000}"/>
    <hyperlink ref="F514" r:id="rId50" xr:uid="{00000000-0004-0000-0600-000031000000}"/>
    <hyperlink ref="F521" r:id="rId51" xr:uid="{00000000-0004-0000-0600-000032000000}"/>
    <hyperlink ref="F532" r:id="rId52" xr:uid="{00000000-0004-0000-0600-000033000000}"/>
    <hyperlink ref="F536" r:id="rId53" xr:uid="{00000000-0004-0000-0600-000034000000}"/>
    <hyperlink ref="F541" r:id="rId54" xr:uid="{00000000-0004-0000-0600-000035000000}"/>
    <hyperlink ref="F546" r:id="rId55" xr:uid="{00000000-0004-0000-0600-000036000000}"/>
    <hyperlink ref="F553" r:id="rId56" xr:uid="{00000000-0004-0000-0600-000037000000}"/>
    <hyperlink ref="F559" r:id="rId57" xr:uid="{00000000-0004-0000-0600-000038000000}"/>
    <hyperlink ref="F561" r:id="rId58" xr:uid="{00000000-0004-0000-0600-000039000000}"/>
    <hyperlink ref="F563" r:id="rId59" xr:uid="{00000000-0004-0000-0600-00003A000000}"/>
    <hyperlink ref="F568" r:id="rId60" xr:uid="{00000000-0004-0000-0600-00003B000000}"/>
    <hyperlink ref="F570" r:id="rId61" xr:uid="{00000000-0004-0000-0600-00003C000000}"/>
    <hyperlink ref="F575" r:id="rId62" xr:uid="{00000000-0004-0000-0600-00003D000000}"/>
    <hyperlink ref="F579" r:id="rId63" xr:uid="{00000000-0004-0000-0600-00003E000000}"/>
    <hyperlink ref="F585" r:id="rId64" xr:uid="{00000000-0004-0000-0600-00003F000000}"/>
    <hyperlink ref="F618" r:id="rId65" xr:uid="{00000000-0004-0000-0600-000040000000}"/>
    <hyperlink ref="F631" r:id="rId66" xr:uid="{00000000-0004-0000-0600-000041000000}"/>
    <hyperlink ref="F637" r:id="rId67" xr:uid="{00000000-0004-0000-0600-000042000000}"/>
    <hyperlink ref="F642" r:id="rId68" xr:uid="{00000000-0004-0000-0600-000043000000}"/>
    <hyperlink ref="F644" r:id="rId69" xr:uid="{00000000-0004-0000-0600-000044000000}"/>
    <hyperlink ref="F646" r:id="rId70" xr:uid="{00000000-0004-0000-0600-000045000000}"/>
    <hyperlink ref="F648" r:id="rId71" xr:uid="{00000000-0004-0000-0600-000046000000}"/>
    <hyperlink ref="F653" r:id="rId72" xr:uid="{00000000-0004-0000-0600-000047000000}"/>
    <hyperlink ref="F661" r:id="rId73" xr:uid="{00000000-0004-0000-0600-000048000000}"/>
    <hyperlink ref="F670" r:id="rId74" xr:uid="{00000000-0004-0000-0600-000049000000}"/>
    <hyperlink ref="F678" r:id="rId75" xr:uid="{00000000-0004-0000-0600-00004A000000}"/>
    <hyperlink ref="F681" r:id="rId76" xr:uid="{00000000-0004-0000-0600-00004B000000}"/>
    <hyperlink ref="F689" r:id="rId77" xr:uid="{00000000-0004-0000-0600-00004C000000}"/>
    <hyperlink ref="F698" r:id="rId78" xr:uid="{00000000-0004-0000-0600-00004D000000}"/>
    <hyperlink ref="F707" r:id="rId79" xr:uid="{00000000-0004-0000-0600-00004E000000}"/>
    <hyperlink ref="F710" r:id="rId80" xr:uid="{00000000-0004-0000-0600-00004F000000}"/>
    <hyperlink ref="F713" r:id="rId81" xr:uid="{00000000-0004-0000-0600-000050000000}"/>
    <hyperlink ref="F715" r:id="rId82" xr:uid="{00000000-0004-0000-0600-000051000000}"/>
    <hyperlink ref="F717" r:id="rId83" xr:uid="{00000000-0004-0000-0600-000052000000}"/>
    <hyperlink ref="F719" r:id="rId84" xr:uid="{00000000-0004-0000-0600-000053000000}"/>
    <hyperlink ref="F725" r:id="rId85" xr:uid="{00000000-0004-0000-0600-000054000000}"/>
    <hyperlink ref="F727" r:id="rId86" xr:uid="{00000000-0004-0000-0600-000055000000}"/>
    <hyperlink ref="F734" r:id="rId87" xr:uid="{00000000-0004-0000-0600-000056000000}"/>
    <hyperlink ref="F738" r:id="rId88" xr:uid="{00000000-0004-0000-0600-000057000000}"/>
    <hyperlink ref="F743" r:id="rId89" xr:uid="{00000000-0004-0000-0600-000058000000}"/>
    <hyperlink ref="F747" r:id="rId90" xr:uid="{00000000-0004-0000-0600-000059000000}"/>
    <hyperlink ref="F752" r:id="rId91" xr:uid="{00000000-0004-0000-0600-00005A000000}"/>
    <hyperlink ref="F760" r:id="rId92" xr:uid="{00000000-0004-0000-0600-00005B000000}"/>
    <hyperlink ref="F766" r:id="rId93" xr:uid="{00000000-0004-0000-0600-00005C000000}"/>
    <hyperlink ref="F777" r:id="rId94" xr:uid="{00000000-0004-0000-0600-00005D000000}"/>
    <hyperlink ref="F803" r:id="rId95" xr:uid="{00000000-0004-0000-0600-00005E000000}"/>
    <hyperlink ref="F814" r:id="rId96" xr:uid="{00000000-0004-0000-0600-00005F000000}"/>
    <hyperlink ref="F819" r:id="rId97" xr:uid="{00000000-0004-0000-0600-000060000000}"/>
    <hyperlink ref="F825" r:id="rId98" xr:uid="{00000000-0004-0000-0600-000061000000}"/>
    <hyperlink ref="F835" r:id="rId99" xr:uid="{00000000-0004-0000-0600-000062000000}"/>
    <hyperlink ref="F842" r:id="rId100" xr:uid="{00000000-0004-0000-0600-000063000000}"/>
    <hyperlink ref="F873" r:id="rId101" xr:uid="{00000000-0004-0000-0600-000064000000}"/>
    <hyperlink ref="F875" r:id="rId102" xr:uid="{00000000-0004-0000-0600-000065000000}"/>
    <hyperlink ref="F877" r:id="rId103" xr:uid="{00000000-0004-0000-0600-000066000000}"/>
    <hyperlink ref="F880" r:id="rId104" xr:uid="{00000000-0004-0000-0600-000067000000}"/>
    <hyperlink ref="F882" r:id="rId105" xr:uid="{00000000-0004-0000-0600-000068000000}"/>
    <hyperlink ref="F885" r:id="rId106" xr:uid="{00000000-0004-0000-0600-000069000000}"/>
    <hyperlink ref="F889" r:id="rId107" xr:uid="{00000000-0004-0000-0600-00006A000000}"/>
    <hyperlink ref="F900" r:id="rId108" xr:uid="{00000000-0004-0000-0600-00006B000000}"/>
    <hyperlink ref="F907" r:id="rId109" xr:uid="{00000000-0004-0000-0600-00006C000000}"/>
    <hyperlink ref="F914" r:id="rId110" xr:uid="{00000000-0004-0000-0600-00006D000000}"/>
    <hyperlink ref="F925" r:id="rId111" xr:uid="{00000000-0004-0000-0600-00006E000000}"/>
    <hyperlink ref="F933" r:id="rId112" xr:uid="{00000000-0004-0000-0600-00006F000000}"/>
    <hyperlink ref="F946" r:id="rId113" xr:uid="{00000000-0004-0000-0600-000070000000}"/>
    <hyperlink ref="F962" r:id="rId114" xr:uid="{00000000-0004-0000-0600-000071000000}"/>
    <hyperlink ref="F975" r:id="rId115" xr:uid="{00000000-0004-0000-0600-000072000000}"/>
    <hyperlink ref="F985" r:id="rId116" xr:uid="{00000000-0004-0000-0600-000073000000}"/>
    <hyperlink ref="F995" r:id="rId117" xr:uid="{00000000-0004-0000-0600-000074000000}"/>
    <hyperlink ref="F998" r:id="rId118" xr:uid="{00000000-0004-0000-0600-000075000000}"/>
    <hyperlink ref="F1007" r:id="rId119" xr:uid="{00000000-0004-0000-0600-000076000000}"/>
    <hyperlink ref="F1020" r:id="rId120" xr:uid="{00000000-0004-0000-0600-000077000000}"/>
    <hyperlink ref="F1029" r:id="rId121" xr:uid="{00000000-0004-0000-0600-000078000000}"/>
    <hyperlink ref="F1038" r:id="rId122" xr:uid="{00000000-0004-0000-0600-000079000000}"/>
    <hyperlink ref="F1045" r:id="rId123" xr:uid="{00000000-0004-0000-0600-00007A000000}"/>
    <hyperlink ref="F1052" r:id="rId124" xr:uid="{00000000-0004-0000-0600-00007B000000}"/>
    <hyperlink ref="F1059" r:id="rId125" xr:uid="{00000000-0004-0000-0600-00007C000000}"/>
    <hyperlink ref="F1065" r:id="rId126" xr:uid="{00000000-0004-0000-0600-00007D000000}"/>
    <hyperlink ref="F1072" r:id="rId127" xr:uid="{00000000-0004-0000-0600-00007E000000}"/>
    <hyperlink ref="F1077" r:id="rId128" xr:uid="{00000000-0004-0000-0600-00007F000000}"/>
    <hyperlink ref="F1084" r:id="rId129" xr:uid="{00000000-0004-0000-0600-000080000000}"/>
    <hyperlink ref="F1090" r:id="rId130" xr:uid="{00000000-0004-0000-0600-000081000000}"/>
    <hyperlink ref="F1093" r:id="rId131" xr:uid="{00000000-0004-0000-0600-000082000000}"/>
    <hyperlink ref="F1102" r:id="rId132" xr:uid="{00000000-0004-0000-0600-000083000000}"/>
    <hyperlink ref="F1109" r:id="rId133" xr:uid="{00000000-0004-0000-0600-000084000000}"/>
    <hyperlink ref="F1116" r:id="rId134" xr:uid="{00000000-0004-0000-0600-000085000000}"/>
    <hyperlink ref="F1123" r:id="rId135" xr:uid="{00000000-0004-0000-0600-000086000000}"/>
    <hyperlink ref="F1130" r:id="rId136" xr:uid="{00000000-0004-0000-0600-000087000000}"/>
    <hyperlink ref="F1137" r:id="rId137" xr:uid="{00000000-0004-0000-0600-000088000000}"/>
    <hyperlink ref="F1140" r:id="rId138" xr:uid="{00000000-0004-0000-0600-000089000000}"/>
    <hyperlink ref="F1142" r:id="rId139" xr:uid="{00000000-0004-0000-0600-00008A000000}"/>
    <hyperlink ref="F1146" r:id="rId140" xr:uid="{00000000-0004-0000-0600-00008B000000}"/>
    <hyperlink ref="F1148" r:id="rId141" xr:uid="{00000000-0004-0000-0600-00008C000000}"/>
    <hyperlink ref="F1150" r:id="rId142" xr:uid="{00000000-0004-0000-0600-00008D000000}"/>
    <hyperlink ref="F1154" r:id="rId143" xr:uid="{00000000-0004-0000-0600-00008E000000}"/>
    <hyperlink ref="F1157" r:id="rId144" xr:uid="{00000000-0004-0000-0600-00008F000000}"/>
    <hyperlink ref="F1161" r:id="rId145" xr:uid="{00000000-0004-0000-0600-000090000000}"/>
    <hyperlink ref="F1164" r:id="rId146" xr:uid="{00000000-0004-0000-0600-000091000000}"/>
    <hyperlink ref="F1168" r:id="rId147" xr:uid="{00000000-0004-0000-0600-000092000000}"/>
    <hyperlink ref="F1172" r:id="rId148" xr:uid="{00000000-0004-0000-0600-000093000000}"/>
    <hyperlink ref="F1183" r:id="rId149" xr:uid="{00000000-0004-0000-0600-000094000000}"/>
    <hyperlink ref="F1188" r:id="rId150" xr:uid="{00000000-0004-0000-0600-000095000000}"/>
    <hyperlink ref="F1193" r:id="rId151" xr:uid="{00000000-0004-0000-0600-000096000000}"/>
    <hyperlink ref="F1199" r:id="rId152" xr:uid="{00000000-0004-0000-0600-000097000000}"/>
    <hyperlink ref="F1205" r:id="rId153" xr:uid="{00000000-0004-0000-0600-000098000000}"/>
    <hyperlink ref="F1210" r:id="rId154" xr:uid="{00000000-0004-0000-0600-000099000000}"/>
    <hyperlink ref="F1237" r:id="rId155" xr:uid="{00000000-0004-0000-0600-00009A000000}"/>
    <hyperlink ref="F1245" r:id="rId156" xr:uid="{00000000-0004-0000-0600-00009B000000}"/>
    <hyperlink ref="F1253" r:id="rId157" xr:uid="{00000000-0004-0000-0600-00009C000000}"/>
    <hyperlink ref="F1259" r:id="rId158" xr:uid="{00000000-0004-0000-0600-00009D000000}"/>
    <hyperlink ref="F1278" r:id="rId159" xr:uid="{00000000-0004-0000-0600-00009E000000}"/>
    <hyperlink ref="F1287" r:id="rId160" xr:uid="{00000000-0004-0000-0600-00009F000000}"/>
    <hyperlink ref="F1292" r:id="rId161" xr:uid="{00000000-0004-0000-0600-0000A0000000}"/>
    <hyperlink ref="F1302" r:id="rId162" xr:uid="{00000000-0004-0000-0600-0000A1000000}"/>
    <hyperlink ref="F1310" r:id="rId163" xr:uid="{00000000-0004-0000-0600-0000A2000000}"/>
    <hyperlink ref="F1313" r:id="rId164" xr:uid="{00000000-0004-0000-0600-0000A3000000}"/>
    <hyperlink ref="F1317" r:id="rId165" xr:uid="{00000000-0004-0000-0600-0000A4000000}"/>
    <hyperlink ref="F1321" r:id="rId166" xr:uid="{00000000-0004-0000-0600-0000A5000000}"/>
    <hyperlink ref="F1325" r:id="rId167" xr:uid="{00000000-0004-0000-0600-0000A6000000}"/>
    <hyperlink ref="F1329" r:id="rId168" xr:uid="{00000000-0004-0000-0600-0000A7000000}"/>
    <hyperlink ref="F1333" r:id="rId169" xr:uid="{00000000-0004-0000-0600-0000A8000000}"/>
    <hyperlink ref="F1336" r:id="rId170" xr:uid="{00000000-0004-0000-0600-0000A9000000}"/>
    <hyperlink ref="F1343" r:id="rId171" xr:uid="{00000000-0004-0000-0600-0000AA000000}"/>
    <hyperlink ref="F1349" r:id="rId172" xr:uid="{00000000-0004-0000-0600-0000AB000000}"/>
    <hyperlink ref="F1355" r:id="rId173" xr:uid="{00000000-0004-0000-0600-0000AC000000}"/>
    <hyperlink ref="F1362" r:id="rId174" xr:uid="{00000000-0004-0000-0600-0000AD000000}"/>
    <hyperlink ref="F1367" r:id="rId175" xr:uid="{00000000-0004-0000-0600-0000AE000000}"/>
    <hyperlink ref="F1372" r:id="rId176" xr:uid="{00000000-0004-0000-0600-0000AF000000}"/>
    <hyperlink ref="F1377" r:id="rId177" xr:uid="{00000000-0004-0000-0600-0000B0000000}"/>
    <hyperlink ref="F1382" r:id="rId178" xr:uid="{00000000-0004-0000-0600-0000B1000000}"/>
    <hyperlink ref="F1385" r:id="rId179" xr:uid="{00000000-0004-0000-0600-0000B2000000}"/>
    <hyperlink ref="F1402" r:id="rId180" xr:uid="{00000000-0004-0000-0600-0000B3000000}"/>
    <hyperlink ref="F1405" r:id="rId181" xr:uid="{00000000-0004-0000-0600-0000B4000000}"/>
    <hyperlink ref="F1408" r:id="rId182" xr:uid="{00000000-0004-0000-0600-0000B5000000}"/>
    <hyperlink ref="F1426" r:id="rId183" xr:uid="{00000000-0004-0000-0600-0000B6000000}"/>
    <hyperlink ref="F1432" r:id="rId184" xr:uid="{00000000-0004-0000-0600-0000B7000000}"/>
    <hyperlink ref="F1437" r:id="rId185" xr:uid="{00000000-0004-0000-0600-0000B8000000}"/>
    <hyperlink ref="F1488" r:id="rId186" xr:uid="{00000000-0004-0000-0600-0000B9000000}"/>
    <hyperlink ref="F1493" r:id="rId187" xr:uid="{00000000-0004-0000-0600-0000BA000000}"/>
    <hyperlink ref="F1498" r:id="rId188" xr:uid="{00000000-0004-0000-0600-0000BB000000}"/>
    <hyperlink ref="F1503" r:id="rId189" xr:uid="{00000000-0004-0000-0600-0000BC000000}"/>
    <hyperlink ref="F1513" r:id="rId190" xr:uid="{00000000-0004-0000-0600-0000BD000000}"/>
    <hyperlink ref="F1515" r:id="rId191" xr:uid="{00000000-0004-0000-0600-0000BE000000}"/>
    <hyperlink ref="F1518" r:id="rId192" xr:uid="{00000000-0004-0000-0600-0000BF000000}"/>
    <hyperlink ref="F1521" r:id="rId193" xr:uid="{00000000-0004-0000-0600-0000C0000000}"/>
    <hyperlink ref="F1524" r:id="rId194" xr:uid="{00000000-0004-0000-0600-0000C1000000}"/>
    <hyperlink ref="F1529" r:id="rId195" xr:uid="{00000000-0004-0000-0600-0000C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8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115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.75">
      <c r="B8" s="21"/>
      <c r="D8" s="28" t="s">
        <v>150</v>
      </c>
      <c r="L8" s="21"/>
    </row>
    <row r="9" spans="2:46" ht="16.5" customHeight="1">
      <c r="B9" s="21"/>
      <c r="E9" s="326" t="s">
        <v>2116</v>
      </c>
      <c r="F9" s="310"/>
      <c r="G9" s="310"/>
      <c r="H9" s="310"/>
      <c r="L9" s="21"/>
    </row>
    <row r="10" spans="2:46" ht="12" customHeight="1">
      <c r="B10" s="21"/>
      <c r="D10" s="28" t="s">
        <v>1581</v>
      </c>
      <c r="L10" s="21"/>
    </row>
    <row r="11" spans="2:46" s="1" customFormat="1" ht="16.5" customHeight="1">
      <c r="B11" s="33"/>
      <c r="E11" s="290" t="s">
        <v>2117</v>
      </c>
      <c r="F11" s="328"/>
      <c r="G11" s="328"/>
      <c r="H11" s="328"/>
      <c r="L11" s="33"/>
    </row>
    <row r="12" spans="2:46" s="1" customFormat="1" ht="12" customHeight="1">
      <c r="B12" s="33"/>
      <c r="D12" s="28" t="s">
        <v>3770</v>
      </c>
      <c r="L12" s="33"/>
    </row>
    <row r="13" spans="2:46" s="1" customFormat="1" ht="16.5" customHeight="1">
      <c r="B13" s="33"/>
      <c r="E13" s="284" t="s">
        <v>3771</v>
      </c>
      <c r="F13" s="328"/>
      <c r="G13" s="328"/>
      <c r="H13" s="328"/>
      <c r="L13" s="33"/>
    </row>
    <row r="14" spans="2:46" s="1" customFormat="1" ht="11.25">
      <c r="B14" s="33"/>
      <c r="L14" s="33"/>
    </row>
    <row r="15" spans="2:46" s="1" customFormat="1" ht="12" customHeight="1">
      <c r="B15" s="33"/>
      <c r="D15" s="28" t="s">
        <v>18</v>
      </c>
      <c r="F15" s="26" t="s">
        <v>19</v>
      </c>
      <c r="I15" s="28" t="s">
        <v>20</v>
      </c>
      <c r="J15" s="26" t="s">
        <v>19</v>
      </c>
      <c r="L15" s="33"/>
    </row>
    <row r="16" spans="2:46" s="1" customFormat="1" ht="12" customHeight="1">
      <c r="B16" s="33"/>
      <c r="D16" s="28" t="s">
        <v>21</v>
      </c>
      <c r="F16" s="26" t="s">
        <v>22</v>
      </c>
      <c r="I16" s="28" t="s">
        <v>23</v>
      </c>
      <c r="J16" s="50" t="str">
        <f>'Rekapitulace stavby'!AN8</f>
        <v>31. 7. 2025</v>
      </c>
      <c r="L16" s="33"/>
    </row>
    <row r="17" spans="2:12" s="1" customFormat="1" ht="10.9" customHeight="1">
      <c r="B17" s="33"/>
      <c r="L17" s="33"/>
    </row>
    <row r="18" spans="2:12" s="1" customFormat="1" ht="12" customHeight="1">
      <c r="B18" s="33"/>
      <c r="D18" s="28" t="s">
        <v>25</v>
      </c>
      <c r="I18" s="28" t="s">
        <v>26</v>
      </c>
      <c r="J18" s="26" t="s">
        <v>27</v>
      </c>
      <c r="L18" s="33"/>
    </row>
    <row r="19" spans="2:12" s="1" customFormat="1" ht="18" customHeight="1">
      <c r="B19" s="33"/>
      <c r="E19" s="26" t="s">
        <v>28</v>
      </c>
      <c r="I19" s="28" t="s">
        <v>29</v>
      </c>
      <c r="J19" s="26" t="s">
        <v>19</v>
      </c>
      <c r="L19" s="33"/>
    </row>
    <row r="20" spans="2:12" s="1" customFormat="1" ht="6.95" customHeight="1">
      <c r="B20" s="33"/>
      <c r="L20" s="33"/>
    </row>
    <row r="21" spans="2:12" s="1" customFormat="1" ht="12" customHeight="1">
      <c r="B21" s="33"/>
      <c r="D21" s="28" t="s">
        <v>30</v>
      </c>
      <c r="I21" s="28" t="s">
        <v>26</v>
      </c>
      <c r="J21" s="29" t="str">
        <f>'Rekapitulace stavby'!AN13</f>
        <v>Vyplň údaj</v>
      </c>
      <c r="L21" s="33"/>
    </row>
    <row r="22" spans="2:12" s="1" customFormat="1" ht="18" customHeight="1">
      <c r="B22" s="33"/>
      <c r="E22" s="329" t="str">
        <f>'Rekapitulace stavby'!E14</f>
        <v>Vyplň údaj</v>
      </c>
      <c r="F22" s="309"/>
      <c r="G22" s="309"/>
      <c r="H22" s="309"/>
      <c r="I22" s="28" t="s">
        <v>29</v>
      </c>
      <c r="J22" s="29" t="str">
        <f>'Rekapitulace stavby'!AN14</f>
        <v>Vyplň údaj</v>
      </c>
      <c r="L22" s="33"/>
    </row>
    <row r="23" spans="2:12" s="1" customFormat="1" ht="6.95" customHeight="1">
      <c r="B23" s="33"/>
      <c r="L23" s="33"/>
    </row>
    <row r="24" spans="2:12" s="1" customFormat="1" ht="12" customHeight="1">
      <c r="B24" s="33"/>
      <c r="D24" s="28" t="s">
        <v>32</v>
      </c>
      <c r="I24" s="28" t="s">
        <v>26</v>
      </c>
      <c r="J24" s="26" t="s">
        <v>33</v>
      </c>
      <c r="L24" s="33"/>
    </row>
    <row r="25" spans="2:12" s="1" customFormat="1" ht="18" customHeight="1">
      <c r="B25" s="33"/>
      <c r="E25" s="26" t="s">
        <v>34</v>
      </c>
      <c r="I25" s="28" t="s">
        <v>29</v>
      </c>
      <c r="J25" s="26" t="s">
        <v>19</v>
      </c>
      <c r="L25" s="33"/>
    </row>
    <row r="26" spans="2:12" s="1" customFormat="1" ht="6.95" customHeight="1">
      <c r="B26" s="33"/>
      <c r="L26" s="33"/>
    </row>
    <row r="27" spans="2:12" s="1" customFormat="1" ht="12" customHeight="1">
      <c r="B27" s="33"/>
      <c r="D27" s="28" t="s">
        <v>36</v>
      </c>
      <c r="I27" s="28" t="s">
        <v>26</v>
      </c>
      <c r="J27" s="26" t="s">
        <v>19</v>
      </c>
      <c r="L27" s="33"/>
    </row>
    <row r="28" spans="2:12" s="1" customFormat="1" ht="18" customHeight="1">
      <c r="B28" s="33"/>
      <c r="E28" s="26" t="s">
        <v>37</v>
      </c>
      <c r="I28" s="28" t="s">
        <v>29</v>
      </c>
      <c r="J28" s="26" t="s">
        <v>19</v>
      </c>
      <c r="L28" s="33"/>
    </row>
    <row r="29" spans="2:12" s="1" customFormat="1" ht="6.95" customHeight="1">
      <c r="B29" s="33"/>
      <c r="L29" s="33"/>
    </row>
    <row r="30" spans="2:12" s="1" customFormat="1" ht="12" customHeight="1">
      <c r="B30" s="33"/>
      <c r="D30" s="28" t="s">
        <v>38</v>
      </c>
      <c r="L30" s="33"/>
    </row>
    <row r="31" spans="2:12" s="7" customFormat="1" ht="16.5" customHeight="1">
      <c r="B31" s="93"/>
      <c r="E31" s="314" t="s">
        <v>19</v>
      </c>
      <c r="F31" s="314"/>
      <c r="G31" s="314"/>
      <c r="H31" s="314"/>
      <c r="L31" s="93"/>
    </row>
    <row r="32" spans="2:12" s="1" customFormat="1" ht="6.95" customHeight="1">
      <c r="B32" s="33"/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25.35" customHeight="1">
      <c r="B34" s="33"/>
      <c r="D34" s="94" t="s">
        <v>40</v>
      </c>
      <c r="J34" s="64">
        <f>ROUND(J100, 2)</f>
        <v>0</v>
      </c>
      <c r="L34" s="33"/>
    </row>
    <row r="35" spans="2:12" s="1" customFormat="1" ht="6.95" customHeight="1">
      <c r="B35" s="33"/>
      <c r="D35" s="51"/>
      <c r="E35" s="51"/>
      <c r="F35" s="51"/>
      <c r="G35" s="51"/>
      <c r="H35" s="51"/>
      <c r="I35" s="51"/>
      <c r="J35" s="51"/>
      <c r="K35" s="51"/>
      <c r="L35" s="33"/>
    </row>
    <row r="36" spans="2:12" s="1" customFormat="1" ht="14.45" customHeight="1">
      <c r="B36" s="33"/>
      <c r="F36" s="36" t="s">
        <v>42</v>
      </c>
      <c r="I36" s="36" t="s">
        <v>41</v>
      </c>
      <c r="J36" s="36" t="s">
        <v>43</v>
      </c>
      <c r="L36" s="33"/>
    </row>
    <row r="37" spans="2:12" s="1" customFormat="1" ht="14.45" customHeight="1">
      <c r="B37" s="33"/>
      <c r="D37" s="53" t="s">
        <v>44</v>
      </c>
      <c r="E37" s="28" t="s">
        <v>45</v>
      </c>
      <c r="F37" s="84">
        <f>ROUND((SUM(BE100:BE284)),  2)</f>
        <v>0</v>
      </c>
      <c r="I37" s="95">
        <v>0.21</v>
      </c>
      <c r="J37" s="84">
        <f>ROUND(((SUM(BE100:BE284))*I37),  2)</f>
        <v>0</v>
      </c>
      <c r="L37" s="33"/>
    </row>
    <row r="38" spans="2:12" s="1" customFormat="1" ht="14.45" customHeight="1">
      <c r="B38" s="33"/>
      <c r="E38" s="28" t="s">
        <v>46</v>
      </c>
      <c r="F38" s="84">
        <f>ROUND((SUM(BF100:BF284)),  2)</f>
        <v>0</v>
      </c>
      <c r="I38" s="95">
        <v>0.12</v>
      </c>
      <c r="J38" s="84">
        <f>ROUND(((SUM(BF100:BF284))*I38),  2)</f>
        <v>0</v>
      </c>
      <c r="L38" s="33"/>
    </row>
    <row r="39" spans="2:12" s="1" customFormat="1" ht="14.45" hidden="1" customHeight="1">
      <c r="B39" s="33"/>
      <c r="E39" s="28" t="s">
        <v>47</v>
      </c>
      <c r="F39" s="84">
        <f>ROUND((SUM(BG100:BG284)),  2)</f>
        <v>0</v>
      </c>
      <c r="I39" s="95">
        <v>0.21</v>
      </c>
      <c r="J39" s="84">
        <f>0</f>
        <v>0</v>
      </c>
      <c r="L39" s="33"/>
    </row>
    <row r="40" spans="2:12" s="1" customFormat="1" ht="14.45" hidden="1" customHeight="1">
      <c r="B40" s="33"/>
      <c r="E40" s="28" t="s">
        <v>48</v>
      </c>
      <c r="F40" s="84">
        <f>ROUND((SUM(BH100:BH284)),  2)</f>
        <v>0</v>
      </c>
      <c r="I40" s="95">
        <v>0.12</v>
      </c>
      <c r="J40" s="84">
        <f>0</f>
        <v>0</v>
      </c>
      <c r="L40" s="33"/>
    </row>
    <row r="41" spans="2:12" s="1" customFormat="1" ht="14.45" hidden="1" customHeight="1">
      <c r="B41" s="33"/>
      <c r="E41" s="28" t="s">
        <v>49</v>
      </c>
      <c r="F41" s="84">
        <f>ROUND((SUM(BI100:BI284)),  2)</f>
        <v>0</v>
      </c>
      <c r="I41" s="95">
        <v>0</v>
      </c>
      <c r="J41" s="84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96"/>
      <c r="D43" s="97" t="s">
        <v>50</v>
      </c>
      <c r="E43" s="55"/>
      <c r="F43" s="55"/>
      <c r="G43" s="98" t="s">
        <v>51</v>
      </c>
      <c r="H43" s="99" t="s">
        <v>52</v>
      </c>
      <c r="I43" s="55"/>
      <c r="J43" s="100">
        <f>SUM(J34:J41)</f>
        <v>0</v>
      </c>
      <c r="K43" s="101"/>
      <c r="L43" s="33"/>
    </row>
    <row r="44" spans="2:12" s="1" customFormat="1" ht="14.4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3"/>
    </row>
    <row r="48" spans="2:12" s="1" customFormat="1" ht="6.95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33"/>
    </row>
    <row r="49" spans="2:12" s="1" customFormat="1" ht="24.95" customHeight="1">
      <c r="B49" s="33"/>
      <c r="C49" s="22" t="s">
        <v>158</v>
      </c>
      <c r="L49" s="33"/>
    </row>
    <row r="50" spans="2:12" s="1" customFormat="1" ht="6.95" customHeight="1">
      <c r="B50" s="33"/>
      <c r="L50" s="33"/>
    </row>
    <row r="51" spans="2:12" s="1" customFormat="1" ht="12" customHeight="1">
      <c r="B51" s="33"/>
      <c r="C51" s="28" t="s">
        <v>16</v>
      </c>
      <c r="L51" s="33"/>
    </row>
    <row r="52" spans="2:12" s="1" customFormat="1" ht="16.5" customHeight="1">
      <c r="B52" s="33"/>
      <c r="E52" s="326" t="str">
        <f>E7</f>
        <v>Připojení vodovodu Černé Voděrady na SV Region JIH</v>
      </c>
      <c r="F52" s="327"/>
      <c r="G52" s="327"/>
      <c r="H52" s="327"/>
      <c r="L52" s="33"/>
    </row>
    <row r="53" spans="2:12" ht="12" customHeight="1">
      <c r="B53" s="21"/>
      <c r="C53" s="28" t="s">
        <v>150</v>
      </c>
      <c r="L53" s="21"/>
    </row>
    <row r="54" spans="2:12" ht="16.5" customHeight="1">
      <c r="B54" s="21"/>
      <c r="E54" s="326" t="s">
        <v>2116</v>
      </c>
      <c r="F54" s="310"/>
      <c r="G54" s="310"/>
      <c r="H54" s="310"/>
      <c r="L54" s="21"/>
    </row>
    <row r="55" spans="2:12" ht="12" customHeight="1">
      <c r="B55" s="21"/>
      <c r="C55" s="28" t="s">
        <v>1581</v>
      </c>
      <c r="L55" s="21"/>
    </row>
    <row r="56" spans="2:12" s="1" customFormat="1" ht="16.5" customHeight="1">
      <c r="B56" s="33"/>
      <c r="E56" s="290" t="s">
        <v>2117</v>
      </c>
      <c r="F56" s="328"/>
      <c r="G56" s="328"/>
      <c r="H56" s="328"/>
      <c r="L56" s="33"/>
    </row>
    <row r="57" spans="2:12" s="1" customFormat="1" ht="12" customHeight="1">
      <c r="B57" s="33"/>
      <c r="C57" s="28" t="s">
        <v>3770</v>
      </c>
      <c r="L57" s="33"/>
    </row>
    <row r="58" spans="2:12" s="1" customFormat="1" ht="16.5" customHeight="1">
      <c r="B58" s="33"/>
      <c r="E58" s="284" t="str">
        <f>E13</f>
        <v>SO 04.1. - Oplocení VDJ</v>
      </c>
      <c r="F58" s="328"/>
      <c r="G58" s="328"/>
      <c r="H58" s="328"/>
      <c r="L58" s="33"/>
    </row>
    <row r="59" spans="2:12" s="1" customFormat="1" ht="6.95" customHeight="1">
      <c r="B59" s="33"/>
      <c r="L59" s="33"/>
    </row>
    <row r="60" spans="2:12" s="1" customFormat="1" ht="12" customHeight="1">
      <c r="B60" s="33"/>
      <c r="C60" s="28" t="s">
        <v>21</v>
      </c>
      <c r="F60" s="26" t="str">
        <f>F16</f>
        <v>K.Ú. černé Voděrady, Zvánovice, Ondřejov u Prahy</v>
      </c>
      <c r="I60" s="28" t="s">
        <v>23</v>
      </c>
      <c r="J60" s="50" t="str">
        <f>IF(J16="","",J16)</f>
        <v>31. 7. 2025</v>
      </c>
      <c r="L60" s="33"/>
    </row>
    <row r="61" spans="2:12" s="1" customFormat="1" ht="6.95" customHeight="1">
      <c r="B61" s="33"/>
      <c r="L61" s="33"/>
    </row>
    <row r="62" spans="2:12" s="1" customFormat="1" ht="40.15" customHeight="1">
      <c r="B62" s="33"/>
      <c r="C62" s="28" t="s">
        <v>25</v>
      </c>
      <c r="F62" s="26" t="str">
        <f>E19</f>
        <v>Obec Černé Voděrady, nám. Lípy Svobody 47, 281 63</v>
      </c>
      <c r="I62" s="28" t="s">
        <v>32</v>
      </c>
      <c r="J62" s="31" t="str">
        <f>E25</f>
        <v>Vodohospodářský rozvoj a výstavba s.s. Praha 5</v>
      </c>
      <c r="L62" s="33"/>
    </row>
    <row r="63" spans="2:12" s="1" customFormat="1" ht="15.2" customHeight="1">
      <c r="B63" s="33"/>
      <c r="C63" s="28" t="s">
        <v>30</v>
      </c>
      <c r="F63" s="26" t="str">
        <f>IF(E22="","",E22)</f>
        <v>Vyplň údaj</v>
      </c>
      <c r="I63" s="28" t="s">
        <v>36</v>
      </c>
      <c r="J63" s="31" t="str">
        <f>E28</f>
        <v>M. Morská</v>
      </c>
      <c r="L63" s="33"/>
    </row>
    <row r="64" spans="2:12" s="1" customFormat="1" ht="10.35" customHeight="1">
      <c r="B64" s="33"/>
      <c r="L64" s="33"/>
    </row>
    <row r="65" spans="2:47" s="1" customFormat="1" ht="29.25" customHeight="1">
      <c r="B65" s="33"/>
      <c r="C65" s="102" t="s">
        <v>159</v>
      </c>
      <c r="D65" s="96"/>
      <c r="E65" s="96"/>
      <c r="F65" s="96"/>
      <c r="G65" s="96"/>
      <c r="H65" s="96"/>
      <c r="I65" s="96"/>
      <c r="J65" s="103" t="s">
        <v>160</v>
      </c>
      <c r="K65" s="96"/>
      <c r="L65" s="33"/>
    </row>
    <row r="66" spans="2:47" s="1" customFormat="1" ht="10.35" customHeight="1">
      <c r="B66" s="33"/>
      <c r="L66" s="33"/>
    </row>
    <row r="67" spans="2:47" s="1" customFormat="1" ht="22.9" customHeight="1">
      <c r="B67" s="33"/>
      <c r="C67" s="104" t="s">
        <v>72</v>
      </c>
      <c r="J67" s="64">
        <f>J100</f>
        <v>0</v>
      </c>
      <c r="L67" s="33"/>
      <c r="AU67" s="18" t="s">
        <v>161</v>
      </c>
    </row>
    <row r="68" spans="2:47" s="8" customFormat="1" ht="24.95" customHeight="1">
      <c r="B68" s="105"/>
      <c r="D68" s="106" t="s">
        <v>162</v>
      </c>
      <c r="E68" s="107"/>
      <c r="F68" s="107"/>
      <c r="G68" s="107"/>
      <c r="H68" s="107"/>
      <c r="I68" s="107"/>
      <c r="J68" s="108">
        <f>J101</f>
        <v>0</v>
      </c>
      <c r="L68" s="105"/>
    </row>
    <row r="69" spans="2:47" s="9" customFormat="1" ht="19.899999999999999" customHeight="1">
      <c r="B69" s="109"/>
      <c r="D69" s="110" t="s">
        <v>163</v>
      </c>
      <c r="E69" s="111"/>
      <c r="F69" s="111"/>
      <c r="G69" s="111"/>
      <c r="H69" s="111"/>
      <c r="I69" s="111"/>
      <c r="J69" s="112">
        <f>J102</f>
        <v>0</v>
      </c>
      <c r="L69" s="109"/>
    </row>
    <row r="70" spans="2:47" s="9" customFormat="1" ht="19.899999999999999" customHeight="1">
      <c r="B70" s="109"/>
      <c r="D70" s="110" t="s">
        <v>164</v>
      </c>
      <c r="E70" s="111"/>
      <c r="F70" s="111"/>
      <c r="G70" s="111"/>
      <c r="H70" s="111"/>
      <c r="I70" s="111"/>
      <c r="J70" s="112">
        <f>J143</f>
        <v>0</v>
      </c>
      <c r="L70" s="109"/>
    </row>
    <row r="71" spans="2:47" s="9" customFormat="1" ht="19.899999999999999" customHeight="1">
      <c r="B71" s="109"/>
      <c r="D71" s="110" t="s">
        <v>2118</v>
      </c>
      <c r="E71" s="111"/>
      <c r="F71" s="111"/>
      <c r="G71" s="111"/>
      <c r="H71" s="111"/>
      <c r="I71" s="111"/>
      <c r="J71" s="112">
        <f>J158</f>
        <v>0</v>
      </c>
      <c r="L71" s="109"/>
    </row>
    <row r="72" spans="2:47" s="9" customFormat="1" ht="19.899999999999999" customHeight="1">
      <c r="B72" s="109"/>
      <c r="D72" s="110" t="s">
        <v>168</v>
      </c>
      <c r="E72" s="111"/>
      <c r="F72" s="111"/>
      <c r="G72" s="111"/>
      <c r="H72" s="111"/>
      <c r="I72" s="111"/>
      <c r="J72" s="112">
        <f>J252</f>
        <v>0</v>
      </c>
      <c r="L72" s="109"/>
    </row>
    <row r="73" spans="2:47" s="9" customFormat="1" ht="19.899999999999999" customHeight="1">
      <c r="B73" s="109"/>
      <c r="D73" s="110" t="s">
        <v>170</v>
      </c>
      <c r="E73" s="111"/>
      <c r="F73" s="111"/>
      <c r="G73" s="111"/>
      <c r="H73" s="111"/>
      <c r="I73" s="111"/>
      <c r="J73" s="112">
        <f>J259</f>
        <v>0</v>
      </c>
      <c r="L73" s="109"/>
    </row>
    <row r="74" spans="2:47" s="8" customFormat="1" ht="24.95" customHeight="1">
      <c r="B74" s="105"/>
      <c r="D74" s="106" t="s">
        <v>1585</v>
      </c>
      <c r="E74" s="107"/>
      <c r="F74" s="107"/>
      <c r="G74" s="107"/>
      <c r="H74" s="107"/>
      <c r="I74" s="107"/>
      <c r="J74" s="108">
        <f>J262</f>
        <v>0</v>
      </c>
      <c r="L74" s="105"/>
    </row>
    <row r="75" spans="2:47" s="9" customFormat="1" ht="19.899999999999999" customHeight="1">
      <c r="B75" s="109"/>
      <c r="D75" s="110" t="s">
        <v>2128</v>
      </c>
      <c r="E75" s="111"/>
      <c r="F75" s="111"/>
      <c r="G75" s="111"/>
      <c r="H75" s="111"/>
      <c r="I75" s="111"/>
      <c r="J75" s="112">
        <f>J263</f>
        <v>0</v>
      </c>
      <c r="L75" s="109"/>
    </row>
    <row r="76" spans="2:47" s="9" customFormat="1" ht="19.899999999999999" customHeight="1">
      <c r="B76" s="109"/>
      <c r="D76" s="110" t="s">
        <v>173</v>
      </c>
      <c r="E76" s="111"/>
      <c r="F76" s="111"/>
      <c r="G76" s="111"/>
      <c r="H76" s="111"/>
      <c r="I76" s="111"/>
      <c r="J76" s="112">
        <f>J277</f>
        <v>0</v>
      </c>
      <c r="L76" s="109"/>
    </row>
    <row r="77" spans="2:47" s="1" customFormat="1" ht="21.75" customHeight="1">
      <c r="B77" s="33"/>
      <c r="L77" s="33"/>
    </row>
    <row r="78" spans="2:47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3"/>
    </row>
    <row r="82" spans="2:12" s="1" customFormat="1" ht="6.95" customHeight="1"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33"/>
    </row>
    <row r="83" spans="2:12" s="1" customFormat="1" ht="24.95" customHeight="1">
      <c r="B83" s="33"/>
      <c r="C83" s="22" t="s">
        <v>174</v>
      </c>
      <c r="L83" s="33"/>
    </row>
    <row r="84" spans="2:12" s="1" customFormat="1" ht="6.95" customHeight="1">
      <c r="B84" s="33"/>
      <c r="L84" s="33"/>
    </row>
    <row r="85" spans="2:12" s="1" customFormat="1" ht="12" customHeight="1">
      <c r="B85" s="33"/>
      <c r="C85" s="28" t="s">
        <v>16</v>
      </c>
      <c r="L85" s="33"/>
    </row>
    <row r="86" spans="2:12" s="1" customFormat="1" ht="16.5" customHeight="1">
      <c r="B86" s="33"/>
      <c r="E86" s="326" t="str">
        <f>E7</f>
        <v>Připojení vodovodu Černé Voděrady na SV Region JIH</v>
      </c>
      <c r="F86" s="327"/>
      <c r="G86" s="327"/>
      <c r="H86" s="327"/>
      <c r="L86" s="33"/>
    </row>
    <row r="87" spans="2:12" ht="12" customHeight="1">
      <c r="B87" s="21"/>
      <c r="C87" s="28" t="s">
        <v>150</v>
      </c>
      <c r="L87" s="21"/>
    </row>
    <row r="88" spans="2:12" ht="16.5" customHeight="1">
      <c r="B88" s="21"/>
      <c r="E88" s="326" t="s">
        <v>2116</v>
      </c>
      <c r="F88" s="310"/>
      <c r="G88" s="310"/>
      <c r="H88" s="310"/>
      <c r="L88" s="21"/>
    </row>
    <row r="89" spans="2:12" ht="12" customHeight="1">
      <c r="B89" s="21"/>
      <c r="C89" s="28" t="s">
        <v>1581</v>
      </c>
      <c r="L89" s="21"/>
    </row>
    <row r="90" spans="2:12" s="1" customFormat="1" ht="16.5" customHeight="1">
      <c r="B90" s="33"/>
      <c r="E90" s="290" t="s">
        <v>2117</v>
      </c>
      <c r="F90" s="328"/>
      <c r="G90" s="328"/>
      <c r="H90" s="328"/>
      <c r="L90" s="33"/>
    </row>
    <row r="91" spans="2:12" s="1" customFormat="1" ht="12" customHeight="1">
      <c r="B91" s="33"/>
      <c r="C91" s="28" t="s">
        <v>3770</v>
      </c>
      <c r="L91" s="33"/>
    </row>
    <row r="92" spans="2:12" s="1" customFormat="1" ht="16.5" customHeight="1">
      <c r="B92" s="33"/>
      <c r="E92" s="284" t="str">
        <f>E13</f>
        <v>SO 04.1. - Oplocení VDJ</v>
      </c>
      <c r="F92" s="328"/>
      <c r="G92" s="328"/>
      <c r="H92" s="328"/>
      <c r="L92" s="33"/>
    </row>
    <row r="93" spans="2:12" s="1" customFormat="1" ht="6.95" customHeight="1">
      <c r="B93" s="33"/>
      <c r="L93" s="33"/>
    </row>
    <row r="94" spans="2:12" s="1" customFormat="1" ht="12" customHeight="1">
      <c r="B94" s="33"/>
      <c r="C94" s="28" t="s">
        <v>21</v>
      </c>
      <c r="F94" s="26" t="str">
        <f>F16</f>
        <v>K.Ú. černé Voděrady, Zvánovice, Ondřejov u Prahy</v>
      </c>
      <c r="I94" s="28" t="s">
        <v>23</v>
      </c>
      <c r="J94" s="50" t="str">
        <f>IF(J16="","",J16)</f>
        <v>31. 7. 2025</v>
      </c>
      <c r="L94" s="33"/>
    </row>
    <row r="95" spans="2:12" s="1" customFormat="1" ht="6.95" customHeight="1">
      <c r="B95" s="33"/>
      <c r="L95" s="33"/>
    </row>
    <row r="96" spans="2:12" s="1" customFormat="1" ht="40.15" customHeight="1">
      <c r="B96" s="33"/>
      <c r="C96" s="28" t="s">
        <v>25</v>
      </c>
      <c r="F96" s="26" t="str">
        <f>E19</f>
        <v>Obec Černé Voděrady, nám. Lípy Svobody 47, 281 63</v>
      </c>
      <c r="I96" s="28" t="s">
        <v>32</v>
      </c>
      <c r="J96" s="31" t="str">
        <f>E25</f>
        <v>Vodohospodářský rozvoj a výstavba s.s. Praha 5</v>
      </c>
      <c r="L96" s="33"/>
    </row>
    <row r="97" spans="2:65" s="1" customFormat="1" ht="15.2" customHeight="1">
      <c r="B97" s="33"/>
      <c r="C97" s="28" t="s">
        <v>30</v>
      </c>
      <c r="F97" s="26" t="str">
        <f>IF(E22="","",E22)</f>
        <v>Vyplň údaj</v>
      </c>
      <c r="I97" s="28" t="s">
        <v>36</v>
      </c>
      <c r="J97" s="31" t="str">
        <f>E28</f>
        <v>M. Morská</v>
      </c>
      <c r="L97" s="33"/>
    </row>
    <row r="98" spans="2:65" s="1" customFormat="1" ht="10.35" customHeight="1">
      <c r="B98" s="33"/>
      <c r="L98" s="33"/>
    </row>
    <row r="99" spans="2:65" s="10" customFormat="1" ht="29.25" customHeight="1">
      <c r="B99" s="113"/>
      <c r="C99" s="114" t="s">
        <v>175</v>
      </c>
      <c r="D99" s="115" t="s">
        <v>59</v>
      </c>
      <c r="E99" s="115" t="s">
        <v>55</v>
      </c>
      <c r="F99" s="115" t="s">
        <v>56</v>
      </c>
      <c r="G99" s="115" t="s">
        <v>176</v>
      </c>
      <c r="H99" s="115" t="s">
        <v>177</v>
      </c>
      <c r="I99" s="115" t="s">
        <v>178</v>
      </c>
      <c r="J99" s="115" t="s">
        <v>160</v>
      </c>
      <c r="K99" s="116" t="s">
        <v>179</v>
      </c>
      <c r="L99" s="113"/>
      <c r="M99" s="57" t="s">
        <v>19</v>
      </c>
      <c r="N99" s="58" t="s">
        <v>44</v>
      </c>
      <c r="O99" s="58" t="s">
        <v>180</v>
      </c>
      <c r="P99" s="58" t="s">
        <v>181</v>
      </c>
      <c r="Q99" s="58" t="s">
        <v>182</v>
      </c>
      <c r="R99" s="58" t="s">
        <v>183</v>
      </c>
      <c r="S99" s="58" t="s">
        <v>184</v>
      </c>
      <c r="T99" s="59" t="s">
        <v>185</v>
      </c>
    </row>
    <row r="100" spans="2:65" s="1" customFormat="1" ht="22.9" customHeight="1">
      <c r="B100" s="33"/>
      <c r="C100" s="62" t="s">
        <v>186</v>
      </c>
      <c r="J100" s="117">
        <f>BK100</f>
        <v>0</v>
      </c>
      <c r="L100" s="33"/>
      <c r="M100" s="60"/>
      <c r="N100" s="51"/>
      <c r="O100" s="51"/>
      <c r="P100" s="118">
        <f>P101+P262</f>
        <v>0</v>
      </c>
      <c r="Q100" s="51"/>
      <c r="R100" s="118">
        <f>R101+R262</f>
        <v>31.181284219999998</v>
      </c>
      <c r="S100" s="51"/>
      <c r="T100" s="119">
        <f>T101+T262</f>
        <v>0</v>
      </c>
      <c r="AT100" s="18" t="s">
        <v>73</v>
      </c>
      <c r="AU100" s="18" t="s">
        <v>161</v>
      </c>
      <c r="BK100" s="120">
        <f>BK101+BK262</f>
        <v>0</v>
      </c>
    </row>
    <row r="101" spans="2:65" s="11" customFormat="1" ht="25.9" customHeight="1">
      <c r="B101" s="121"/>
      <c r="D101" s="122" t="s">
        <v>73</v>
      </c>
      <c r="E101" s="123" t="s">
        <v>187</v>
      </c>
      <c r="F101" s="123" t="s">
        <v>188</v>
      </c>
      <c r="I101" s="124"/>
      <c r="J101" s="125">
        <f>BK101</f>
        <v>0</v>
      </c>
      <c r="L101" s="121"/>
      <c r="M101" s="126"/>
      <c r="P101" s="127">
        <f>P102+P143+P158+P252+P259</f>
        <v>0</v>
      </c>
      <c r="R101" s="127">
        <f>R102+R143+R158+R252+R259</f>
        <v>30.392739819999999</v>
      </c>
      <c r="T101" s="128">
        <f>T102+T143+T158+T252+T259</f>
        <v>0</v>
      </c>
      <c r="AR101" s="122" t="s">
        <v>82</v>
      </c>
      <c r="AT101" s="129" t="s">
        <v>73</v>
      </c>
      <c r="AU101" s="129" t="s">
        <v>74</v>
      </c>
      <c r="AY101" s="122" t="s">
        <v>189</v>
      </c>
      <c r="BK101" s="130">
        <f>BK102+BK143+BK158+BK252+BK259</f>
        <v>0</v>
      </c>
    </row>
    <row r="102" spans="2:65" s="11" customFormat="1" ht="22.9" customHeight="1">
      <c r="B102" s="121"/>
      <c r="D102" s="122" t="s">
        <v>73</v>
      </c>
      <c r="E102" s="131" t="s">
        <v>82</v>
      </c>
      <c r="F102" s="131" t="s">
        <v>190</v>
      </c>
      <c r="I102" s="124"/>
      <c r="J102" s="132">
        <f>BK102</f>
        <v>0</v>
      </c>
      <c r="L102" s="121"/>
      <c r="M102" s="126"/>
      <c r="P102" s="127">
        <f>SUM(P103:P142)</f>
        <v>0</v>
      </c>
      <c r="R102" s="127">
        <f>SUM(R103:R142)</f>
        <v>17.25</v>
      </c>
      <c r="T102" s="128">
        <f>SUM(T103:T142)</f>
        <v>0</v>
      </c>
      <c r="AR102" s="122" t="s">
        <v>82</v>
      </c>
      <c r="AT102" s="129" t="s">
        <v>73</v>
      </c>
      <c r="AU102" s="129" t="s">
        <v>82</v>
      </c>
      <c r="AY102" s="122" t="s">
        <v>189</v>
      </c>
      <c r="BK102" s="130">
        <f>SUM(BK103:BK142)</f>
        <v>0</v>
      </c>
    </row>
    <row r="103" spans="2:65" s="1" customFormat="1" ht="33" customHeight="1">
      <c r="B103" s="33"/>
      <c r="C103" s="133" t="s">
        <v>82</v>
      </c>
      <c r="D103" s="133" t="s">
        <v>191</v>
      </c>
      <c r="E103" s="134" t="s">
        <v>3772</v>
      </c>
      <c r="F103" s="135" t="s">
        <v>3773</v>
      </c>
      <c r="G103" s="136" t="s">
        <v>405</v>
      </c>
      <c r="H103" s="137">
        <v>11.5</v>
      </c>
      <c r="I103" s="138"/>
      <c r="J103" s="139">
        <f>ROUND(I103*H103,2)</f>
        <v>0</v>
      </c>
      <c r="K103" s="135" t="s">
        <v>195</v>
      </c>
      <c r="L103" s="33"/>
      <c r="M103" s="140" t="s">
        <v>19</v>
      </c>
      <c r="N103" s="141" t="s">
        <v>45</v>
      </c>
      <c r="P103" s="142">
        <f>O103*H103</f>
        <v>0</v>
      </c>
      <c r="Q103" s="142">
        <v>0</v>
      </c>
      <c r="R103" s="142">
        <f>Q103*H103</f>
        <v>0</v>
      </c>
      <c r="S103" s="142">
        <v>0</v>
      </c>
      <c r="T103" s="143">
        <f>S103*H103</f>
        <v>0</v>
      </c>
      <c r="AR103" s="144" t="s">
        <v>196</v>
      </c>
      <c r="AT103" s="144" t="s">
        <v>191</v>
      </c>
      <c r="AU103" s="144" t="s">
        <v>85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196</v>
      </c>
      <c r="BM103" s="144" t="s">
        <v>3774</v>
      </c>
    </row>
    <row r="104" spans="2:65" s="1" customFormat="1" ht="11.25">
      <c r="B104" s="33"/>
      <c r="D104" s="146" t="s">
        <v>198</v>
      </c>
      <c r="F104" s="147" t="s">
        <v>3775</v>
      </c>
      <c r="I104" s="148"/>
      <c r="L104" s="33"/>
      <c r="M104" s="149"/>
      <c r="T104" s="54"/>
      <c r="AT104" s="18" t="s">
        <v>198</v>
      </c>
      <c r="AU104" s="18" t="s">
        <v>85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217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2" customFormat="1" ht="11.25">
      <c r="B106" s="150"/>
      <c r="D106" s="151" t="s">
        <v>205</v>
      </c>
      <c r="E106" s="152" t="s">
        <v>19</v>
      </c>
      <c r="F106" s="153" t="s">
        <v>3776</v>
      </c>
      <c r="H106" s="152" t="s">
        <v>19</v>
      </c>
      <c r="I106" s="154"/>
      <c r="L106" s="150"/>
      <c r="M106" s="155"/>
      <c r="T106" s="156"/>
      <c r="AT106" s="152" t="s">
        <v>205</v>
      </c>
      <c r="AU106" s="152" t="s">
        <v>85</v>
      </c>
      <c r="AV106" s="12" t="s">
        <v>82</v>
      </c>
      <c r="AW106" s="12" t="s">
        <v>35</v>
      </c>
      <c r="AX106" s="12" t="s">
        <v>74</v>
      </c>
      <c r="AY106" s="152" t="s">
        <v>189</v>
      </c>
    </row>
    <row r="107" spans="2:65" s="12" customFormat="1" ht="11.25">
      <c r="B107" s="150"/>
      <c r="D107" s="151" t="s">
        <v>205</v>
      </c>
      <c r="E107" s="152" t="s">
        <v>19</v>
      </c>
      <c r="F107" s="153" t="s">
        <v>3777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3" customFormat="1" ht="11.25">
      <c r="B108" s="157"/>
      <c r="D108" s="151" t="s">
        <v>205</v>
      </c>
      <c r="E108" s="158" t="s">
        <v>19</v>
      </c>
      <c r="F108" s="159" t="s">
        <v>3778</v>
      </c>
      <c r="H108" s="160">
        <v>11.5</v>
      </c>
      <c r="I108" s="161"/>
      <c r="L108" s="157"/>
      <c r="M108" s="162"/>
      <c r="T108" s="163"/>
      <c r="AT108" s="158" t="s">
        <v>205</v>
      </c>
      <c r="AU108" s="158" t="s">
        <v>85</v>
      </c>
      <c r="AV108" s="13" t="s">
        <v>85</v>
      </c>
      <c r="AW108" s="13" t="s">
        <v>35</v>
      </c>
      <c r="AX108" s="13" t="s">
        <v>82</v>
      </c>
      <c r="AY108" s="158" t="s">
        <v>189</v>
      </c>
    </row>
    <row r="109" spans="2:65" s="1" customFormat="1" ht="24.2" customHeight="1">
      <c r="B109" s="33"/>
      <c r="C109" s="133" t="s">
        <v>85</v>
      </c>
      <c r="D109" s="133" t="s">
        <v>191</v>
      </c>
      <c r="E109" s="134" t="s">
        <v>3779</v>
      </c>
      <c r="F109" s="135" t="s">
        <v>3780</v>
      </c>
      <c r="G109" s="136" t="s">
        <v>339</v>
      </c>
      <c r="H109" s="137">
        <v>6</v>
      </c>
      <c r="I109" s="138"/>
      <c r="J109" s="139">
        <f>ROUND(I109*H109,2)</f>
        <v>0</v>
      </c>
      <c r="K109" s="135" t="s">
        <v>195</v>
      </c>
      <c r="L109" s="33"/>
      <c r="M109" s="140" t="s">
        <v>19</v>
      </c>
      <c r="N109" s="141" t="s">
        <v>45</v>
      </c>
      <c r="P109" s="142">
        <f>O109*H109</f>
        <v>0</v>
      </c>
      <c r="Q109" s="142">
        <v>0</v>
      </c>
      <c r="R109" s="142">
        <f>Q109*H109</f>
        <v>0</v>
      </c>
      <c r="S109" s="142">
        <v>0</v>
      </c>
      <c r="T109" s="143">
        <f>S109*H109</f>
        <v>0</v>
      </c>
      <c r="AR109" s="144" t="s">
        <v>196</v>
      </c>
      <c r="AT109" s="144" t="s">
        <v>191</v>
      </c>
      <c r="AU109" s="144" t="s">
        <v>85</v>
      </c>
      <c r="AY109" s="18" t="s">
        <v>189</v>
      </c>
      <c r="BE109" s="145">
        <f>IF(N109="základní",J109,0)</f>
        <v>0</v>
      </c>
      <c r="BF109" s="145">
        <f>IF(N109="snížená",J109,0)</f>
        <v>0</v>
      </c>
      <c r="BG109" s="145">
        <f>IF(N109="zákl. přenesená",J109,0)</f>
        <v>0</v>
      </c>
      <c r="BH109" s="145">
        <f>IF(N109="sníž. přenesená",J109,0)</f>
        <v>0</v>
      </c>
      <c r="BI109" s="145">
        <f>IF(N109="nulová",J109,0)</f>
        <v>0</v>
      </c>
      <c r="BJ109" s="18" t="s">
        <v>82</v>
      </c>
      <c r="BK109" s="145">
        <f>ROUND(I109*H109,2)</f>
        <v>0</v>
      </c>
      <c r="BL109" s="18" t="s">
        <v>196</v>
      </c>
      <c r="BM109" s="144" t="s">
        <v>3781</v>
      </c>
    </row>
    <row r="110" spans="2:65" s="1" customFormat="1" ht="11.25">
      <c r="B110" s="33"/>
      <c r="D110" s="146" t="s">
        <v>198</v>
      </c>
      <c r="F110" s="147" t="s">
        <v>3782</v>
      </c>
      <c r="I110" s="148"/>
      <c r="L110" s="33"/>
      <c r="M110" s="149"/>
      <c r="T110" s="54"/>
      <c r="AT110" s="18" t="s">
        <v>198</v>
      </c>
      <c r="AU110" s="18" t="s">
        <v>85</v>
      </c>
    </row>
    <row r="111" spans="2:65" s="13" customFormat="1" ht="11.25">
      <c r="B111" s="157"/>
      <c r="D111" s="151" t="s">
        <v>205</v>
      </c>
      <c r="E111" s="158" t="s">
        <v>19</v>
      </c>
      <c r="F111" s="159" t="s">
        <v>3783</v>
      </c>
      <c r="H111" s="160">
        <v>6</v>
      </c>
      <c r="I111" s="161"/>
      <c r="L111" s="157"/>
      <c r="M111" s="162"/>
      <c r="T111" s="163"/>
      <c r="AT111" s="158" t="s">
        <v>205</v>
      </c>
      <c r="AU111" s="158" t="s">
        <v>85</v>
      </c>
      <c r="AV111" s="13" t="s">
        <v>85</v>
      </c>
      <c r="AW111" s="13" t="s">
        <v>35</v>
      </c>
      <c r="AX111" s="13" t="s">
        <v>82</v>
      </c>
      <c r="AY111" s="158" t="s">
        <v>189</v>
      </c>
    </row>
    <row r="112" spans="2:65" s="1" customFormat="1" ht="33" customHeight="1">
      <c r="B112" s="33"/>
      <c r="C112" s="133" t="s">
        <v>111</v>
      </c>
      <c r="D112" s="133" t="s">
        <v>191</v>
      </c>
      <c r="E112" s="134" t="s">
        <v>3784</v>
      </c>
      <c r="F112" s="135" t="s">
        <v>3785</v>
      </c>
      <c r="G112" s="136" t="s">
        <v>339</v>
      </c>
      <c r="H112" s="137">
        <v>6</v>
      </c>
      <c r="I112" s="138"/>
      <c r="J112" s="139">
        <f>ROUND(I112*H112,2)</f>
        <v>0</v>
      </c>
      <c r="K112" s="135" t="s">
        <v>195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196</v>
      </c>
      <c r="AT112" s="144" t="s">
        <v>191</v>
      </c>
      <c r="AU112" s="144" t="s">
        <v>85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196</v>
      </c>
      <c r="BM112" s="144" t="s">
        <v>3786</v>
      </c>
    </row>
    <row r="113" spans="2:65" s="1" customFormat="1" ht="11.25">
      <c r="B113" s="33"/>
      <c r="D113" s="146" t="s">
        <v>198</v>
      </c>
      <c r="F113" s="147" t="s">
        <v>3787</v>
      </c>
      <c r="I113" s="148"/>
      <c r="L113" s="33"/>
      <c r="M113" s="149"/>
      <c r="T113" s="54"/>
      <c r="AT113" s="18" t="s">
        <v>198</v>
      </c>
      <c r="AU113" s="18" t="s">
        <v>85</v>
      </c>
    </row>
    <row r="114" spans="2:65" s="1" customFormat="1" ht="44.25" customHeight="1">
      <c r="B114" s="33"/>
      <c r="C114" s="133" t="s">
        <v>196</v>
      </c>
      <c r="D114" s="133" t="s">
        <v>191</v>
      </c>
      <c r="E114" s="134" t="s">
        <v>3788</v>
      </c>
      <c r="F114" s="135" t="s">
        <v>3789</v>
      </c>
      <c r="G114" s="136" t="s">
        <v>405</v>
      </c>
      <c r="H114" s="137">
        <v>3.43</v>
      </c>
      <c r="I114" s="138"/>
      <c r="J114" s="139">
        <f>ROUND(I114*H114,2)</f>
        <v>0</v>
      </c>
      <c r="K114" s="135" t="s">
        <v>195</v>
      </c>
      <c r="L114" s="33"/>
      <c r="M114" s="140" t="s">
        <v>19</v>
      </c>
      <c r="N114" s="141" t="s">
        <v>45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196</v>
      </c>
      <c r="AT114" s="144" t="s">
        <v>191</v>
      </c>
      <c r="AU114" s="144" t="s">
        <v>85</v>
      </c>
      <c r="AY114" s="18" t="s">
        <v>189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8" t="s">
        <v>82</v>
      </c>
      <c r="BK114" s="145">
        <f>ROUND(I114*H114,2)</f>
        <v>0</v>
      </c>
      <c r="BL114" s="18" t="s">
        <v>196</v>
      </c>
      <c r="BM114" s="144" t="s">
        <v>3790</v>
      </c>
    </row>
    <row r="115" spans="2:65" s="1" customFormat="1" ht="11.25">
      <c r="B115" s="33"/>
      <c r="D115" s="146" t="s">
        <v>198</v>
      </c>
      <c r="F115" s="147" t="s">
        <v>3791</v>
      </c>
      <c r="I115" s="148"/>
      <c r="L115" s="33"/>
      <c r="M115" s="149"/>
      <c r="T115" s="54"/>
      <c r="AT115" s="18" t="s">
        <v>198</v>
      </c>
      <c r="AU115" s="18" t="s">
        <v>85</v>
      </c>
    </row>
    <row r="116" spans="2:65" s="12" customFormat="1" ht="11.25">
      <c r="B116" s="150"/>
      <c r="D116" s="151" t="s">
        <v>205</v>
      </c>
      <c r="E116" s="152" t="s">
        <v>19</v>
      </c>
      <c r="F116" s="153" t="s">
        <v>3776</v>
      </c>
      <c r="H116" s="152" t="s">
        <v>19</v>
      </c>
      <c r="I116" s="154"/>
      <c r="L116" s="150"/>
      <c r="M116" s="155"/>
      <c r="T116" s="156"/>
      <c r="AT116" s="152" t="s">
        <v>205</v>
      </c>
      <c r="AU116" s="152" t="s">
        <v>85</v>
      </c>
      <c r="AV116" s="12" t="s">
        <v>82</v>
      </c>
      <c r="AW116" s="12" t="s">
        <v>35</v>
      </c>
      <c r="AX116" s="12" t="s">
        <v>74</v>
      </c>
      <c r="AY116" s="152" t="s">
        <v>189</v>
      </c>
    </row>
    <row r="117" spans="2:65" s="12" customFormat="1" ht="11.25">
      <c r="B117" s="150"/>
      <c r="D117" s="151" t="s">
        <v>205</v>
      </c>
      <c r="E117" s="152" t="s">
        <v>19</v>
      </c>
      <c r="F117" s="153" t="s">
        <v>3792</v>
      </c>
      <c r="H117" s="152" t="s">
        <v>19</v>
      </c>
      <c r="I117" s="154"/>
      <c r="L117" s="150"/>
      <c r="M117" s="155"/>
      <c r="T117" s="156"/>
      <c r="AT117" s="152" t="s">
        <v>205</v>
      </c>
      <c r="AU117" s="152" t="s">
        <v>85</v>
      </c>
      <c r="AV117" s="12" t="s">
        <v>82</v>
      </c>
      <c r="AW117" s="12" t="s">
        <v>35</v>
      </c>
      <c r="AX117" s="12" t="s">
        <v>74</v>
      </c>
      <c r="AY117" s="152" t="s">
        <v>189</v>
      </c>
    </row>
    <row r="118" spans="2:65" s="13" customFormat="1" ht="11.25">
      <c r="B118" s="157"/>
      <c r="D118" s="151" t="s">
        <v>205</v>
      </c>
      <c r="E118" s="158" t="s">
        <v>19</v>
      </c>
      <c r="F118" s="159" t="s">
        <v>3793</v>
      </c>
      <c r="H118" s="160">
        <v>3.43</v>
      </c>
      <c r="I118" s="161"/>
      <c r="L118" s="157"/>
      <c r="M118" s="162"/>
      <c r="T118" s="163"/>
      <c r="AT118" s="158" t="s">
        <v>205</v>
      </c>
      <c r="AU118" s="158" t="s">
        <v>85</v>
      </c>
      <c r="AV118" s="13" t="s">
        <v>85</v>
      </c>
      <c r="AW118" s="13" t="s">
        <v>35</v>
      </c>
      <c r="AX118" s="13" t="s">
        <v>74</v>
      </c>
      <c r="AY118" s="158" t="s">
        <v>189</v>
      </c>
    </row>
    <row r="119" spans="2:65" s="14" customFormat="1" ht="11.25">
      <c r="B119" s="164"/>
      <c r="D119" s="151" t="s">
        <v>205</v>
      </c>
      <c r="E119" s="165" t="s">
        <v>19</v>
      </c>
      <c r="F119" s="166" t="s">
        <v>303</v>
      </c>
      <c r="H119" s="167">
        <v>3.43</v>
      </c>
      <c r="I119" s="168"/>
      <c r="L119" s="164"/>
      <c r="M119" s="169"/>
      <c r="T119" s="170"/>
      <c r="AT119" s="165" t="s">
        <v>205</v>
      </c>
      <c r="AU119" s="165" t="s">
        <v>85</v>
      </c>
      <c r="AV119" s="14" t="s">
        <v>196</v>
      </c>
      <c r="AW119" s="14" t="s">
        <v>35</v>
      </c>
      <c r="AX119" s="14" t="s">
        <v>82</v>
      </c>
      <c r="AY119" s="165" t="s">
        <v>189</v>
      </c>
    </row>
    <row r="120" spans="2:65" s="1" customFormat="1" ht="62.65" customHeight="1">
      <c r="B120" s="33"/>
      <c r="C120" s="133" t="s">
        <v>219</v>
      </c>
      <c r="D120" s="133" t="s">
        <v>191</v>
      </c>
      <c r="E120" s="134" t="s">
        <v>3794</v>
      </c>
      <c r="F120" s="135" t="s">
        <v>3795</v>
      </c>
      <c r="G120" s="136" t="s">
        <v>405</v>
      </c>
      <c r="H120" s="137">
        <v>30.231999999999999</v>
      </c>
      <c r="I120" s="138"/>
      <c r="J120" s="139">
        <f>ROUND(I120*H120,2)</f>
        <v>0</v>
      </c>
      <c r="K120" s="135" t="s">
        <v>195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196</v>
      </c>
      <c r="AT120" s="144" t="s">
        <v>191</v>
      </c>
      <c r="AU120" s="144" t="s">
        <v>85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196</v>
      </c>
      <c r="BM120" s="144" t="s">
        <v>3796</v>
      </c>
    </row>
    <row r="121" spans="2:65" s="1" customFormat="1" ht="11.25">
      <c r="B121" s="33"/>
      <c r="D121" s="146" t="s">
        <v>198</v>
      </c>
      <c r="F121" s="147" t="s">
        <v>3797</v>
      </c>
      <c r="I121" s="148"/>
      <c r="L121" s="33"/>
      <c r="M121" s="149"/>
      <c r="T121" s="54"/>
      <c r="AT121" s="18" t="s">
        <v>198</v>
      </c>
      <c r="AU121" s="18" t="s">
        <v>85</v>
      </c>
    </row>
    <row r="122" spans="2:65" s="12" customFormat="1" ht="22.5">
      <c r="B122" s="150"/>
      <c r="D122" s="151" t="s">
        <v>205</v>
      </c>
      <c r="E122" s="152" t="s">
        <v>19</v>
      </c>
      <c r="F122" s="153" t="s">
        <v>3798</v>
      </c>
      <c r="H122" s="152" t="s">
        <v>19</v>
      </c>
      <c r="I122" s="154"/>
      <c r="L122" s="150"/>
      <c r="M122" s="155"/>
      <c r="T122" s="156"/>
      <c r="AT122" s="152" t="s">
        <v>205</v>
      </c>
      <c r="AU122" s="152" t="s">
        <v>85</v>
      </c>
      <c r="AV122" s="12" t="s">
        <v>82</v>
      </c>
      <c r="AW122" s="12" t="s">
        <v>35</v>
      </c>
      <c r="AX122" s="12" t="s">
        <v>74</v>
      </c>
      <c r="AY122" s="152" t="s">
        <v>189</v>
      </c>
    </row>
    <row r="123" spans="2:65" s="13" customFormat="1" ht="11.25">
      <c r="B123" s="157"/>
      <c r="D123" s="151" t="s">
        <v>205</v>
      </c>
      <c r="E123" s="158" t="s">
        <v>19</v>
      </c>
      <c r="F123" s="159" t="s">
        <v>3799</v>
      </c>
      <c r="H123" s="160">
        <v>0.186</v>
      </c>
      <c r="I123" s="161"/>
      <c r="L123" s="157"/>
      <c r="M123" s="162"/>
      <c r="T123" s="163"/>
      <c r="AT123" s="158" t="s">
        <v>205</v>
      </c>
      <c r="AU123" s="158" t="s">
        <v>85</v>
      </c>
      <c r="AV123" s="13" t="s">
        <v>85</v>
      </c>
      <c r="AW123" s="13" t="s">
        <v>35</v>
      </c>
      <c r="AX123" s="13" t="s">
        <v>74</v>
      </c>
      <c r="AY123" s="158" t="s">
        <v>189</v>
      </c>
    </row>
    <row r="124" spans="2:65" s="13" customFormat="1" ht="11.25">
      <c r="B124" s="157"/>
      <c r="D124" s="151" t="s">
        <v>205</v>
      </c>
      <c r="E124" s="158" t="s">
        <v>19</v>
      </c>
      <c r="F124" s="159" t="s">
        <v>3800</v>
      </c>
      <c r="H124" s="160">
        <v>11.5</v>
      </c>
      <c r="I124" s="161"/>
      <c r="L124" s="157"/>
      <c r="M124" s="162"/>
      <c r="T124" s="163"/>
      <c r="AT124" s="158" t="s">
        <v>205</v>
      </c>
      <c r="AU124" s="158" t="s">
        <v>85</v>
      </c>
      <c r="AV124" s="13" t="s">
        <v>85</v>
      </c>
      <c r="AW124" s="13" t="s">
        <v>35</v>
      </c>
      <c r="AX124" s="13" t="s">
        <v>74</v>
      </c>
      <c r="AY124" s="158" t="s">
        <v>189</v>
      </c>
    </row>
    <row r="125" spans="2:65" s="13" customFormat="1" ht="11.25">
      <c r="B125" s="157"/>
      <c r="D125" s="151" t="s">
        <v>205</v>
      </c>
      <c r="E125" s="158" t="s">
        <v>19</v>
      </c>
      <c r="F125" s="159" t="s">
        <v>3801</v>
      </c>
      <c r="H125" s="160">
        <v>3.43</v>
      </c>
      <c r="I125" s="161"/>
      <c r="L125" s="157"/>
      <c r="M125" s="162"/>
      <c r="T125" s="163"/>
      <c r="AT125" s="158" t="s">
        <v>205</v>
      </c>
      <c r="AU125" s="158" t="s">
        <v>85</v>
      </c>
      <c r="AV125" s="13" t="s">
        <v>85</v>
      </c>
      <c r="AW125" s="13" t="s">
        <v>35</v>
      </c>
      <c r="AX125" s="13" t="s">
        <v>74</v>
      </c>
      <c r="AY125" s="158" t="s">
        <v>189</v>
      </c>
    </row>
    <row r="126" spans="2:65" s="15" customFormat="1" ht="11.25">
      <c r="B126" s="171"/>
      <c r="D126" s="151" t="s">
        <v>205</v>
      </c>
      <c r="E126" s="172" t="s">
        <v>19</v>
      </c>
      <c r="F126" s="173" t="s">
        <v>412</v>
      </c>
      <c r="H126" s="174">
        <v>15.116</v>
      </c>
      <c r="I126" s="175"/>
      <c r="L126" s="171"/>
      <c r="M126" s="176"/>
      <c r="T126" s="177"/>
      <c r="AT126" s="172" t="s">
        <v>205</v>
      </c>
      <c r="AU126" s="172" t="s">
        <v>85</v>
      </c>
      <c r="AV126" s="15" t="s">
        <v>111</v>
      </c>
      <c r="AW126" s="15" t="s">
        <v>35</v>
      </c>
      <c r="AX126" s="15" t="s">
        <v>74</v>
      </c>
      <c r="AY126" s="172" t="s">
        <v>189</v>
      </c>
    </row>
    <row r="127" spans="2:65" s="12" customFormat="1" ht="11.25">
      <c r="B127" s="150"/>
      <c r="D127" s="151" t="s">
        <v>205</v>
      </c>
      <c r="E127" s="152" t="s">
        <v>19</v>
      </c>
      <c r="F127" s="153" t="s">
        <v>3802</v>
      </c>
      <c r="H127" s="152" t="s">
        <v>19</v>
      </c>
      <c r="I127" s="154"/>
      <c r="L127" s="150"/>
      <c r="M127" s="155"/>
      <c r="T127" s="156"/>
      <c r="AT127" s="152" t="s">
        <v>205</v>
      </c>
      <c r="AU127" s="152" t="s">
        <v>85</v>
      </c>
      <c r="AV127" s="12" t="s">
        <v>82</v>
      </c>
      <c r="AW127" s="12" t="s">
        <v>35</v>
      </c>
      <c r="AX127" s="12" t="s">
        <v>74</v>
      </c>
      <c r="AY127" s="152" t="s">
        <v>189</v>
      </c>
    </row>
    <row r="128" spans="2:65" s="13" customFormat="1" ht="11.25">
      <c r="B128" s="157"/>
      <c r="D128" s="151" t="s">
        <v>205</v>
      </c>
      <c r="E128" s="158" t="s">
        <v>19</v>
      </c>
      <c r="F128" s="159" t="s">
        <v>3803</v>
      </c>
      <c r="H128" s="160">
        <v>15.116</v>
      </c>
      <c r="I128" s="161"/>
      <c r="L128" s="157"/>
      <c r="M128" s="162"/>
      <c r="T128" s="163"/>
      <c r="AT128" s="158" t="s">
        <v>205</v>
      </c>
      <c r="AU128" s="158" t="s">
        <v>85</v>
      </c>
      <c r="AV128" s="13" t="s">
        <v>85</v>
      </c>
      <c r="AW128" s="13" t="s">
        <v>35</v>
      </c>
      <c r="AX128" s="13" t="s">
        <v>74</v>
      </c>
      <c r="AY128" s="158" t="s">
        <v>189</v>
      </c>
    </row>
    <row r="129" spans="2:65" s="14" customFormat="1" ht="11.25">
      <c r="B129" s="164"/>
      <c r="D129" s="151" t="s">
        <v>205</v>
      </c>
      <c r="E129" s="165" t="s">
        <v>19</v>
      </c>
      <c r="F129" s="166" t="s">
        <v>303</v>
      </c>
      <c r="H129" s="167">
        <v>30.231999999999999</v>
      </c>
      <c r="I129" s="168"/>
      <c r="L129" s="164"/>
      <c r="M129" s="169"/>
      <c r="T129" s="170"/>
      <c r="AT129" s="165" t="s">
        <v>205</v>
      </c>
      <c r="AU129" s="165" t="s">
        <v>85</v>
      </c>
      <c r="AV129" s="14" t="s">
        <v>196</v>
      </c>
      <c r="AW129" s="14" t="s">
        <v>35</v>
      </c>
      <c r="AX129" s="14" t="s">
        <v>82</v>
      </c>
      <c r="AY129" s="165" t="s">
        <v>189</v>
      </c>
    </row>
    <row r="130" spans="2:65" s="1" customFormat="1" ht="44.25" customHeight="1">
      <c r="B130" s="33"/>
      <c r="C130" s="133" t="s">
        <v>218</v>
      </c>
      <c r="D130" s="133" t="s">
        <v>191</v>
      </c>
      <c r="E130" s="134" t="s">
        <v>1454</v>
      </c>
      <c r="F130" s="135" t="s">
        <v>3804</v>
      </c>
      <c r="G130" s="136" t="s">
        <v>405</v>
      </c>
      <c r="H130" s="137">
        <v>15.116</v>
      </c>
      <c r="I130" s="138"/>
      <c r="J130" s="139">
        <f>ROUND(I130*H130,2)</f>
        <v>0</v>
      </c>
      <c r="K130" s="135" t="s">
        <v>195</v>
      </c>
      <c r="L130" s="33"/>
      <c r="M130" s="140" t="s">
        <v>19</v>
      </c>
      <c r="N130" s="141" t="s">
        <v>45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196</v>
      </c>
      <c r="AT130" s="144" t="s">
        <v>191</v>
      </c>
      <c r="AU130" s="144" t="s">
        <v>85</v>
      </c>
      <c r="AY130" s="18" t="s">
        <v>189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8" t="s">
        <v>82</v>
      </c>
      <c r="BK130" s="145">
        <f>ROUND(I130*H130,2)</f>
        <v>0</v>
      </c>
      <c r="BL130" s="18" t="s">
        <v>196</v>
      </c>
      <c r="BM130" s="144" t="s">
        <v>3805</v>
      </c>
    </row>
    <row r="131" spans="2:65" s="1" customFormat="1" ht="11.25">
      <c r="B131" s="33"/>
      <c r="D131" s="146" t="s">
        <v>198</v>
      </c>
      <c r="F131" s="147" t="s">
        <v>1457</v>
      </c>
      <c r="I131" s="148"/>
      <c r="L131" s="33"/>
      <c r="M131" s="149"/>
      <c r="T131" s="54"/>
      <c r="AT131" s="18" t="s">
        <v>198</v>
      </c>
      <c r="AU131" s="18" t="s">
        <v>85</v>
      </c>
    </row>
    <row r="132" spans="2:65" s="1" customFormat="1" ht="44.25" customHeight="1">
      <c r="B132" s="33"/>
      <c r="C132" s="133" t="s">
        <v>229</v>
      </c>
      <c r="D132" s="133" t="s">
        <v>191</v>
      </c>
      <c r="E132" s="134" t="s">
        <v>649</v>
      </c>
      <c r="F132" s="135" t="s">
        <v>650</v>
      </c>
      <c r="G132" s="136" t="s">
        <v>405</v>
      </c>
      <c r="H132" s="137">
        <v>23.741</v>
      </c>
      <c r="I132" s="138"/>
      <c r="J132" s="139">
        <f>ROUND(I132*H132,2)</f>
        <v>0</v>
      </c>
      <c r="K132" s="135" t="s">
        <v>195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196</v>
      </c>
      <c r="AT132" s="144" t="s">
        <v>191</v>
      </c>
      <c r="AU132" s="144" t="s">
        <v>85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196</v>
      </c>
      <c r="BM132" s="144" t="s">
        <v>3806</v>
      </c>
    </row>
    <row r="133" spans="2:65" s="1" customFormat="1" ht="11.25">
      <c r="B133" s="33"/>
      <c r="D133" s="146" t="s">
        <v>198</v>
      </c>
      <c r="F133" s="147" t="s">
        <v>652</v>
      </c>
      <c r="I133" s="148"/>
      <c r="L133" s="33"/>
      <c r="M133" s="149"/>
      <c r="T133" s="54"/>
      <c r="AT133" s="18" t="s">
        <v>198</v>
      </c>
      <c r="AU133" s="18" t="s">
        <v>85</v>
      </c>
    </row>
    <row r="134" spans="2:65" s="12" customFormat="1" ht="11.25">
      <c r="B134" s="150"/>
      <c r="D134" s="151" t="s">
        <v>205</v>
      </c>
      <c r="E134" s="152" t="s">
        <v>19</v>
      </c>
      <c r="F134" s="153" t="s">
        <v>3807</v>
      </c>
      <c r="H134" s="152" t="s">
        <v>19</v>
      </c>
      <c r="I134" s="154"/>
      <c r="L134" s="150"/>
      <c r="M134" s="155"/>
      <c r="T134" s="156"/>
      <c r="AT134" s="152" t="s">
        <v>205</v>
      </c>
      <c r="AU134" s="152" t="s">
        <v>85</v>
      </c>
      <c r="AV134" s="12" t="s">
        <v>82</v>
      </c>
      <c r="AW134" s="12" t="s">
        <v>35</v>
      </c>
      <c r="AX134" s="12" t="s">
        <v>74</v>
      </c>
      <c r="AY134" s="152" t="s">
        <v>189</v>
      </c>
    </row>
    <row r="135" spans="2:65" s="12" customFormat="1" ht="11.25">
      <c r="B135" s="150"/>
      <c r="D135" s="151" t="s">
        <v>205</v>
      </c>
      <c r="E135" s="152" t="s">
        <v>19</v>
      </c>
      <c r="F135" s="153" t="s">
        <v>3808</v>
      </c>
      <c r="H135" s="152" t="s">
        <v>19</v>
      </c>
      <c r="I135" s="154"/>
      <c r="L135" s="150"/>
      <c r="M135" s="155"/>
      <c r="T135" s="156"/>
      <c r="AT135" s="152" t="s">
        <v>205</v>
      </c>
      <c r="AU135" s="152" t="s">
        <v>85</v>
      </c>
      <c r="AV135" s="12" t="s">
        <v>82</v>
      </c>
      <c r="AW135" s="12" t="s">
        <v>35</v>
      </c>
      <c r="AX135" s="12" t="s">
        <v>74</v>
      </c>
      <c r="AY135" s="152" t="s">
        <v>189</v>
      </c>
    </row>
    <row r="136" spans="2:65" s="13" customFormat="1" ht="11.25">
      <c r="B136" s="157"/>
      <c r="D136" s="151" t="s">
        <v>205</v>
      </c>
      <c r="E136" s="158" t="s">
        <v>19</v>
      </c>
      <c r="F136" s="159" t="s">
        <v>3809</v>
      </c>
      <c r="H136" s="160">
        <v>8.625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35</v>
      </c>
      <c r="AX136" s="13" t="s">
        <v>74</v>
      </c>
      <c r="AY136" s="158" t="s">
        <v>189</v>
      </c>
    </row>
    <row r="137" spans="2:65" s="15" customFormat="1" ht="11.25">
      <c r="B137" s="171"/>
      <c r="D137" s="151" t="s">
        <v>205</v>
      </c>
      <c r="E137" s="172" t="s">
        <v>19</v>
      </c>
      <c r="F137" s="173" t="s">
        <v>412</v>
      </c>
      <c r="H137" s="174">
        <v>8.625</v>
      </c>
      <c r="I137" s="175"/>
      <c r="L137" s="171"/>
      <c r="M137" s="176"/>
      <c r="T137" s="177"/>
      <c r="AT137" s="172" t="s">
        <v>205</v>
      </c>
      <c r="AU137" s="172" t="s">
        <v>85</v>
      </c>
      <c r="AV137" s="15" t="s">
        <v>111</v>
      </c>
      <c r="AW137" s="15" t="s">
        <v>35</v>
      </c>
      <c r="AX137" s="15" t="s">
        <v>74</v>
      </c>
      <c r="AY137" s="172" t="s">
        <v>189</v>
      </c>
    </row>
    <row r="138" spans="2:65" s="12" customFormat="1" ht="11.25">
      <c r="B138" s="150"/>
      <c r="D138" s="151" t="s">
        <v>205</v>
      </c>
      <c r="E138" s="152" t="s">
        <v>19</v>
      </c>
      <c r="F138" s="153" t="s">
        <v>3810</v>
      </c>
      <c r="H138" s="152" t="s">
        <v>19</v>
      </c>
      <c r="I138" s="154"/>
      <c r="L138" s="150"/>
      <c r="M138" s="155"/>
      <c r="T138" s="156"/>
      <c r="AT138" s="152" t="s">
        <v>205</v>
      </c>
      <c r="AU138" s="152" t="s">
        <v>85</v>
      </c>
      <c r="AV138" s="12" t="s">
        <v>82</v>
      </c>
      <c r="AW138" s="12" t="s">
        <v>35</v>
      </c>
      <c r="AX138" s="12" t="s">
        <v>74</v>
      </c>
      <c r="AY138" s="152" t="s">
        <v>189</v>
      </c>
    </row>
    <row r="139" spans="2:65" s="13" customFormat="1" ht="11.25">
      <c r="B139" s="157"/>
      <c r="D139" s="151" t="s">
        <v>205</v>
      </c>
      <c r="E139" s="158" t="s">
        <v>19</v>
      </c>
      <c r="F139" s="159" t="s">
        <v>3803</v>
      </c>
      <c r="H139" s="160">
        <v>15.116</v>
      </c>
      <c r="I139" s="161"/>
      <c r="L139" s="157"/>
      <c r="M139" s="162"/>
      <c r="T139" s="163"/>
      <c r="AT139" s="158" t="s">
        <v>205</v>
      </c>
      <c r="AU139" s="158" t="s">
        <v>85</v>
      </c>
      <c r="AV139" s="13" t="s">
        <v>85</v>
      </c>
      <c r="AW139" s="13" t="s">
        <v>35</v>
      </c>
      <c r="AX139" s="13" t="s">
        <v>74</v>
      </c>
      <c r="AY139" s="158" t="s">
        <v>189</v>
      </c>
    </row>
    <row r="140" spans="2:65" s="14" customFormat="1" ht="11.25">
      <c r="B140" s="164"/>
      <c r="D140" s="151" t="s">
        <v>205</v>
      </c>
      <c r="E140" s="165" t="s">
        <v>19</v>
      </c>
      <c r="F140" s="166" t="s">
        <v>303</v>
      </c>
      <c r="H140" s="167">
        <v>23.741</v>
      </c>
      <c r="I140" s="168"/>
      <c r="L140" s="164"/>
      <c r="M140" s="169"/>
      <c r="T140" s="170"/>
      <c r="AT140" s="165" t="s">
        <v>205</v>
      </c>
      <c r="AU140" s="165" t="s">
        <v>85</v>
      </c>
      <c r="AV140" s="14" t="s">
        <v>196</v>
      </c>
      <c r="AW140" s="14" t="s">
        <v>35</v>
      </c>
      <c r="AX140" s="14" t="s">
        <v>82</v>
      </c>
      <c r="AY140" s="165" t="s">
        <v>189</v>
      </c>
    </row>
    <row r="141" spans="2:65" s="1" customFormat="1" ht="16.5" customHeight="1">
      <c r="B141" s="33"/>
      <c r="C141" s="178" t="s">
        <v>234</v>
      </c>
      <c r="D141" s="178" t="s">
        <v>666</v>
      </c>
      <c r="E141" s="179" t="s">
        <v>3811</v>
      </c>
      <c r="F141" s="180" t="s">
        <v>3812</v>
      </c>
      <c r="G141" s="181" t="s">
        <v>633</v>
      </c>
      <c r="H141" s="182">
        <v>17.25</v>
      </c>
      <c r="I141" s="183"/>
      <c r="J141" s="184">
        <f>ROUND(I141*H141,2)</f>
        <v>0</v>
      </c>
      <c r="K141" s="180" t="s">
        <v>195</v>
      </c>
      <c r="L141" s="185"/>
      <c r="M141" s="186" t="s">
        <v>19</v>
      </c>
      <c r="N141" s="187" t="s">
        <v>45</v>
      </c>
      <c r="P141" s="142">
        <f>O141*H141</f>
        <v>0</v>
      </c>
      <c r="Q141" s="142">
        <v>1</v>
      </c>
      <c r="R141" s="142">
        <f>Q141*H141</f>
        <v>17.25</v>
      </c>
      <c r="S141" s="142">
        <v>0</v>
      </c>
      <c r="T141" s="143">
        <f>S141*H141</f>
        <v>0</v>
      </c>
      <c r="AR141" s="144" t="s">
        <v>234</v>
      </c>
      <c r="AT141" s="144" t="s">
        <v>666</v>
      </c>
      <c r="AU141" s="144" t="s">
        <v>85</v>
      </c>
      <c r="AY141" s="18" t="s">
        <v>189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8" t="s">
        <v>82</v>
      </c>
      <c r="BK141" s="145">
        <f>ROUND(I141*H141,2)</f>
        <v>0</v>
      </c>
      <c r="BL141" s="18" t="s">
        <v>196</v>
      </c>
      <c r="BM141" s="144" t="s">
        <v>3813</v>
      </c>
    </row>
    <row r="142" spans="2:65" s="13" customFormat="1" ht="11.25">
      <c r="B142" s="157"/>
      <c r="D142" s="151" t="s">
        <v>205</v>
      </c>
      <c r="F142" s="159" t="s">
        <v>3814</v>
      </c>
      <c r="H142" s="160">
        <v>17.25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4</v>
      </c>
      <c r="AX142" s="13" t="s">
        <v>82</v>
      </c>
      <c r="AY142" s="158" t="s">
        <v>189</v>
      </c>
    </row>
    <row r="143" spans="2:65" s="11" customFormat="1" ht="22.9" customHeight="1">
      <c r="B143" s="121"/>
      <c r="D143" s="122" t="s">
        <v>73</v>
      </c>
      <c r="E143" s="131" t="s">
        <v>85</v>
      </c>
      <c r="F143" s="131" t="s">
        <v>736</v>
      </c>
      <c r="I143" s="124"/>
      <c r="J143" s="132">
        <f>BK143</f>
        <v>0</v>
      </c>
      <c r="L143" s="121"/>
      <c r="M143" s="126"/>
      <c r="P143" s="127">
        <f>SUM(P144:P157)</f>
        <v>0</v>
      </c>
      <c r="R143" s="127">
        <f>SUM(R144:R157)</f>
        <v>6.40949232</v>
      </c>
      <c r="T143" s="128">
        <f>SUM(T144:T157)</f>
        <v>0</v>
      </c>
      <c r="AR143" s="122" t="s">
        <v>82</v>
      </c>
      <c r="AT143" s="129" t="s">
        <v>73</v>
      </c>
      <c r="AU143" s="129" t="s">
        <v>82</v>
      </c>
      <c r="AY143" s="122" t="s">
        <v>189</v>
      </c>
      <c r="BK143" s="130">
        <f>SUM(BK144:BK157)</f>
        <v>0</v>
      </c>
    </row>
    <row r="144" spans="2:65" s="1" customFormat="1" ht="24.2" customHeight="1">
      <c r="B144" s="33"/>
      <c r="C144" s="133" t="s">
        <v>239</v>
      </c>
      <c r="D144" s="133" t="s">
        <v>191</v>
      </c>
      <c r="E144" s="134" t="s">
        <v>3815</v>
      </c>
      <c r="F144" s="135" t="s">
        <v>3816</v>
      </c>
      <c r="G144" s="136" t="s">
        <v>202</v>
      </c>
      <c r="H144" s="137">
        <v>35</v>
      </c>
      <c r="I144" s="138"/>
      <c r="J144" s="139">
        <f>ROUND(I144*H144,2)</f>
        <v>0</v>
      </c>
      <c r="K144" s="135" t="s">
        <v>195</v>
      </c>
      <c r="L144" s="33"/>
      <c r="M144" s="140" t="s">
        <v>19</v>
      </c>
      <c r="N144" s="141" t="s">
        <v>45</v>
      </c>
      <c r="P144" s="142">
        <f>O144*H144</f>
        <v>0</v>
      </c>
      <c r="Q144" s="142">
        <v>1.8500000000000001E-3</v>
      </c>
      <c r="R144" s="142">
        <f>Q144*H144</f>
        <v>6.4750000000000002E-2</v>
      </c>
      <c r="S144" s="142">
        <v>0</v>
      </c>
      <c r="T144" s="143">
        <f>S144*H144</f>
        <v>0</v>
      </c>
      <c r="AR144" s="144" t="s">
        <v>196</v>
      </c>
      <c r="AT144" s="144" t="s">
        <v>191</v>
      </c>
      <c r="AU144" s="144" t="s">
        <v>85</v>
      </c>
      <c r="AY144" s="18" t="s">
        <v>189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8" t="s">
        <v>82</v>
      </c>
      <c r="BK144" s="145">
        <f>ROUND(I144*H144,2)</f>
        <v>0</v>
      </c>
      <c r="BL144" s="18" t="s">
        <v>196</v>
      </c>
      <c r="BM144" s="144" t="s">
        <v>3817</v>
      </c>
    </row>
    <row r="145" spans="2:65" s="1" customFormat="1" ht="11.25">
      <c r="B145" s="33"/>
      <c r="D145" s="146" t="s">
        <v>198</v>
      </c>
      <c r="F145" s="147" t="s">
        <v>3818</v>
      </c>
      <c r="I145" s="148"/>
      <c r="L145" s="33"/>
      <c r="M145" s="149"/>
      <c r="T145" s="54"/>
      <c r="AT145" s="18" t="s">
        <v>198</v>
      </c>
      <c r="AU145" s="18" t="s">
        <v>85</v>
      </c>
    </row>
    <row r="146" spans="2:65" s="12" customFormat="1" ht="11.25">
      <c r="B146" s="150"/>
      <c r="D146" s="151" t="s">
        <v>205</v>
      </c>
      <c r="E146" s="152" t="s">
        <v>19</v>
      </c>
      <c r="F146" s="153" t="s">
        <v>217</v>
      </c>
      <c r="H146" s="152" t="s">
        <v>19</v>
      </c>
      <c r="I146" s="154"/>
      <c r="L146" s="150"/>
      <c r="M146" s="155"/>
      <c r="T146" s="156"/>
      <c r="AT146" s="152" t="s">
        <v>205</v>
      </c>
      <c r="AU146" s="152" t="s">
        <v>85</v>
      </c>
      <c r="AV146" s="12" t="s">
        <v>82</v>
      </c>
      <c r="AW146" s="12" t="s">
        <v>35</v>
      </c>
      <c r="AX146" s="12" t="s">
        <v>74</v>
      </c>
      <c r="AY146" s="152" t="s">
        <v>189</v>
      </c>
    </row>
    <row r="147" spans="2:65" s="12" customFormat="1" ht="11.25">
      <c r="B147" s="150"/>
      <c r="D147" s="151" t="s">
        <v>205</v>
      </c>
      <c r="E147" s="152" t="s">
        <v>19</v>
      </c>
      <c r="F147" s="153" t="s">
        <v>3776</v>
      </c>
      <c r="H147" s="152" t="s">
        <v>19</v>
      </c>
      <c r="I147" s="154"/>
      <c r="L147" s="150"/>
      <c r="M147" s="155"/>
      <c r="T147" s="156"/>
      <c r="AT147" s="152" t="s">
        <v>205</v>
      </c>
      <c r="AU147" s="152" t="s">
        <v>85</v>
      </c>
      <c r="AV147" s="12" t="s">
        <v>82</v>
      </c>
      <c r="AW147" s="12" t="s">
        <v>35</v>
      </c>
      <c r="AX147" s="12" t="s">
        <v>74</v>
      </c>
      <c r="AY147" s="152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3819</v>
      </c>
      <c r="H148" s="160">
        <v>35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82</v>
      </c>
      <c r="AY148" s="158" t="s">
        <v>189</v>
      </c>
    </row>
    <row r="149" spans="2:65" s="1" customFormat="1" ht="24.2" customHeight="1">
      <c r="B149" s="33"/>
      <c r="C149" s="133" t="s">
        <v>244</v>
      </c>
      <c r="D149" s="133" t="s">
        <v>191</v>
      </c>
      <c r="E149" s="134" t="s">
        <v>3820</v>
      </c>
      <c r="F149" s="135" t="s">
        <v>3821</v>
      </c>
      <c r="G149" s="136" t="s">
        <v>405</v>
      </c>
      <c r="H149" s="137">
        <v>2.536</v>
      </c>
      <c r="I149" s="138"/>
      <c r="J149" s="139">
        <f>ROUND(I149*H149,2)</f>
        <v>0</v>
      </c>
      <c r="K149" s="135" t="s">
        <v>195</v>
      </c>
      <c r="L149" s="33"/>
      <c r="M149" s="140" t="s">
        <v>19</v>
      </c>
      <c r="N149" s="141" t="s">
        <v>45</v>
      </c>
      <c r="P149" s="142">
        <f>O149*H149</f>
        <v>0</v>
      </c>
      <c r="Q149" s="142">
        <v>2.5018699999999998</v>
      </c>
      <c r="R149" s="142">
        <f>Q149*H149</f>
        <v>6.3447423199999999</v>
      </c>
      <c r="S149" s="142">
        <v>0</v>
      </c>
      <c r="T149" s="143">
        <f>S149*H149</f>
        <v>0</v>
      </c>
      <c r="AR149" s="144" t="s">
        <v>196</v>
      </c>
      <c r="AT149" s="144" t="s">
        <v>191</v>
      </c>
      <c r="AU149" s="144" t="s">
        <v>85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196</v>
      </c>
      <c r="BM149" s="144" t="s">
        <v>3822</v>
      </c>
    </row>
    <row r="150" spans="2:65" s="1" customFormat="1" ht="11.25">
      <c r="B150" s="33"/>
      <c r="D150" s="146" t="s">
        <v>198</v>
      </c>
      <c r="F150" s="147" t="s">
        <v>3823</v>
      </c>
      <c r="I150" s="148"/>
      <c r="L150" s="33"/>
      <c r="M150" s="149"/>
      <c r="T150" s="54"/>
      <c r="AT150" s="18" t="s">
        <v>198</v>
      </c>
      <c r="AU150" s="18" t="s">
        <v>85</v>
      </c>
    </row>
    <row r="151" spans="2:65" s="12" customFormat="1" ht="11.25">
      <c r="B151" s="150"/>
      <c r="D151" s="151" t="s">
        <v>205</v>
      </c>
      <c r="E151" s="152" t="s">
        <v>19</v>
      </c>
      <c r="F151" s="153" t="s">
        <v>217</v>
      </c>
      <c r="H151" s="152" t="s">
        <v>19</v>
      </c>
      <c r="I151" s="154"/>
      <c r="L151" s="150"/>
      <c r="M151" s="155"/>
      <c r="T151" s="156"/>
      <c r="AT151" s="152" t="s">
        <v>205</v>
      </c>
      <c r="AU151" s="152" t="s">
        <v>85</v>
      </c>
      <c r="AV151" s="12" t="s">
        <v>82</v>
      </c>
      <c r="AW151" s="12" t="s">
        <v>35</v>
      </c>
      <c r="AX151" s="12" t="s">
        <v>74</v>
      </c>
      <c r="AY151" s="152" t="s">
        <v>189</v>
      </c>
    </row>
    <row r="152" spans="2:65" s="12" customFormat="1" ht="11.25">
      <c r="B152" s="150"/>
      <c r="D152" s="151" t="s">
        <v>205</v>
      </c>
      <c r="E152" s="152" t="s">
        <v>19</v>
      </c>
      <c r="F152" s="153" t="s">
        <v>3776</v>
      </c>
      <c r="H152" s="152" t="s">
        <v>19</v>
      </c>
      <c r="I152" s="154"/>
      <c r="L152" s="150"/>
      <c r="M152" s="155"/>
      <c r="T152" s="156"/>
      <c r="AT152" s="152" t="s">
        <v>205</v>
      </c>
      <c r="AU152" s="152" t="s">
        <v>85</v>
      </c>
      <c r="AV152" s="12" t="s">
        <v>82</v>
      </c>
      <c r="AW152" s="12" t="s">
        <v>35</v>
      </c>
      <c r="AX152" s="12" t="s">
        <v>74</v>
      </c>
      <c r="AY152" s="152" t="s">
        <v>189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3824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3825</v>
      </c>
      <c r="H154" s="160">
        <v>2.4500000000000002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74</v>
      </c>
      <c r="AY154" s="158" t="s">
        <v>189</v>
      </c>
    </row>
    <row r="155" spans="2:65" s="15" customFormat="1" ht="11.25">
      <c r="B155" s="171"/>
      <c r="D155" s="151" t="s">
        <v>205</v>
      </c>
      <c r="E155" s="172" t="s">
        <v>19</v>
      </c>
      <c r="F155" s="173" t="s">
        <v>412</v>
      </c>
      <c r="H155" s="174">
        <v>2.4500000000000002</v>
      </c>
      <c r="I155" s="175"/>
      <c r="L155" s="171"/>
      <c r="M155" s="176"/>
      <c r="T155" s="177"/>
      <c r="AT155" s="172" t="s">
        <v>205</v>
      </c>
      <c r="AU155" s="172" t="s">
        <v>85</v>
      </c>
      <c r="AV155" s="15" t="s">
        <v>111</v>
      </c>
      <c r="AW155" s="15" t="s">
        <v>35</v>
      </c>
      <c r="AX155" s="15" t="s">
        <v>74</v>
      </c>
      <c r="AY155" s="172" t="s">
        <v>189</v>
      </c>
    </row>
    <row r="156" spans="2:65" s="12" customFormat="1" ht="11.25">
      <c r="B156" s="150"/>
      <c r="D156" s="151" t="s">
        <v>205</v>
      </c>
      <c r="E156" s="152" t="s">
        <v>19</v>
      </c>
      <c r="F156" s="153" t="s">
        <v>3826</v>
      </c>
      <c r="H156" s="152" t="s">
        <v>19</v>
      </c>
      <c r="I156" s="154"/>
      <c r="L156" s="150"/>
      <c r="M156" s="155"/>
      <c r="T156" s="156"/>
      <c r="AT156" s="152" t="s">
        <v>205</v>
      </c>
      <c r="AU156" s="152" t="s">
        <v>85</v>
      </c>
      <c r="AV156" s="12" t="s">
        <v>82</v>
      </c>
      <c r="AW156" s="12" t="s">
        <v>35</v>
      </c>
      <c r="AX156" s="12" t="s">
        <v>74</v>
      </c>
      <c r="AY156" s="152" t="s">
        <v>189</v>
      </c>
    </row>
    <row r="157" spans="2:65" s="13" customFormat="1" ht="11.25">
      <c r="B157" s="157"/>
      <c r="D157" s="151" t="s">
        <v>205</v>
      </c>
      <c r="E157" s="158" t="s">
        <v>19</v>
      </c>
      <c r="F157" s="159" t="s">
        <v>3827</v>
      </c>
      <c r="H157" s="160">
        <v>2.536</v>
      </c>
      <c r="I157" s="161"/>
      <c r="L157" s="157"/>
      <c r="M157" s="162"/>
      <c r="T157" s="163"/>
      <c r="AT157" s="158" t="s">
        <v>205</v>
      </c>
      <c r="AU157" s="158" t="s">
        <v>85</v>
      </c>
      <c r="AV157" s="13" t="s">
        <v>85</v>
      </c>
      <c r="AW157" s="13" t="s">
        <v>35</v>
      </c>
      <c r="AX157" s="13" t="s">
        <v>82</v>
      </c>
      <c r="AY157" s="158" t="s">
        <v>189</v>
      </c>
    </row>
    <row r="158" spans="2:65" s="11" customFormat="1" ht="22.9" customHeight="1">
      <c r="B158" s="121"/>
      <c r="D158" s="122" t="s">
        <v>73</v>
      </c>
      <c r="E158" s="131" t="s">
        <v>111</v>
      </c>
      <c r="F158" s="131" t="s">
        <v>2336</v>
      </c>
      <c r="I158" s="124"/>
      <c r="J158" s="132">
        <f>BK158</f>
        <v>0</v>
      </c>
      <c r="L158" s="121"/>
      <c r="M158" s="126"/>
      <c r="P158" s="127">
        <f>SUM(P159:P251)</f>
        <v>0</v>
      </c>
      <c r="R158" s="127">
        <f>SUM(R159:R251)</f>
        <v>6.6918474999999997</v>
      </c>
      <c r="T158" s="128">
        <f>SUM(T159:T251)</f>
        <v>0</v>
      </c>
      <c r="AR158" s="122" t="s">
        <v>82</v>
      </c>
      <c r="AT158" s="129" t="s">
        <v>73</v>
      </c>
      <c r="AU158" s="129" t="s">
        <v>82</v>
      </c>
      <c r="AY158" s="122" t="s">
        <v>189</v>
      </c>
      <c r="BK158" s="130">
        <f>SUM(BK159:BK251)</f>
        <v>0</v>
      </c>
    </row>
    <row r="159" spans="2:65" s="1" customFormat="1" ht="44.25" customHeight="1">
      <c r="B159" s="33"/>
      <c r="C159" s="133" t="s">
        <v>249</v>
      </c>
      <c r="D159" s="133" t="s">
        <v>191</v>
      </c>
      <c r="E159" s="134" t="s">
        <v>3828</v>
      </c>
      <c r="F159" s="135" t="s">
        <v>3829</v>
      </c>
      <c r="G159" s="136" t="s">
        <v>202</v>
      </c>
      <c r="H159" s="137">
        <v>6</v>
      </c>
      <c r="I159" s="138"/>
      <c r="J159" s="139">
        <f>ROUND(I159*H159,2)</f>
        <v>0</v>
      </c>
      <c r="K159" s="135" t="s">
        <v>195</v>
      </c>
      <c r="L159" s="33"/>
      <c r="M159" s="140" t="s">
        <v>19</v>
      </c>
      <c r="N159" s="141" t="s">
        <v>45</v>
      </c>
      <c r="P159" s="142">
        <f>O159*H159</f>
        <v>0</v>
      </c>
      <c r="Q159" s="142">
        <v>0.17488999999999999</v>
      </c>
      <c r="R159" s="142">
        <f>Q159*H159</f>
        <v>1.0493399999999999</v>
      </c>
      <c r="S159" s="142">
        <v>0</v>
      </c>
      <c r="T159" s="143">
        <f>S159*H159</f>
        <v>0</v>
      </c>
      <c r="AR159" s="144" t="s">
        <v>196</v>
      </c>
      <c r="AT159" s="144" t="s">
        <v>191</v>
      </c>
      <c r="AU159" s="144" t="s">
        <v>85</v>
      </c>
      <c r="AY159" s="18" t="s">
        <v>189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8" t="s">
        <v>82</v>
      </c>
      <c r="BK159" s="145">
        <f>ROUND(I159*H159,2)</f>
        <v>0</v>
      </c>
      <c r="BL159" s="18" t="s">
        <v>196</v>
      </c>
      <c r="BM159" s="144" t="s">
        <v>3830</v>
      </c>
    </row>
    <row r="160" spans="2:65" s="1" customFormat="1" ht="11.25">
      <c r="B160" s="33"/>
      <c r="D160" s="146" t="s">
        <v>198</v>
      </c>
      <c r="F160" s="147" t="s">
        <v>3831</v>
      </c>
      <c r="I160" s="148"/>
      <c r="L160" s="33"/>
      <c r="M160" s="149"/>
      <c r="T160" s="54"/>
      <c r="AT160" s="18" t="s">
        <v>198</v>
      </c>
      <c r="AU160" s="18" t="s">
        <v>85</v>
      </c>
    </row>
    <row r="161" spans="2:65" s="1" customFormat="1" ht="24.2" customHeight="1">
      <c r="B161" s="33"/>
      <c r="C161" s="178" t="s">
        <v>8</v>
      </c>
      <c r="D161" s="178" t="s">
        <v>666</v>
      </c>
      <c r="E161" s="179" t="s">
        <v>3832</v>
      </c>
      <c r="F161" s="180" t="s">
        <v>3833</v>
      </c>
      <c r="G161" s="181" t="s">
        <v>202</v>
      </c>
      <c r="H161" s="182">
        <v>6</v>
      </c>
      <c r="I161" s="183"/>
      <c r="J161" s="184">
        <f>ROUND(I161*H161,2)</f>
        <v>0</v>
      </c>
      <c r="K161" s="180" t="s">
        <v>19</v>
      </c>
      <c r="L161" s="185"/>
      <c r="M161" s="186" t="s">
        <v>19</v>
      </c>
      <c r="N161" s="187" t="s">
        <v>45</v>
      </c>
      <c r="P161" s="142">
        <f>O161*H161</f>
        <v>0</v>
      </c>
      <c r="Q161" s="142">
        <v>8.77E-3</v>
      </c>
      <c r="R161" s="142">
        <f>Q161*H161</f>
        <v>5.262E-2</v>
      </c>
      <c r="S161" s="142">
        <v>0</v>
      </c>
      <c r="T161" s="143">
        <f>S161*H161</f>
        <v>0</v>
      </c>
      <c r="AR161" s="144" t="s">
        <v>234</v>
      </c>
      <c r="AT161" s="144" t="s">
        <v>666</v>
      </c>
      <c r="AU161" s="144" t="s">
        <v>85</v>
      </c>
      <c r="AY161" s="18" t="s">
        <v>189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8" t="s">
        <v>82</v>
      </c>
      <c r="BK161" s="145">
        <f>ROUND(I161*H161,2)</f>
        <v>0</v>
      </c>
      <c r="BL161" s="18" t="s">
        <v>196</v>
      </c>
      <c r="BM161" s="144" t="s">
        <v>3834</v>
      </c>
    </row>
    <row r="162" spans="2:65" s="12" customFormat="1" ht="11.25">
      <c r="B162" s="150"/>
      <c r="D162" s="151" t="s">
        <v>205</v>
      </c>
      <c r="E162" s="152" t="s">
        <v>19</v>
      </c>
      <c r="F162" s="153" t="s">
        <v>3776</v>
      </c>
      <c r="H162" s="152" t="s">
        <v>19</v>
      </c>
      <c r="I162" s="154"/>
      <c r="L162" s="150"/>
      <c r="M162" s="155"/>
      <c r="T162" s="156"/>
      <c r="AT162" s="152" t="s">
        <v>205</v>
      </c>
      <c r="AU162" s="152" t="s">
        <v>85</v>
      </c>
      <c r="AV162" s="12" t="s">
        <v>82</v>
      </c>
      <c r="AW162" s="12" t="s">
        <v>35</v>
      </c>
      <c r="AX162" s="12" t="s">
        <v>74</v>
      </c>
      <c r="AY162" s="152" t="s">
        <v>189</v>
      </c>
    </row>
    <row r="163" spans="2:65" s="13" customFormat="1" ht="11.25">
      <c r="B163" s="157"/>
      <c r="D163" s="151" t="s">
        <v>205</v>
      </c>
      <c r="E163" s="158" t="s">
        <v>19</v>
      </c>
      <c r="F163" s="159" t="s">
        <v>3835</v>
      </c>
      <c r="H163" s="160">
        <v>6</v>
      </c>
      <c r="I163" s="161"/>
      <c r="L163" s="157"/>
      <c r="M163" s="162"/>
      <c r="T163" s="163"/>
      <c r="AT163" s="158" t="s">
        <v>205</v>
      </c>
      <c r="AU163" s="158" t="s">
        <v>85</v>
      </c>
      <c r="AV163" s="13" t="s">
        <v>85</v>
      </c>
      <c r="AW163" s="13" t="s">
        <v>35</v>
      </c>
      <c r="AX163" s="13" t="s">
        <v>82</v>
      </c>
      <c r="AY163" s="158" t="s">
        <v>189</v>
      </c>
    </row>
    <row r="164" spans="2:65" s="1" customFormat="1" ht="37.9" customHeight="1">
      <c r="B164" s="33"/>
      <c r="C164" s="133" t="s">
        <v>259</v>
      </c>
      <c r="D164" s="133" t="s">
        <v>191</v>
      </c>
      <c r="E164" s="134" t="s">
        <v>3836</v>
      </c>
      <c r="F164" s="135" t="s">
        <v>3837</v>
      </c>
      <c r="G164" s="136" t="s">
        <v>202</v>
      </c>
      <c r="H164" s="137">
        <v>35</v>
      </c>
      <c r="I164" s="138"/>
      <c r="J164" s="139">
        <f>ROUND(I164*H164,2)</f>
        <v>0</v>
      </c>
      <c r="K164" s="135" t="s">
        <v>195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1E-3</v>
      </c>
      <c r="R164" s="142">
        <f>Q164*H164</f>
        <v>3.5000000000000003E-2</v>
      </c>
      <c r="S164" s="142">
        <v>0</v>
      </c>
      <c r="T164" s="143">
        <f>S164*H164</f>
        <v>0</v>
      </c>
      <c r="AR164" s="144" t="s">
        <v>196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196</v>
      </c>
      <c r="BM164" s="144" t="s">
        <v>3838</v>
      </c>
    </row>
    <row r="165" spans="2:65" s="1" customFormat="1" ht="11.25">
      <c r="B165" s="33"/>
      <c r="D165" s="146" t="s">
        <v>198</v>
      </c>
      <c r="F165" s="147" t="s">
        <v>3839</v>
      </c>
      <c r="I165" s="148"/>
      <c r="L165" s="33"/>
      <c r="M165" s="149"/>
      <c r="T165" s="54"/>
      <c r="AT165" s="18" t="s">
        <v>198</v>
      </c>
      <c r="AU165" s="18" t="s">
        <v>85</v>
      </c>
    </row>
    <row r="166" spans="2:65" s="1" customFormat="1" ht="24.2" customHeight="1">
      <c r="B166" s="33"/>
      <c r="C166" s="178" t="s">
        <v>265</v>
      </c>
      <c r="D166" s="178" t="s">
        <v>666</v>
      </c>
      <c r="E166" s="179" t="s">
        <v>3840</v>
      </c>
      <c r="F166" s="180" t="s">
        <v>3841</v>
      </c>
      <c r="G166" s="181" t="s">
        <v>202</v>
      </c>
      <c r="H166" s="182">
        <v>35</v>
      </c>
      <c r="I166" s="183"/>
      <c r="J166" s="184">
        <f>ROUND(I166*H166,2)</f>
        <v>0</v>
      </c>
      <c r="K166" s="180" t="s">
        <v>19</v>
      </c>
      <c r="L166" s="185"/>
      <c r="M166" s="186" t="s">
        <v>19</v>
      </c>
      <c r="N166" s="187" t="s">
        <v>45</v>
      </c>
      <c r="P166" s="142">
        <f>O166*H166</f>
        <v>0</v>
      </c>
      <c r="Q166" s="142">
        <v>7.79E-3</v>
      </c>
      <c r="R166" s="142">
        <f>Q166*H166</f>
        <v>0.27265</v>
      </c>
      <c r="S166" s="142">
        <v>0</v>
      </c>
      <c r="T166" s="143">
        <f>S166*H166</f>
        <v>0</v>
      </c>
      <c r="AR166" s="144" t="s">
        <v>234</v>
      </c>
      <c r="AT166" s="144" t="s">
        <v>666</v>
      </c>
      <c r="AU166" s="144" t="s">
        <v>85</v>
      </c>
      <c r="AY166" s="18" t="s">
        <v>189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8" t="s">
        <v>82</v>
      </c>
      <c r="BK166" s="145">
        <f>ROUND(I166*H166,2)</f>
        <v>0</v>
      </c>
      <c r="BL166" s="18" t="s">
        <v>196</v>
      </c>
      <c r="BM166" s="144" t="s">
        <v>3842</v>
      </c>
    </row>
    <row r="167" spans="2:65" s="12" customFormat="1" ht="11.25">
      <c r="B167" s="150"/>
      <c r="D167" s="151" t="s">
        <v>205</v>
      </c>
      <c r="E167" s="152" t="s">
        <v>19</v>
      </c>
      <c r="F167" s="153" t="s">
        <v>3776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3" customFormat="1" ht="11.25">
      <c r="B168" s="157"/>
      <c r="D168" s="151" t="s">
        <v>205</v>
      </c>
      <c r="E168" s="158" t="s">
        <v>19</v>
      </c>
      <c r="F168" s="159" t="s">
        <v>3843</v>
      </c>
      <c r="H168" s="160">
        <v>35</v>
      </c>
      <c r="I168" s="161"/>
      <c r="L168" s="157"/>
      <c r="M168" s="162"/>
      <c r="T168" s="163"/>
      <c r="AT168" s="158" t="s">
        <v>205</v>
      </c>
      <c r="AU168" s="158" t="s">
        <v>85</v>
      </c>
      <c r="AV168" s="13" t="s">
        <v>85</v>
      </c>
      <c r="AW168" s="13" t="s">
        <v>35</v>
      </c>
      <c r="AX168" s="13" t="s">
        <v>82</v>
      </c>
      <c r="AY168" s="158" t="s">
        <v>189</v>
      </c>
    </row>
    <row r="169" spans="2:65" s="1" customFormat="1" ht="37.9" customHeight="1">
      <c r="B169" s="33"/>
      <c r="C169" s="133" t="s">
        <v>271</v>
      </c>
      <c r="D169" s="133" t="s">
        <v>191</v>
      </c>
      <c r="E169" s="134" t="s">
        <v>3844</v>
      </c>
      <c r="F169" s="135" t="s">
        <v>3845</v>
      </c>
      <c r="G169" s="136" t="s">
        <v>202</v>
      </c>
      <c r="H169" s="137">
        <v>12</v>
      </c>
      <c r="I169" s="138"/>
      <c r="J169" s="139">
        <f>ROUND(I169*H169,2)</f>
        <v>0</v>
      </c>
      <c r="K169" s="135" t="s">
        <v>195</v>
      </c>
      <c r="L169" s="33"/>
      <c r="M169" s="140" t="s">
        <v>19</v>
      </c>
      <c r="N169" s="141" t="s">
        <v>45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196</v>
      </c>
      <c r="AT169" s="144" t="s">
        <v>191</v>
      </c>
      <c r="AU169" s="144" t="s">
        <v>85</v>
      </c>
      <c r="AY169" s="18" t="s">
        <v>189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8" t="s">
        <v>82</v>
      </c>
      <c r="BK169" s="145">
        <f>ROUND(I169*H169,2)</f>
        <v>0</v>
      </c>
      <c r="BL169" s="18" t="s">
        <v>196</v>
      </c>
      <c r="BM169" s="144" t="s">
        <v>3846</v>
      </c>
    </row>
    <row r="170" spans="2:65" s="1" customFormat="1" ht="11.25">
      <c r="B170" s="33"/>
      <c r="D170" s="146" t="s">
        <v>198</v>
      </c>
      <c r="F170" s="147" t="s">
        <v>3847</v>
      </c>
      <c r="I170" s="148"/>
      <c r="L170" s="33"/>
      <c r="M170" s="149"/>
      <c r="T170" s="54"/>
      <c r="AT170" s="18" t="s">
        <v>198</v>
      </c>
      <c r="AU170" s="18" t="s">
        <v>85</v>
      </c>
    </row>
    <row r="171" spans="2:65" s="1" customFormat="1" ht="24.2" customHeight="1">
      <c r="B171" s="33"/>
      <c r="C171" s="178" t="s">
        <v>224</v>
      </c>
      <c r="D171" s="178" t="s">
        <v>666</v>
      </c>
      <c r="E171" s="179" t="s">
        <v>3848</v>
      </c>
      <c r="F171" s="180" t="s">
        <v>3849</v>
      </c>
      <c r="G171" s="181" t="s">
        <v>202</v>
      </c>
      <c r="H171" s="182">
        <v>12</v>
      </c>
      <c r="I171" s="183"/>
      <c r="J171" s="184">
        <f>ROUND(I171*H171,2)</f>
        <v>0</v>
      </c>
      <c r="K171" s="180" t="s">
        <v>19</v>
      </c>
      <c r="L171" s="185"/>
      <c r="M171" s="186" t="s">
        <v>19</v>
      </c>
      <c r="N171" s="187" t="s">
        <v>45</v>
      </c>
      <c r="P171" s="142">
        <f>O171*H171</f>
        <v>0</v>
      </c>
      <c r="Q171" s="142">
        <v>3.3800000000000002E-3</v>
      </c>
      <c r="R171" s="142">
        <f>Q171*H171</f>
        <v>4.0559999999999999E-2</v>
      </c>
      <c r="S171" s="142">
        <v>0</v>
      </c>
      <c r="T171" s="143">
        <f>S171*H171</f>
        <v>0</v>
      </c>
      <c r="AR171" s="144" t="s">
        <v>234</v>
      </c>
      <c r="AT171" s="144" t="s">
        <v>666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196</v>
      </c>
      <c r="BM171" s="144" t="s">
        <v>3850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3776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3851</v>
      </c>
      <c r="H173" s="160">
        <v>12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82</v>
      </c>
      <c r="AY173" s="158" t="s">
        <v>189</v>
      </c>
    </row>
    <row r="174" spans="2:65" s="1" customFormat="1" ht="21.75" customHeight="1">
      <c r="B174" s="33"/>
      <c r="C174" s="178" t="s">
        <v>285</v>
      </c>
      <c r="D174" s="178" t="s">
        <v>666</v>
      </c>
      <c r="E174" s="179" t="s">
        <v>3852</v>
      </c>
      <c r="F174" s="180" t="s">
        <v>3853</v>
      </c>
      <c r="G174" s="181" t="s">
        <v>202</v>
      </c>
      <c r="H174" s="182">
        <v>12</v>
      </c>
      <c r="I174" s="183"/>
      <c r="J174" s="184">
        <f>ROUND(I174*H174,2)</f>
        <v>0</v>
      </c>
      <c r="K174" s="180" t="s">
        <v>19</v>
      </c>
      <c r="L174" s="185"/>
      <c r="M174" s="186" t="s">
        <v>19</v>
      </c>
      <c r="N174" s="187" t="s">
        <v>45</v>
      </c>
      <c r="P174" s="142">
        <f>O174*H174</f>
        <v>0</v>
      </c>
      <c r="Q174" s="142">
        <v>5.0000000000000001E-4</v>
      </c>
      <c r="R174" s="142">
        <f>Q174*H174</f>
        <v>6.0000000000000001E-3</v>
      </c>
      <c r="S174" s="142">
        <v>0</v>
      </c>
      <c r="T174" s="143">
        <f>S174*H174</f>
        <v>0</v>
      </c>
      <c r="AR174" s="144" t="s">
        <v>234</v>
      </c>
      <c r="AT174" s="144" t="s">
        <v>666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196</v>
      </c>
      <c r="BM174" s="144" t="s">
        <v>3854</v>
      </c>
    </row>
    <row r="175" spans="2:65" s="1" customFormat="1" ht="24.2" customHeight="1">
      <c r="B175" s="33"/>
      <c r="C175" s="133" t="s">
        <v>292</v>
      </c>
      <c r="D175" s="133" t="s">
        <v>191</v>
      </c>
      <c r="E175" s="134" t="s">
        <v>3855</v>
      </c>
      <c r="F175" s="135" t="s">
        <v>3856</v>
      </c>
      <c r="G175" s="136" t="s">
        <v>202</v>
      </c>
      <c r="H175" s="137">
        <v>1</v>
      </c>
      <c r="I175" s="138"/>
      <c r="J175" s="139">
        <f>ROUND(I175*H175,2)</f>
        <v>0</v>
      </c>
      <c r="K175" s="135" t="s">
        <v>195</v>
      </c>
      <c r="L175" s="33"/>
      <c r="M175" s="140" t="s">
        <v>19</v>
      </c>
      <c r="N175" s="141" t="s">
        <v>45</v>
      </c>
      <c r="P175" s="142">
        <f>O175*H175</f>
        <v>0</v>
      </c>
      <c r="Q175" s="142">
        <v>0</v>
      </c>
      <c r="R175" s="142">
        <f>Q175*H175</f>
        <v>0</v>
      </c>
      <c r="S175" s="142">
        <v>0</v>
      </c>
      <c r="T175" s="143">
        <f>S175*H175</f>
        <v>0</v>
      </c>
      <c r="AR175" s="144" t="s">
        <v>196</v>
      </c>
      <c r="AT175" s="144" t="s">
        <v>191</v>
      </c>
      <c r="AU175" s="144" t="s">
        <v>85</v>
      </c>
      <c r="AY175" s="18" t="s">
        <v>189</v>
      </c>
      <c r="BE175" s="145">
        <f>IF(N175="základní",J175,0)</f>
        <v>0</v>
      </c>
      <c r="BF175" s="145">
        <f>IF(N175="snížená",J175,0)</f>
        <v>0</v>
      </c>
      <c r="BG175" s="145">
        <f>IF(N175="zákl. přenesená",J175,0)</f>
        <v>0</v>
      </c>
      <c r="BH175" s="145">
        <f>IF(N175="sníž. přenesená",J175,0)</f>
        <v>0</v>
      </c>
      <c r="BI175" s="145">
        <f>IF(N175="nulová",J175,0)</f>
        <v>0</v>
      </c>
      <c r="BJ175" s="18" t="s">
        <v>82</v>
      </c>
      <c r="BK175" s="145">
        <f>ROUND(I175*H175,2)</f>
        <v>0</v>
      </c>
      <c r="BL175" s="18" t="s">
        <v>196</v>
      </c>
      <c r="BM175" s="144" t="s">
        <v>3857</v>
      </c>
    </row>
    <row r="176" spans="2:65" s="1" customFormat="1" ht="11.25">
      <c r="B176" s="33"/>
      <c r="D176" s="146" t="s">
        <v>198</v>
      </c>
      <c r="F176" s="147" t="s">
        <v>3858</v>
      </c>
      <c r="I176" s="148"/>
      <c r="L176" s="33"/>
      <c r="M176" s="149"/>
      <c r="T176" s="54"/>
      <c r="AT176" s="18" t="s">
        <v>198</v>
      </c>
      <c r="AU176" s="18" t="s">
        <v>85</v>
      </c>
    </row>
    <row r="177" spans="2:65" s="1" customFormat="1" ht="24.2" customHeight="1">
      <c r="B177" s="33"/>
      <c r="C177" s="178" t="s">
        <v>212</v>
      </c>
      <c r="D177" s="178" t="s">
        <v>666</v>
      </c>
      <c r="E177" s="179" t="s">
        <v>3859</v>
      </c>
      <c r="F177" s="180" t="s">
        <v>3860</v>
      </c>
      <c r="G177" s="181" t="s">
        <v>202</v>
      </c>
      <c r="H177" s="182">
        <v>1</v>
      </c>
      <c r="I177" s="183"/>
      <c r="J177" s="184">
        <f>ROUND(I177*H177,2)</f>
        <v>0</v>
      </c>
      <c r="K177" s="180" t="s">
        <v>19</v>
      </c>
      <c r="L177" s="185"/>
      <c r="M177" s="186" t="s">
        <v>19</v>
      </c>
      <c r="N177" s="187" t="s">
        <v>45</v>
      </c>
      <c r="P177" s="142">
        <f>O177*H177</f>
        <v>0</v>
      </c>
      <c r="Q177" s="142">
        <v>8.3150000000000002E-2</v>
      </c>
      <c r="R177" s="142">
        <f>Q177*H177</f>
        <v>8.3150000000000002E-2</v>
      </c>
      <c r="S177" s="142">
        <v>0</v>
      </c>
      <c r="T177" s="143">
        <f>S177*H177</f>
        <v>0</v>
      </c>
      <c r="AR177" s="144" t="s">
        <v>234</v>
      </c>
      <c r="AT177" s="144" t="s">
        <v>666</v>
      </c>
      <c r="AU177" s="144" t="s">
        <v>85</v>
      </c>
      <c r="AY177" s="18" t="s">
        <v>189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8" t="s">
        <v>82</v>
      </c>
      <c r="BK177" s="145">
        <f>ROUND(I177*H177,2)</f>
        <v>0</v>
      </c>
      <c r="BL177" s="18" t="s">
        <v>196</v>
      </c>
      <c r="BM177" s="144" t="s">
        <v>3861</v>
      </c>
    </row>
    <row r="178" spans="2:65" s="12" customFormat="1" ht="11.25">
      <c r="B178" s="150"/>
      <c r="D178" s="151" t="s">
        <v>205</v>
      </c>
      <c r="E178" s="152" t="s">
        <v>19</v>
      </c>
      <c r="F178" s="153" t="s">
        <v>217</v>
      </c>
      <c r="H178" s="152" t="s">
        <v>19</v>
      </c>
      <c r="I178" s="154"/>
      <c r="L178" s="150"/>
      <c r="M178" s="155"/>
      <c r="T178" s="156"/>
      <c r="AT178" s="152" t="s">
        <v>205</v>
      </c>
      <c r="AU178" s="152" t="s">
        <v>85</v>
      </c>
      <c r="AV178" s="12" t="s">
        <v>82</v>
      </c>
      <c r="AW178" s="12" t="s">
        <v>35</v>
      </c>
      <c r="AX178" s="12" t="s">
        <v>74</v>
      </c>
      <c r="AY178" s="152" t="s">
        <v>189</v>
      </c>
    </row>
    <row r="179" spans="2:65" s="12" customFormat="1" ht="11.25">
      <c r="B179" s="150"/>
      <c r="D179" s="151" t="s">
        <v>205</v>
      </c>
      <c r="E179" s="152" t="s">
        <v>19</v>
      </c>
      <c r="F179" s="153" t="s">
        <v>3862</v>
      </c>
      <c r="H179" s="152" t="s">
        <v>19</v>
      </c>
      <c r="I179" s="154"/>
      <c r="L179" s="150"/>
      <c r="M179" s="155"/>
      <c r="T179" s="156"/>
      <c r="AT179" s="152" t="s">
        <v>205</v>
      </c>
      <c r="AU179" s="152" t="s">
        <v>85</v>
      </c>
      <c r="AV179" s="12" t="s">
        <v>82</v>
      </c>
      <c r="AW179" s="12" t="s">
        <v>35</v>
      </c>
      <c r="AX179" s="12" t="s">
        <v>74</v>
      </c>
      <c r="AY179" s="152" t="s">
        <v>189</v>
      </c>
    </row>
    <row r="180" spans="2:65" s="13" customFormat="1" ht="11.25">
      <c r="B180" s="157"/>
      <c r="D180" s="151" t="s">
        <v>205</v>
      </c>
      <c r="E180" s="158" t="s">
        <v>19</v>
      </c>
      <c r="F180" s="159" t="s">
        <v>3863</v>
      </c>
      <c r="H180" s="160">
        <v>1</v>
      </c>
      <c r="I180" s="161"/>
      <c r="L180" s="157"/>
      <c r="M180" s="162"/>
      <c r="T180" s="163"/>
      <c r="AT180" s="158" t="s">
        <v>205</v>
      </c>
      <c r="AU180" s="158" t="s">
        <v>85</v>
      </c>
      <c r="AV180" s="13" t="s">
        <v>85</v>
      </c>
      <c r="AW180" s="13" t="s">
        <v>35</v>
      </c>
      <c r="AX180" s="13" t="s">
        <v>82</v>
      </c>
      <c r="AY180" s="158" t="s">
        <v>189</v>
      </c>
    </row>
    <row r="181" spans="2:65" s="12" customFormat="1" ht="11.25">
      <c r="B181" s="150"/>
      <c r="D181" s="151" t="s">
        <v>205</v>
      </c>
      <c r="E181" s="152" t="s">
        <v>19</v>
      </c>
      <c r="F181" s="153" t="s">
        <v>3864</v>
      </c>
      <c r="H181" s="152" t="s">
        <v>19</v>
      </c>
      <c r="I181" s="154"/>
      <c r="L181" s="150"/>
      <c r="M181" s="155"/>
      <c r="T181" s="156"/>
      <c r="AT181" s="152" t="s">
        <v>205</v>
      </c>
      <c r="AU181" s="152" t="s">
        <v>85</v>
      </c>
      <c r="AV181" s="12" t="s">
        <v>82</v>
      </c>
      <c r="AW181" s="12" t="s">
        <v>35</v>
      </c>
      <c r="AX181" s="12" t="s">
        <v>74</v>
      </c>
      <c r="AY181" s="152" t="s">
        <v>189</v>
      </c>
    </row>
    <row r="182" spans="2:65" s="12" customFormat="1" ht="22.5">
      <c r="B182" s="150"/>
      <c r="D182" s="151" t="s">
        <v>205</v>
      </c>
      <c r="E182" s="152" t="s">
        <v>19</v>
      </c>
      <c r="F182" s="153" t="s">
        <v>3865</v>
      </c>
      <c r="H182" s="152" t="s">
        <v>19</v>
      </c>
      <c r="I182" s="154"/>
      <c r="L182" s="150"/>
      <c r="M182" s="155"/>
      <c r="T182" s="156"/>
      <c r="AT182" s="152" t="s">
        <v>205</v>
      </c>
      <c r="AU182" s="152" t="s">
        <v>85</v>
      </c>
      <c r="AV182" s="12" t="s">
        <v>82</v>
      </c>
      <c r="AW182" s="12" t="s">
        <v>35</v>
      </c>
      <c r="AX182" s="12" t="s">
        <v>74</v>
      </c>
      <c r="AY182" s="152" t="s">
        <v>189</v>
      </c>
    </row>
    <row r="183" spans="2:65" s="12" customFormat="1" ht="11.25">
      <c r="B183" s="150"/>
      <c r="D183" s="151" t="s">
        <v>205</v>
      </c>
      <c r="E183" s="152" t="s">
        <v>19</v>
      </c>
      <c r="F183" s="153" t="s">
        <v>3866</v>
      </c>
      <c r="H183" s="152" t="s">
        <v>19</v>
      </c>
      <c r="I183" s="154"/>
      <c r="L183" s="150"/>
      <c r="M183" s="155"/>
      <c r="T183" s="156"/>
      <c r="AT183" s="152" t="s">
        <v>205</v>
      </c>
      <c r="AU183" s="152" t="s">
        <v>85</v>
      </c>
      <c r="AV183" s="12" t="s">
        <v>82</v>
      </c>
      <c r="AW183" s="12" t="s">
        <v>35</v>
      </c>
      <c r="AX183" s="12" t="s">
        <v>74</v>
      </c>
      <c r="AY183" s="152" t="s">
        <v>189</v>
      </c>
    </row>
    <row r="184" spans="2:65" s="1" customFormat="1" ht="24.2" customHeight="1">
      <c r="B184" s="33"/>
      <c r="C184" s="133" t="s">
        <v>314</v>
      </c>
      <c r="D184" s="133" t="s">
        <v>191</v>
      </c>
      <c r="E184" s="134" t="s">
        <v>3867</v>
      </c>
      <c r="F184" s="135" t="s">
        <v>3868</v>
      </c>
      <c r="G184" s="136" t="s">
        <v>202</v>
      </c>
      <c r="H184" s="137">
        <v>1</v>
      </c>
      <c r="I184" s="138"/>
      <c r="J184" s="139">
        <f>ROUND(I184*H184,2)</f>
        <v>0</v>
      </c>
      <c r="K184" s="135" t="s">
        <v>195</v>
      </c>
      <c r="L184" s="33"/>
      <c r="M184" s="140" t="s">
        <v>19</v>
      </c>
      <c r="N184" s="141" t="s">
        <v>45</v>
      </c>
      <c r="P184" s="142">
        <f>O184*H184</f>
        <v>0</v>
      </c>
      <c r="Q184" s="142">
        <v>0</v>
      </c>
      <c r="R184" s="142">
        <f>Q184*H184</f>
        <v>0</v>
      </c>
      <c r="S184" s="142">
        <v>0</v>
      </c>
      <c r="T184" s="143">
        <f>S184*H184</f>
        <v>0</v>
      </c>
      <c r="AR184" s="144" t="s">
        <v>196</v>
      </c>
      <c r="AT184" s="144" t="s">
        <v>191</v>
      </c>
      <c r="AU184" s="144" t="s">
        <v>85</v>
      </c>
      <c r="AY184" s="18" t="s">
        <v>189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8" t="s">
        <v>82</v>
      </c>
      <c r="BK184" s="145">
        <f>ROUND(I184*H184,2)</f>
        <v>0</v>
      </c>
      <c r="BL184" s="18" t="s">
        <v>196</v>
      </c>
      <c r="BM184" s="144" t="s">
        <v>3869</v>
      </c>
    </row>
    <row r="185" spans="2:65" s="1" customFormat="1" ht="11.25">
      <c r="B185" s="33"/>
      <c r="D185" s="146" t="s">
        <v>198</v>
      </c>
      <c r="F185" s="147" t="s">
        <v>3870</v>
      </c>
      <c r="I185" s="148"/>
      <c r="L185" s="33"/>
      <c r="M185" s="149"/>
      <c r="T185" s="54"/>
      <c r="AT185" s="18" t="s">
        <v>198</v>
      </c>
      <c r="AU185" s="18" t="s">
        <v>85</v>
      </c>
    </row>
    <row r="186" spans="2:65" s="1" customFormat="1" ht="24.2" customHeight="1">
      <c r="B186" s="33"/>
      <c r="C186" s="178" t="s">
        <v>7</v>
      </c>
      <c r="D186" s="178" t="s">
        <v>666</v>
      </c>
      <c r="E186" s="179" t="s">
        <v>3871</v>
      </c>
      <c r="F186" s="180" t="s">
        <v>3872</v>
      </c>
      <c r="G186" s="181" t="s">
        <v>202</v>
      </c>
      <c r="H186" s="182">
        <v>1</v>
      </c>
      <c r="I186" s="183"/>
      <c r="J186" s="184">
        <f>ROUND(I186*H186,2)</f>
        <v>0</v>
      </c>
      <c r="K186" s="180" t="s">
        <v>19</v>
      </c>
      <c r="L186" s="185"/>
      <c r="M186" s="186" t="s">
        <v>19</v>
      </c>
      <c r="N186" s="187" t="s">
        <v>45</v>
      </c>
      <c r="P186" s="142">
        <f>O186*H186</f>
        <v>0</v>
      </c>
      <c r="Q186" s="142">
        <v>0.12346</v>
      </c>
      <c r="R186" s="142">
        <f>Q186*H186</f>
        <v>0.12346</v>
      </c>
      <c r="S186" s="142">
        <v>0</v>
      </c>
      <c r="T186" s="143">
        <f>S186*H186</f>
        <v>0</v>
      </c>
      <c r="AR186" s="144" t="s">
        <v>234</v>
      </c>
      <c r="AT186" s="144" t="s">
        <v>666</v>
      </c>
      <c r="AU186" s="144" t="s">
        <v>85</v>
      </c>
      <c r="AY186" s="18" t="s">
        <v>189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8" t="s">
        <v>82</v>
      </c>
      <c r="BK186" s="145">
        <f>ROUND(I186*H186,2)</f>
        <v>0</v>
      </c>
      <c r="BL186" s="18" t="s">
        <v>196</v>
      </c>
      <c r="BM186" s="144" t="s">
        <v>3873</v>
      </c>
    </row>
    <row r="187" spans="2:65" s="12" customFormat="1" ht="11.25">
      <c r="B187" s="150"/>
      <c r="D187" s="151" t="s">
        <v>205</v>
      </c>
      <c r="E187" s="152" t="s">
        <v>19</v>
      </c>
      <c r="F187" s="153" t="s">
        <v>217</v>
      </c>
      <c r="H187" s="152" t="s">
        <v>19</v>
      </c>
      <c r="I187" s="154"/>
      <c r="L187" s="150"/>
      <c r="M187" s="155"/>
      <c r="T187" s="156"/>
      <c r="AT187" s="152" t="s">
        <v>205</v>
      </c>
      <c r="AU187" s="152" t="s">
        <v>85</v>
      </c>
      <c r="AV187" s="12" t="s">
        <v>82</v>
      </c>
      <c r="AW187" s="12" t="s">
        <v>35</v>
      </c>
      <c r="AX187" s="12" t="s">
        <v>74</v>
      </c>
      <c r="AY187" s="152" t="s">
        <v>189</v>
      </c>
    </row>
    <row r="188" spans="2:65" s="12" customFormat="1" ht="11.25">
      <c r="B188" s="150"/>
      <c r="D188" s="151" t="s">
        <v>205</v>
      </c>
      <c r="E188" s="152" t="s">
        <v>19</v>
      </c>
      <c r="F188" s="153" t="s">
        <v>3776</v>
      </c>
      <c r="H188" s="152" t="s">
        <v>19</v>
      </c>
      <c r="I188" s="154"/>
      <c r="L188" s="150"/>
      <c r="M188" s="155"/>
      <c r="T188" s="156"/>
      <c r="AT188" s="152" t="s">
        <v>205</v>
      </c>
      <c r="AU188" s="152" t="s">
        <v>85</v>
      </c>
      <c r="AV188" s="12" t="s">
        <v>82</v>
      </c>
      <c r="AW188" s="12" t="s">
        <v>35</v>
      </c>
      <c r="AX188" s="12" t="s">
        <v>74</v>
      </c>
      <c r="AY188" s="152" t="s">
        <v>189</v>
      </c>
    </row>
    <row r="189" spans="2:65" s="13" customFormat="1" ht="11.25">
      <c r="B189" s="157"/>
      <c r="D189" s="151" t="s">
        <v>205</v>
      </c>
      <c r="E189" s="158" t="s">
        <v>19</v>
      </c>
      <c r="F189" s="159" t="s">
        <v>3874</v>
      </c>
      <c r="H189" s="160">
        <v>1</v>
      </c>
      <c r="I189" s="161"/>
      <c r="L189" s="157"/>
      <c r="M189" s="162"/>
      <c r="T189" s="163"/>
      <c r="AT189" s="158" t="s">
        <v>205</v>
      </c>
      <c r="AU189" s="158" t="s">
        <v>85</v>
      </c>
      <c r="AV189" s="13" t="s">
        <v>85</v>
      </c>
      <c r="AW189" s="13" t="s">
        <v>35</v>
      </c>
      <c r="AX189" s="13" t="s">
        <v>82</v>
      </c>
      <c r="AY189" s="158" t="s">
        <v>189</v>
      </c>
    </row>
    <row r="190" spans="2:65" s="12" customFormat="1" ht="11.25">
      <c r="B190" s="150"/>
      <c r="D190" s="151" t="s">
        <v>205</v>
      </c>
      <c r="E190" s="152" t="s">
        <v>19</v>
      </c>
      <c r="F190" s="153" t="s">
        <v>3875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2" customFormat="1" ht="22.5">
      <c r="B191" s="150"/>
      <c r="D191" s="151" t="s">
        <v>205</v>
      </c>
      <c r="E191" s="152" t="s">
        <v>19</v>
      </c>
      <c r="F191" s="153" t="s">
        <v>3876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2" customFormat="1" ht="22.5">
      <c r="B192" s="150"/>
      <c r="D192" s="151" t="s">
        <v>205</v>
      </c>
      <c r="E192" s="152" t="s">
        <v>19</v>
      </c>
      <c r="F192" s="153" t="s">
        <v>3865</v>
      </c>
      <c r="H192" s="152" t="s">
        <v>19</v>
      </c>
      <c r="I192" s="154"/>
      <c r="L192" s="150"/>
      <c r="M192" s="155"/>
      <c r="T192" s="156"/>
      <c r="AT192" s="152" t="s">
        <v>205</v>
      </c>
      <c r="AU192" s="152" t="s">
        <v>85</v>
      </c>
      <c r="AV192" s="12" t="s">
        <v>82</v>
      </c>
      <c r="AW192" s="12" t="s">
        <v>35</v>
      </c>
      <c r="AX192" s="12" t="s">
        <v>74</v>
      </c>
      <c r="AY192" s="152" t="s">
        <v>189</v>
      </c>
    </row>
    <row r="193" spans="2:65" s="12" customFormat="1" ht="11.25">
      <c r="B193" s="150"/>
      <c r="D193" s="151" t="s">
        <v>205</v>
      </c>
      <c r="E193" s="152" t="s">
        <v>19</v>
      </c>
      <c r="F193" s="153" t="s">
        <v>3877</v>
      </c>
      <c r="H193" s="152" t="s">
        <v>19</v>
      </c>
      <c r="I193" s="154"/>
      <c r="L193" s="150"/>
      <c r="M193" s="155"/>
      <c r="T193" s="156"/>
      <c r="AT193" s="152" t="s">
        <v>205</v>
      </c>
      <c r="AU193" s="152" t="s">
        <v>85</v>
      </c>
      <c r="AV193" s="12" t="s">
        <v>82</v>
      </c>
      <c r="AW193" s="12" t="s">
        <v>35</v>
      </c>
      <c r="AX193" s="12" t="s">
        <v>74</v>
      </c>
      <c r="AY193" s="152" t="s">
        <v>189</v>
      </c>
    </row>
    <row r="194" spans="2:65" s="12" customFormat="1" ht="11.25">
      <c r="B194" s="150"/>
      <c r="D194" s="151" t="s">
        <v>205</v>
      </c>
      <c r="E194" s="152" t="s">
        <v>19</v>
      </c>
      <c r="F194" s="153" t="s">
        <v>3878</v>
      </c>
      <c r="H194" s="152" t="s">
        <v>19</v>
      </c>
      <c r="I194" s="154"/>
      <c r="L194" s="150"/>
      <c r="M194" s="155"/>
      <c r="T194" s="156"/>
      <c r="AT194" s="152" t="s">
        <v>205</v>
      </c>
      <c r="AU194" s="152" t="s">
        <v>85</v>
      </c>
      <c r="AV194" s="12" t="s">
        <v>82</v>
      </c>
      <c r="AW194" s="12" t="s">
        <v>35</v>
      </c>
      <c r="AX194" s="12" t="s">
        <v>74</v>
      </c>
      <c r="AY194" s="152" t="s">
        <v>189</v>
      </c>
    </row>
    <row r="195" spans="2:65" s="12" customFormat="1" ht="11.25">
      <c r="B195" s="150"/>
      <c r="D195" s="151" t="s">
        <v>205</v>
      </c>
      <c r="E195" s="152" t="s">
        <v>19</v>
      </c>
      <c r="F195" s="153" t="s">
        <v>3879</v>
      </c>
      <c r="H195" s="152" t="s">
        <v>19</v>
      </c>
      <c r="I195" s="154"/>
      <c r="L195" s="150"/>
      <c r="M195" s="155"/>
      <c r="T195" s="156"/>
      <c r="AT195" s="152" t="s">
        <v>205</v>
      </c>
      <c r="AU195" s="152" t="s">
        <v>85</v>
      </c>
      <c r="AV195" s="12" t="s">
        <v>82</v>
      </c>
      <c r="AW195" s="12" t="s">
        <v>35</v>
      </c>
      <c r="AX195" s="12" t="s">
        <v>74</v>
      </c>
      <c r="AY195" s="152" t="s">
        <v>189</v>
      </c>
    </row>
    <row r="196" spans="2:65" s="1" customFormat="1" ht="24.2" customHeight="1">
      <c r="B196" s="33"/>
      <c r="C196" s="133" t="s">
        <v>323</v>
      </c>
      <c r="D196" s="133" t="s">
        <v>191</v>
      </c>
      <c r="E196" s="134" t="s">
        <v>3880</v>
      </c>
      <c r="F196" s="135" t="s">
        <v>3881</v>
      </c>
      <c r="G196" s="136" t="s">
        <v>202</v>
      </c>
      <c r="H196" s="137">
        <v>42</v>
      </c>
      <c r="I196" s="138"/>
      <c r="J196" s="139">
        <f>ROUND(I196*H196,2)</f>
        <v>0</v>
      </c>
      <c r="K196" s="135" t="s">
        <v>195</v>
      </c>
      <c r="L196" s="33"/>
      <c r="M196" s="140" t="s">
        <v>19</v>
      </c>
      <c r="N196" s="141" t="s">
        <v>45</v>
      </c>
      <c r="P196" s="142">
        <f>O196*H196</f>
        <v>0</v>
      </c>
      <c r="Q196" s="142">
        <v>1.1999999999999999E-3</v>
      </c>
      <c r="R196" s="142">
        <f>Q196*H196</f>
        <v>5.0399999999999993E-2</v>
      </c>
      <c r="S196" s="142">
        <v>0</v>
      </c>
      <c r="T196" s="143">
        <f>S196*H196</f>
        <v>0</v>
      </c>
      <c r="AR196" s="144" t="s">
        <v>196</v>
      </c>
      <c r="AT196" s="144" t="s">
        <v>191</v>
      </c>
      <c r="AU196" s="144" t="s">
        <v>85</v>
      </c>
      <c r="AY196" s="18" t="s">
        <v>189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8" t="s">
        <v>82</v>
      </c>
      <c r="BK196" s="145">
        <f>ROUND(I196*H196,2)</f>
        <v>0</v>
      </c>
      <c r="BL196" s="18" t="s">
        <v>196</v>
      </c>
      <c r="BM196" s="144" t="s">
        <v>3882</v>
      </c>
    </row>
    <row r="197" spans="2:65" s="1" customFormat="1" ht="11.25">
      <c r="B197" s="33"/>
      <c r="D197" s="146" t="s">
        <v>198</v>
      </c>
      <c r="F197" s="147" t="s">
        <v>3883</v>
      </c>
      <c r="I197" s="148"/>
      <c r="L197" s="33"/>
      <c r="M197" s="149"/>
      <c r="T197" s="54"/>
      <c r="AT197" s="18" t="s">
        <v>198</v>
      </c>
      <c r="AU197" s="18" t="s">
        <v>85</v>
      </c>
    </row>
    <row r="198" spans="2:65" s="1" customFormat="1" ht="16.5" customHeight="1">
      <c r="B198" s="33"/>
      <c r="C198" s="178" t="s">
        <v>329</v>
      </c>
      <c r="D198" s="178" t="s">
        <v>666</v>
      </c>
      <c r="E198" s="179" t="s">
        <v>3884</v>
      </c>
      <c r="F198" s="180" t="s">
        <v>3885</v>
      </c>
      <c r="G198" s="181" t="s">
        <v>202</v>
      </c>
      <c r="H198" s="182">
        <v>42</v>
      </c>
      <c r="I198" s="183"/>
      <c r="J198" s="184">
        <f>ROUND(I198*H198,2)</f>
        <v>0</v>
      </c>
      <c r="K198" s="180" t="s">
        <v>19</v>
      </c>
      <c r="L198" s="185"/>
      <c r="M198" s="186" t="s">
        <v>19</v>
      </c>
      <c r="N198" s="187" t="s">
        <v>45</v>
      </c>
      <c r="P198" s="142">
        <f>O198*H198</f>
        <v>0</v>
      </c>
      <c r="Q198" s="142">
        <v>9.6000000000000002E-2</v>
      </c>
      <c r="R198" s="142">
        <f>Q198*H198</f>
        <v>4.032</v>
      </c>
      <c r="S198" s="142">
        <v>0</v>
      </c>
      <c r="T198" s="143">
        <f>S198*H198</f>
        <v>0</v>
      </c>
      <c r="AR198" s="144" t="s">
        <v>234</v>
      </c>
      <c r="AT198" s="144" t="s">
        <v>666</v>
      </c>
      <c r="AU198" s="144" t="s">
        <v>85</v>
      </c>
      <c r="AY198" s="18" t="s">
        <v>189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8" t="s">
        <v>82</v>
      </c>
      <c r="BK198" s="145">
        <f>ROUND(I198*H198,2)</f>
        <v>0</v>
      </c>
      <c r="BL198" s="18" t="s">
        <v>196</v>
      </c>
      <c r="BM198" s="144" t="s">
        <v>3886</v>
      </c>
    </row>
    <row r="199" spans="2:65" s="12" customFormat="1" ht="11.25">
      <c r="B199" s="150"/>
      <c r="D199" s="151" t="s">
        <v>205</v>
      </c>
      <c r="E199" s="152" t="s">
        <v>19</v>
      </c>
      <c r="F199" s="153" t="s">
        <v>3776</v>
      </c>
      <c r="H199" s="152" t="s">
        <v>19</v>
      </c>
      <c r="I199" s="154"/>
      <c r="L199" s="150"/>
      <c r="M199" s="155"/>
      <c r="T199" s="156"/>
      <c r="AT199" s="152" t="s">
        <v>205</v>
      </c>
      <c r="AU199" s="152" t="s">
        <v>85</v>
      </c>
      <c r="AV199" s="12" t="s">
        <v>82</v>
      </c>
      <c r="AW199" s="12" t="s">
        <v>35</v>
      </c>
      <c r="AX199" s="12" t="s">
        <v>74</v>
      </c>
      <c r="AY199" s="152" t="s">
        <v>189</v>
      </c>
    </row>
    <row r="200" spans="2:65" s="13" customFormat="1" ht="11.25">
      <c r="B200" s="157"/>
      <c r="D200" s="151" t="s">
        <v>205</v>
      </c>
      <c r="E200" s="158" t="s">
        <v>19</v>
      </c>
      <c r="F200" s="159" t="s">
        <v>3887</v>
      </c>
      <c r="H200" s="160">
        <v>42</v>
      </c>
      <c r="I200" s="161"/>
      <c r="L200" s="157"/>
      <c r="M200" s="162"/>
      <c r="T200" s="163"/>
      <c r="AT200" s="158" t="s">
        <v>205</v>
      </c>
      <c r="AU200" s="158" t="s">
        <v>85</v>
      </c>
      <c r="AV200" s="13" t="s">
        <v>85</v>
      </c>
      <c r="AW200" s="13" t="s">
        <v>35</v>
      </c>
      <c r="AX200" s="13" t="s">
        <v>82</v>
      </c>
      <c r="AY200" s="158" t="s">
        <v>189</v>
      </c>
    </row>
    <row r="201" spans="2:65" s="1" customFormat="1" ht="24.2" customHeight="1">
      <c r="B201" s="33"/>
      <c r="C201" s="178" t="s">
        <v>336</v>
      </c>
      <c r="D201" s="178" t="s">
        <v>666</v>
      </c>
      <c r="E201" s="179" t="s">
        <v>3888</v>
      </c>
      <c r="F201" s="180" t="s">
        <v>3889</v>
      </c>
      <c r="G201" s="181" t="s">
        <v>202</v>
      </c>
      <c r="H201" s="182">
        <v>84</v>
      </c>
      <c r="I201" s="183"/>
      <c r="J201" s="184">
        <f>ROUND(I201*H201,2)</f>
        <v>0</v>
      </c>
      <c r="K201" s="180" t="s">
        <v>19</v>
      </c>
      <c r="L201" s="185"/>
      <c r="M201" s="186" t="s">
        <v>19</v>
      </c>
      <c r="N201" s="187" t="s">
        <v>45</v>
      </c>
      <c r="P201" s="142">
        <f>O201*H201</f>
        <v>0</v>
      </c>
      <c r="Q201" s="142">
        <v>8.9999999999999998E-4</v>
      </c>
      <c r="R201" s="142">
        <f>Q201*H201</f>
        <v>7.5600000000000001E-2</v>
      </c>
      <c r="S201" s="142">
        <v>0</v>
      </c>
      <c r="T201" s="143">
        <f>S201*H201</f>
        <v>0</v>
      </c>
      <c r="AR201" s="144" t="s">
        <v>234</v>
      </c>
      <c r="AT201" s="144" t="s">
        <v>666</v>
      </c>
      <c r="AU201" s="144" t="s">
        <v>85</v>
      </c>
      <c r="AY201" s="18" t="s">
        <v>189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8" t="s">
        <v>82</v>
      </c>
      <c r="BK201" s="145">
        <f>ROUND(I201*H201,2)</f>
        <v>0</v>
      </c>
      <c r="BL201" s="18" t="s">
        <v>196</v>
      </c>
      <c r="BM201" s="144" t="s">
        <v>3890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3776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3" customFormat="1" ht="11.25">
      <c r="B203" s="157"/>
      <c r="D203" s="151" t="s">
        <v>205</v>
      </c>
      <c r="E203" s="158" t="s">
        <v>19</v>
      </c>
      <c r="F203" s="159" t="s">
        <v>3891</v>
      </c>
      <c r="H203" s="160">
        <v>84</v>
      </c>
      <c r="I203" s="161"/>
      <c r="L203" s="157"/>
      <c r="M203" s="162"/>
      <c r="T203" s="163"/>
      <c r="AT203" s="158" t="s">
        <v>205</v>
      </c>
      <c r="AU203" s="158" t="s">
        <v>85</v>
      </c>
      <c r="AV203" s="13" t="s">
        <v>85</v>
      </c>
      <c r="AW203" s="13" t="s">
        <v>35</v>
      </c>
      <c r="AX203" s="13" t="s">
        <v>82</v>
      </c>
      <c r="AY203" s="158" t="s">
        <v>189</v>
      </c>
    </row>
    <row r="204" spans="2:65" s="1" customFormat="1" ht="24.2" customHeight="1">
      <c r="B204" s="33"/>
      <c r="C204" s="133" t="s">
        <v>345</v>
      </c>
      <c r="D204" s="133" t="s">
        <v>191</v>
      </c>
      <c r="E204" s="134" t="s">
        <v>3892</v>
      </c>
      <c r="F204" s="135" t="s">
        <v>3893</v>
      </c>
      <c r="G204" s="136" t="s">
        <v>339</v>
      </c>
      <c r="H204" s="137">
        <v>115</v>
      </c>
      <c r="I204" s="138"/>
      <c r="J204" s="139">
        <f>ROUND(I204*H204,2)</f>
        <v>0</v>
      </c>
      <c r="K204" s="135" t="s">
        <v>195</v>
      </c>
      <c r="L204" s="33"/>
      <c r="M204" s="140" t="s">
        <v>19</v>
      </c>
      <c r="N204" s="141" t="s">
        <v>45</v>
      </c>
      <c r="P204" s="142">
        <f>O204*H204</f>
        <v>0</v>
      </c>
      <c r="Q204" s="142">
        <v>0</v>
      </c>
      <c r="R204" s="142">
        <f>Q204*H204</f>
        <v>0</v>
      </c>
      <c r="S204" s="142">
        <v>0</v>
      </c>
      <c r="T204" s="143">
        <f>S204*H204</f>
        <v>0</v>
      </c>
      <c r="AR204" s="144" t="s">
        <v>196</v>
      </c>
      <c r="AT204" s="144" t="s">
        <v>191</v>
      </c>
      <c r="AU204" s="144" t="s">
        <v>85</v>
      </c>
      <c r="AY204" s="18" t="s">
        <v>189</v>
      </c>
      <c r="BE204" s="145">
        <f>IF(N204="základní",J204,0)</f>
        <v>0</v>
      </c>
      <c r="BF204" s="145">
        <f>IF(N204="snížená",J204,0)</f>
        <v>0</v>
      </c>
      <c r="BG204" s="145">
        <f>IF(N204="zákl. přenesená",J204,0)</f>
        <v>0</v>
      </c>
      <c r="BH204" s="145">
        <f>IF(N204="sníž. přenesená",J204,0)</f>
        <v>0</v>
      </c>
      <c r="BI204" s="145">
        <f>IF(N204="nulová",J204,0)</f>
        <v>0</v>
      </c>
      <c r="BJ204" s="18" t="s">
        <v>82</v>
      </c>
      <c r="BK204" s="145">
        <f>ROUND(I204*H204,2)</f>
        <v>0</v>
      </c>
      <c r="BL204" s="18" t="s">
        <v>196</v>
      </c>
      <c r="BM204" s="144" t="s">
        <v>3894</v>
      </c>
    </row>
    <row r="205" spans="2:65" s="1" customFormat="1" ht="11.25">
      <c r="B205" s="33"/>
      <c r="D205" s="146" t="s">
        <v>198</v>
      </c>
      <c r="F205" s="147" t="s">
        <v>3895</v>
      </c>
      <c r="I205" s="148"/>
      <c r="L205" s="33"/>
      <c r="M205" s="149"/>
      <c r="T205" s="54"/>
      <c r="AT205" s="18" t="s">
        <v>198</v>
      </c>
      <c r="AU205" s="18" t="s">
        <v>85</v>
      </c>
    </row>
    <row r="206" spans="2:65" s="1" customFormat="1" ht="24.2" customHeight="1">
      <c r="B206" s="33"/>
      <c r="C206" s="178" t="s">
        <v>355</v>
      </c>
      <c r="D206" s="178" t="s">
        <v>666</v>
      </c>
      <c r="E206" s="179" t="s">
        <v>3896</v>
      </c>
      <c r="F206" s="180" t="s">
        <v>3897</v>
      </c>
      <c r="G206" s="181" t="s">
        <v>339</v>
      </c>
      <c r="H206" s="182">
        <v>120.75</v>
      </c>
      <c r="I206" s="183"/>
      <c r="J206" s="184">
        <f>ROUND(I206*H206,2)</f>
        <v>0</v>
      </c>
      <c r="K206" s="180" t="s">
        <v>195</v>
      </c>
      <c r="L206" s="185"/>
      <c r="M206" s="186" t="s">
        <v>19</v>
      </c>
      <c r="N206" s="187" t="s">
        <v>45</v>
      </c>
      <c r="P206" s="142">
        <f>O206*H206</f>
        <v>0</v>
      </c>
      <c r="Q206" s="142">
        <v>2.0300000000000001E-3</v>
      </c>
      <c r="R206" s="142">
        <f>Q206*H206</f>
        <v>0.24512250000000002</v>
      </c>
      <c r="S206" s="142">
        <v>0</v>
      </c>
      <c r="T206" s="143">
        <f>S206*H206</f>
        <v>0</v>
      </c>
      <c r="AR206" s="144" t="s">
        <v>234</v>
      </c>
      <c r="AT206" s="144" t="s">
        <v>666</v>
      </c>
      <c r="AU206" s="144" t="s">
        <v>85</v>
      </c>
      <c r="AY206" s="18" t="s">
        <v>189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8" t="s">
        <v>82</v>
      </c>
      <c r="BK206" s="145">
        <f>ROUND(I206*H206,2)</f>
        <v>0</v>
      </c>
      <c r="BL206" s="18" t="s">
        <v>196</v>
      </c>
      <c r="BM206" s="144" t="s">
        <v>3898</v>
      </c>
    </row>
    <row r="207" spans="2:65" s="12" customFormat="1" ht="22.5">
      <c r="B207" s="150"/>
      <c r="D207" s="151" t="s">
        <v>205</v>
      </c>
      <c r="E207" s="152" t="s">
        <v>19</v>
      </c>
      <c r="F207" s="153" t="s">
        <v>3899</v>
      </c>
      <c r="H207" s="152" t="s">
        <v>19</v>
      </c>
      <c r="I207" s="154"/>
      <c r="L207" s="150"/>
      <c r="M207" s="155"/>
      <c r="T207" s="156"/>
      <c r="AT207" s="152" t="s">
        <v>205</v>
      </c>
      <c r="AU207" s="152" t="s">
        <v>85</v>
      </c>
      <c r="AV207" s="12" t="s">
        <v>82</v>
      </c>
      <c r="AW207" s="12" t="s">
        <v>35</v>
      </c>
      <c r="AX207" s="12" t="s">
        <v>74</v>
      </c>
      <c r="AY207" s="152" t="s">
        <v>189</v>
      </c>
    </row>
    <row r="208" spans="2:65" s="13" customFormat="1" ht="11.25">
      <c r="B208" s="157"/>
      <c r="D208" s="151" t="s">
        <v>205</v>
      </c>
      <c r="E208" s="158" t="s">
        <v>19</v>
      </c>
      <c r="F208" s="159" t="s">
        <v>3900</v>
      </c>
      <c r="H208" s="160">
        <v>115</v>
      </c>
      <c r="I208" s="161"/>
      <c r="L208" s="157"/>
      <c r="M208" s="162"/>
      <c r="T208" s="163"/>
      <c r="AT208" s="158" t="s">
        <v>205</v>
      </c>
      <c r="AU208" s="158" t="s">
        <v>85</v>
      </c>
      <c r="AV208" s="13" t="s">
        <v>85</v>
      </c>
      <c r="AW208" s="13" t="s">
        <v>35</v>
      </c>
      <c r="AX208" s="13" t="s">
        <v>82</v>
      </c>
      <c r="AY208" s="158" t="s">
        <v>189</v>
      </c>
    </row>
    <row r="209" spans="2:65" s="13" customFormat="1" ht="11.25">
      <c r="B209" s="157"/>
      <c r="D209" s="151" t="s">
        <v>205</v>
      </c>
      <c r="F209" s="159" t="s">
        <v>3901</v>
      </c>
      <c r="H209" s="160">
        <v>120.75</v>
      </c>
      <c r="I209" s="161"/>
      <c r="L209" s="157"/>
      <c r="M209" s="162"/>
      <c r="T209" s="163"/>
      <c r="AT209" s="158" t="s">
        <v>205</v>
      </c>
      <c r="AU209" s="158" t="s">
        <v>85</v>
      </c>
      <c r="AV209" s="13" t="s">
        <v>85</v>
      </c>
      <c r="AW209" s="13" t="s">
        <v>4</v>
      </c>
      <c r="AX209" s="13" t="s">
        <v>82</v>
      </c>
      <c r="AY209" s="158" t="s">
        <v>189</v>
      </c>
    </row>
    <row r="210" spans="2:65" s="1" customFormat="1" ht="24.2" customHeight="1">
      <c r="B210" s="33"/>
      <c r="C210" s="133" t="s">
        <v>361</v>
      </c>
      <c r="D210" s="133" t="s">
        <v>191</v>
      </c>
      <c r="E210" s="134" t="s">
        <v>3902</v>
      </c>
      <c r="F210" s="135" t="s">
        <v>3903</v>
      </c>
      <c r="G210" s="136" t="s">
        <v>339</v>
      </c>
      <c r="H210" s="137">
        <v>345</v>
      </c>
      <c r="I210" s="138"/>
      <c r="J210" s="139">
        <f>ROUND(I210*H210,2)</f>
        <v>0</v>
      </c>
      <c r="K210" s="135" t="s">
        <v>195</v>
      </c>
      <c r="L210" s="33"/>
      <c r="M210" s="140" t="s">
        <v>19</v>
      </c>
      <c r="N210" s="141" t="s">
        <v>45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196</v>
      </c>
      <c r="AT210" s="144" t="s">
        <v>191</v>
      </c>
      <c r="AU210" s="144" t="s">
        <v>85</v>
      </c>
      <c r="AY210" s="18" t="s">
        <v>189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8" t="s">
        <v>82</v>
      </c>
      <c r="BK210" s="145">
        <f>ROUND(I210*H210,2)</f>
        <v>0</v>
      </c>
      <c r="BL210" s="18" t="s">
        <v>196</v>
      </c>
      <c r="BM210" s="144" t="s">
        <v>3904</v>
      </c>
    </row>
    <row r="211" spans="2:65" s="1" customFormat="1" ht="11.25">
      <c r="B211" s="33"/>
      <c r="D211" s="146" t="s">
        <v>198</v>
      </c>
      <c r="F211" s="147" t="s">
        <v>3905</v>
      </c>
      <c r="I211" s="148"/>
      <c r="L211" s="33"/>
      <c r="M211" s="149"/>
      <c r="T211" s="54"/>
      <c r="AT211" s="18" t="s">
        <v>198</v>
      </c>
      <c r="AU211" s="18" t="s">
        <v>85</v>
      </c>
    </row>
    <row r="212" spans="2:65" s="12" customFormat="1" ht="11.25">
      <c r="B212" s="150"/>
      <c r="D212" s="151" t="s">
        <v>205</v>
      </c>
      <c r="E212" s="152" t="s">
        <v>19</v>
      </c>
      <c r="F212" s="153" t="s">
        <v>3776</v>
      </c>
      <c r="H212" s="152" t="s">
        <v>19</v>
      </c>
      <c r="I212" s="154"/>
      <c r="L212" s="150"/>
      <c r="M212" s="155"/>
      <c r="T212" s="156"/>
      <c r="AT212" s="152" t="s">
        <v>205</v>
      </c>
      <c r="AU212" s="152" t="s">
        <v>85</v>
      </c>
      <c r="AV212" s="12" t="s">
        <v>82</v>
      </c>
      <c r="AW212" s="12" t="s">
        <v>35</v>
      </c>
      <c r="AX212" s="12" t="s">
        <v>74</v>
      </c>
      <c r="AY212" s="152" t="s">
        <v>189</v>
      </c>
    </row>
    <row r="213" spans="2:65" s="13" customFormat="1" ht="11.25">
      <c r="B213" s="157"/>
      <c r="D213" s="151" t="s">
        <v>205</v>
      </c>
      <c r="E213" s="158" t="s">
        <v>19</v>
      </c>
      <c r="F213" s="159" t="s">
        <v>3906</v>
      </c>
      <c r="H213" s="160">
        <v>345</v>
      </c>
      <c r="I213" s="161"/>
      <c r="L213" s="157"/>
      <c r="M213" s="162"/>
      <c r="T213" s="163"/>
      <c r="AT213" s="158" t="s">
        <v>205</v>
      </c>
      <c r="AU213" s="158" t="s">
        <v>85</v>
      </c>
      <c r="AV213" s="13" t="s">
        <v>85</v>
      </c>
      <c r="AW213" s="13" t="s">
        <v>35</v>
      </c>
      <c r="AX213" s="13" t="s">
        <v>82</v>
      </c>
      <c r="AY213" s="158" t="s">
        <v>189</v>
      </c>
    </row>
    <row r="214" spans="2:65" s="1" customFormat="1" ht="16.5" customHeight="1">
      <c r="B214" s="33"/>
      <c r="C214" s="178" t="s">
        <v>368</v>
      </c>
      <c r="D214" s="178" t="s">
        <v>666</v>
      </c>
      <c r="E214" s="179" t="s">
        <v>3907</v>
      </c>
      <c r="F214" s="180" t="s">
        <v>3908</v>
      </c>
      <c r="G214" s="181" t="s">
        <v>339</v>
      </c>
      <c r="H214" s="182">
        <v>362.25</v>
      </c>
      <c r="I214" s="183"/>
      <c r="J214" s="184">
        <f>ROUND(I214*H214,2)</f>
        <v>0</v>
      </c>
      <c r="K214" s="180" t="s">
        <v>195</v>
      </c>
      <c r="L214" s="185"/>
      <c r="M214" s="186" t="s">
        <v>19</v>
      </c>
      <c r="N214" s="187" t="s">
        <v>45</v>
      </c>
      <c r="P214" s="142">
        <f>O214*H214</f>
        <v>0</v>
      </c>
      <c r="Q214" s="142">
        <v>1E-4</v>
      </c>
      <c r="R214" s="142">
        <f>Q214*H214</f>
        <v>3.6225E-2</v>
      </c>
      <c r="S214" s="142">
        <v>0</v>
      </c>
      <c r="T214" s="143">
        <f>S214*H214</f>
        <v>0</v>
      </c>
      <c r="AR214" s="144" t="s">
        <v>234</v>
      </c>
      <c r="AT214" s="144" t="s">
        <v>666</v>
      </c>
      <c r="AU214" s="144" t="s">
        <v>85</v>
      </c>
      <c r="AY214" s="18" t="s">
        <v>189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8" t="s">
        <v>82</v>
      </c>
      <c r="BK214" s="145">
        <f>ROUND(I214*H214,2)</f>
        <v>0</v>
      </c>
      <c r="BL214" s="18" t="s">
        <v>196</v>
      </c>
      <c r="BM214" s="144" t="s">
        <v>3909</v>
      </c>
    </row>
    <row r="215" spans="2:65" s="13" customFormat="1" ht="11.25">
      <c r="B215" s="157"/>
      <c r="D215" s="151" t="s">
        <v>205</v>
      </c>
      <c r="F215" s="159" t="s">
        <v>3910</v>
      </c>
      <c r="H215" s="160">
        <v>362.25</v>
      </c>
      <c r="I215" s="161"/>
      <c r="L215" s="157"/>
      <c r="M215" s="162"/>
      <c r="T215" s="163"/>
      <c r="AT215" s="158" t="s">
        <v>205</v>
      </c>
      <c r="AU215" s="158" t="s">
        <v>85</v>
      </c>
      <c r="AV215" s="13" t="s">
        <v>85</v>
      </c>
      <c r="AW215" s="13" t="s">
        <v>4</v>
      </c>
      <c r="AX215" s="13" t="s">
        <v>82</v>
      </c>
      <c r="AY215" s="158" t="s">
        <v>189</v>
      </c>
    </row>
    <row r="216" spans="2:65" s="1" customFormat="1" ht="24.2" customHeight="1">
      <c r="B216" s="33"/>
      <c r="C216" s="133" t="s">
        <v>375</v>
      </c>
      <c r="D216" s="133" t="s">
        <v>191</v>
      </c>
      <c r="E216" s="134" t="s">
        <v>3911</v>
      </c>
      <c r="F216" s="135" t="s">
        <v>3912</v>
      </c>
      <c r="G216" s="136" t="s">
        <v>339</v>
      </c>
      <c r="H216" s="137">
        <v>345</v>
      </c>
      <c r="I216" s="138"/>
      <c r="J216" s="139">
        <f>ROUND(I216*H216,2)</f>
        <v>0</v>
      </c>
      <c r="K216" s="135" t="s">
        <v>195</v>
      </c>
      <c r="L216" s="33"/>
      <c r="M216" s="140" t="s">
        <v>19</v>
      </c>
      <c r="N216" s="141" t="s">
        <v>45</v>
      </c>
      <c r="P216" s="142">
        <f>O216*H216</f>
        <v>0</v>
      </c>
      <c r="Q216" s="142">
        <v>0</v>
      </c>
      <c r="R216" s="142">
        <f>Q216*H216</f>
        <v>0</v>
      </c>
      <c r="S216" s="142">
        <v>0</v>
      </c>
      <c r="T216" s="143">
        <f>S216*H216</f>
        <v>0</v>
      </c>
      <c r="AR216" s="144" t="s">
        <v>196</v>
      </c>
      <c r="AT216" s="144" t="s">
        <v>191</v>
      </c>
      <c r="AU216" s="144" t="s">
        <v>85</v>
      </c>
      <c r="AY216" s="18" t="s">
        <v>189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8" t="s">
        <v>82</v>
      </c>
      <c r="BK216" s="145">
        <f>ROUND(I216*H216,2)</f>
        <v>0</v>
      </c>
      <c r="BL216" s="18" t="s">
        <v>196</v>
      </c>
      <c r="BM216" s="144" t="s">
        <v>3913</v>
      </c>
    </row>
    <row r="217" spans="2:65" s="1" customFormat="1" ht="11.25">
      <c r="B217" s="33"/>
      <c r="D217" s="146" t="s">
        <v>198</v>
      </c>
      <c r="F217" s="147" t="s">
        <v>3914</v>
      </c>
      <c r="I217" s="148"/>
      <c r="L217" s="33"/>
      <c r="M217" s="149"/>
      <c r="T217" s="54"/>
      <c r="AT217" s="18" t="s">
        <v>198</v>
      </c>
      <c r="AU217" s="18" t="s">
        <v>85</v>
      </c>
    </row>
    <row r="218" spans="2:65" s="12" customFormat="1" ht="11.25">
      <c r="B218" s="150"/>
      <c r="D218" s="151" t="s">
        <v>205</v>
      </c>
      <c r="E218" s="152" t="s">
        <v>19</v>
      </c>
      <c r="F218" s="153" t="s">
        <v>3776</v>
      </c>
      <c r="H218" s="152" t="s">
        <v>19</v>
      </c>
      <c r="I218" s="154"/>
      <c r="L218" s="150"/>
      <c r="M218" s="155"/>
      <c r="T218" s="156"/>
      <c r="AT218" s="152" t="s">
        <v>205</v>
      </c>
      <c r="AU218" s="152" t="s">
        <v>85</v>
      </c>
      <c r="AV218" s="12" t="s">
        <v>82</v>
      </c>
      <c r="AW218" s="12" t="s">
        <v>35</v>
      </c>
      <c r="AX218" s="12" t="s">
        <v>74</v>
      </c>
      <c r="AY218" s="152" t="s">
        <v>189</v>
      </c>
    </row>
    <row r="219" spans="2:65" s="13" customFormat="1" ht="11.25">
      <c r="B219" s="157"/>
      <c r="D219" s="151" t="s">
        <v>205</v>
      </c>
      <c r="E219" s="158" t="s">
        <v>19</v>
      </c>
      <c r="F219" s="159" t="s">
        <v>3915</v>
      </c>
      <c r="H219" s="160">
        <v>345</v>
      </c>
      <c r="I219" s="161"/>
      <c r="L219" s="157"/>
      <c r="M219" s="162"/>
      <c r="T219" s="163"/>
      <c r="AT219" s="158" t="s">
        <v>205</v>
      </c>
      <c r="AU219" s="158" t="s">
        <v>85</v>
      </c>
      <c r="AV219" s="13" t="s">
        <v>85</v>
      </c>
      <c r="AW219" s="13" t="s">
        <v>35</v>
      </c>
      <c r="AX219" s="13" t="s">
        <v>82</v>
      </c>
      <c r="AY219" s="158" t="s">
        <v>189</v>
      </c>
    </row>
    <row r="220" spans="2:65" s="1" customFormat="1" ht="16.5" customHeight="1">
      <c r="B220" s="33"/>
      <c r="C220" s="178" t="s">
        <v>382</v>
      </c>
      <c r="D220" s="178" t="s">
        <v>666</v>
      </c>
      <c r="E220" s="179" t="s">
        <v>3916</v>
      </c>
      <c r="F220" s="180" t="s">
        <v>3917</v>
      </c>
      <c r="G220" s="181" t="s">
        <v>339</v>
      </c>
      <c r="H220" s="182">
        <v>362.25</v>
      </c>
      <c r="I220" s="183"/>
      <c r="J220" s="184">
        <f>ROUND(I220*H220,2)</f>
        <v>0</v>
      </c>
      <c r="K220" s="180" t="s">
        <v>195</v>
      </c>
      <c r="L220" s="185"/>
      <c r="M220" s="186" t="s">
        <v>19</v>
      </c>
      <c r="N220" s="187" t="s">
        <v>45</v>
      </c>
      <c r="P220" s="142">
        <f>O220*H220</f>
        <v>0</v>
      </c>
      <c r="Q220" s="142">
        <v>4.0000000000000003E-5</v>
      </c>
      <c r="R220" s="142">
        <f>Q220*H220</f>
        <v>1.4490000000000001E-2</v>
      </c>
      <c r="S220" s="142">
        <v>0</v>
      </c>
      <c r="T220" s="143">
        <f>S220*H220</f>
        <v>0</v>
      </c>
      <c r="AR220" s="144" t="s">
        <v>234</v>
      </c>
      <c r="AT220" s="144" t="s">
        <v>666</v>
      </c>
      <c r="AU220" s="144" t="s">
        <v>85</v>
      </c>
      <c r="AY220" s="18" t="s">
        <v>189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8" t="s">
        <v>82</v>
      </c>
      <c r="BK220" s="145">
        <f>ROUND(I220*H220,2)</f>
        <v>0</v>
      </c>
      <c r="BL220" s="18" t="s">
        <v>196</v>
      </c>
      <c r="BM220" s="144" t="s">
        <v>3918</v>
      </c>
    </row>
    <row r="221" spans="2:65" s="13" customFormat="1" ht="11.25">
      <c r="B221" s="157"/>
      <c r="D221" s="151" t="s">
        <v>205</v>
      </c>
      <c r="F221" s="159" t="s">
        <v>3910</v>
      </c>
      <c r="H221" s="160">
        <v>362.25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4</v>
      </c>
      <c r="AX221" s="13" t="s">
        <v>82</v>
      </c>
      <c r="AY221" s="158" t="s">
        <v>189</v>
      </c>
    </row>
    <row r="222" spans="2:65" s="1" customFormat="1" ht="16.5" customHeight="1">
      <c r="B222" s="33"/>
      <c r="C222" s="178" t="s">
        <v>402</v>
      </c>
      <c r="D222" s="178" t="s">
        <v>666</v>
      </c>
      <c r="E222" s="179" t="s">
        <v>3919</v>
      </c>
      <c r="F222" s="180" t="s">
        <v>3920</v>
      </c>
      <c r="G222" s="181" t="s">
        <v>202</v>
      </c>
      <c r="H222" s="182">
        <v>48</v>
      </c>
      <c r="I222" s="183"/>
      <c r="J222" s="184">
        <f>ROUND(I222*H222,2)</f>
        <v>0</v>
      </c>
      <c r="K222" s="180" t="s">
        <v>19</v>
      </c>
      <c r="L222" s="185"/>
      <c r="M222" s="186" t="s">
        <v>19</v>
      </c>
      <c r="N222" s="187" t="s">
        <v>45</v>
      </c>
      <c r="P222" s="142">
        <f>O222*H222</f>
        <v>0</v>
      </c>
      <c r="Q222" s="142">
        <v>1.25E-3</v>
      </c>
      <c r="R222" s="142">
        <f>Q222*H222</f>
        <v>0.06</v>
      </c>
      <c r="S222" s="142">
        <v>0</v>
      </c>
      <c r="T222" s="143">
        <f>S222*H222</f>
        <v>0</v>
      </c>
      <c r="AR222" s="144" t="s">
        <v>234</v>
      </c>
      <c r="AT222" s="144" t="s">
        <v>666</v>
      </c>
      <c r="AU222" s="144" t="s">
        <v>85</v>
      </c>
      <c r="AY222" s="18" t="s">
        <v>189</v>
      </c>
      <c r="BE222" s="145">
        <f>IF(N222="základní",J222,0)</f>
        <v>0</v>
      </c>
      <c r="BF222" s="145">
        <f>IF(N222="snížená",J222,0)</f>
        <v>0</v>
      </c>
      <c r="BG222" s="145">
        <f>IF(N222="zákl. přenesená",J222,0)</f>
        <v>0</v>
      </c>
      <c r="BH222" s="145">
        <f>IF(N222="sníž. přenesená",J222,0)</f>
        <v>0</v>
      </c>
      <c r="BI222" s="145">
        <f>IF(N222="nulová",J222,0)</f>
        <v>0</v>
      </c>
      <c r="BJ222" s="18" t="s">
        <v>82</v>
      </c>
      <c r="BK222" s="145">
        <f>ROUND(I222*H222,2)</f>
        <v>0</v>
      </c>
      <c r="BL222" s="18" t="s">
        <v>196</v>
      </c>
      <c r="BM222" s="144" t="s">
        <v>3921</v>
      </c>
    </row>
    <row r="223" spans="2:65" s="12" customFormat="1" ht="11.25">
      <c r="B223" s="150"/>
      <c r="D223" s="151" t="s">
        <v>205</v>
      </c>
      <c r="E223" s="152" t="s">
        <v>19</v>
      </c>
      <c r="F223" s="153" t="s">
        <v>3776</v>
      </c>
      <c r="H223" s="152" t="s">
        <v>19</v>
      </c>
      <c r="I223" s="154"/>
      <c r="L223" s="150"/>
      <c r="M223" s="155"/>
      <c r="T223" s="156"/>
      <c r="AT223" s="152" t="s">
        <v>205</v>
      </c>
      <c r="AU223" s="152" t="s">
        <v>85</v>
      </c>
      <c r="AV223" s="12" t="s">
        <v>82</v>
      </c>
      <c r="AW223" s="12" t="s">
        <v>35</v>
      </c>
      <c r="AX223" s="12" t="s">
        <v>74</v>
      </c>
      <c r="AY223" s="152" t="s">
        <v>189</v>
      </c>
    </row>
    <row r="224" spans="2:65" s="13" customFormat="1" ht="11.25">
      <c r="B224" s="157"/>
      <c r="D224" s="151" t="s">
        <v>205</v>
      </c>
      <c r="E224" s="158" t="s">
        <v>19</v>
      </c>
      <c r="F224" s="159" t="s">
        <v>3922</v>
      </c>
      <c r="H224" s="160">
        <v>48</v>
      </c>
      <c r="I224" s="161"/>
      <c r="L224" s="157"/>
      <c r="M224" s="162"/>
      <c r="T224" s="163"/>
      <c r="AT224" s="158" t="s">
        <v>205</v>
      </c>
      <c r="AU224" s="158" t="s">
        <v>85</v>
      </c>
      <c r="AV224" s="13" t="s">
        <v>85</v>
      </c>
      <c r="AW224" s="13" t="s">
        <v>35</v>
      </c>
      <c r="AX224" s="13" t="s">
        <v>82</v>
      </c>
      <c r="AY224" s="158" t="s">
        <v>189</v>
      </c>
    </row>
    <row r="225" spans="2:65" s="12" customFormat="1" ht="11.25">
      <c r="B225" s="150"/>
      <c r="D225" s="151" t="s">
        <v>205</v>
      </c>
      <c r="E225" s="152" t="s">
        <v>19</v>
      </c>
      <c r="F225" s="153" t="s">
        <v>3923</v>
      </c>
      <c r="H225" s="152" t="s">
        <v>19</v>
      </c>
      <c r="I225" s="154"/>
      <c r="L225" s="150"/>
      <c r="M225" s="155"/>
      <c r="T225" s="156"/>
      <c r="AT225" s="152" t="s">
        <v>205</v>
      </c>
      <c r="AU225" s="152" t="s">
        <v>85</v>
      </c>
      <c r="AV225" s="12" t="s">
        <v>82</v>
      </c>
      <c r="AW225" s="12" t="s">
        <v>35</v>
      </c>
      <c r="AX225" s="12" t="s">
        <v>74</v>
      </c>
      <c r="AY225" s="152" t="s">
        <v>189</v>
      </c>
    </row>
    <row r="226" spans="2:65" s="12" customFormat="1" ht="11.25">
      <c r="B226" s="150"/>
      <c r="D226" s="151" t="s">
        <v>205</v>
      </c>
      <c r="E226" s="152" t="s">
        <v>19</v>
      </c>
      <c r="F226" s="153" t="s">
        <v>3924</v>
      </c>
      <c r="H226" s="152" t="s">
        <v>19</v>
      </c>
      <c r="I226" s="154"/>
      <c r="L226" s="150"/>
      <c r="M226" s="155"/>
      <c r="T226" s="156"/>
      <c r="AT226" s="152" t="s">
        <v>205</v>
      </c>
      <c r="AU226" s="152" t="s">
        <v>85</v>
      </c>
      <c r="AV226" s="12" t="s">
        <v>82</v>
      </c>
      <c r="AW226" s="12" t="s">
        <v>35</v>
      </c>
      <c r="AX226" s="12" t="s">
        <v>74</v>
      </c>
      <c r="AY226" s="152" t="s">
        <v>189</v>
      </c>
    </row>
    <row r="227" spans="2:65" s="1" customFormat="1" ht="33" customHeight="1">
      <c r="B227" s="33"/>
      <c r="C227" s="133" t="s">
        <v>415</v>
      </c>
      <c r="D227" s="133" t="s">
        <v>191</v>
      </c>
      <c r="E227" s="134" t="s">
        <v>3925</v>
      </c>
      <c r="F227" s="135" t="s">
        <v>3926</v>
      </c>
      <c r="G227" s="136" t="s">
        <v>339</v>
      </c>
      <c r="H227" s="137">
        <v>90</v>
      </c>
      <c r="I227" s="138"/>
      <c r="J227" s="139">
        <f>ROUND(I227*H227,2)</f>
        <v>0</v>
      </c>
      <c r="K227" s="135" t="s">
        <v>195</v>
      </c>
      <c r="L227" s="33"/>
      <c r="M227" s="140" t="s">
        <v>19</v>
      </c>
      <c r="N227" s="141" t="s">
        <v>45</v>
      </c>
      <c r="P227" s="142">
        <f>O227*H227</f>
        <v>0</v>
      </c>
      <c r="Q227" s="142">
        <v>0</v>
      </c>
      <c r="R227" s="142">
        <f>Q227*H227</f>
        <v>0</v>
      </c>
      <c r="S227" s="142">
        <v>0</v>
      </c>
      <c r="T227" s="143">
        <f>S227*H227</f>
        <v>0</v>
      </c>
      <c r="AR227" s="144" t="s">
        <v>196</v>
      </c>
      <c r="AT227" s="144" t="s">
        <v>191</v>
      </c>
      <c r="AU227" s="144" t="s">
        <v>85</v>
      </c>
      <c r="AY227" s="18" t="s">
        <v>189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8" t="s">
        <v>82</v>
      </c>
      <c r="BK227" s="145">
        <f>ROUND(I227*H227,2)</f>
        <v>0</v>
      </c>
      <c r="BL227" s="18" t="s">
        <v>196</v>
      </c>
      <c r="BM227" s="144" t="s">
        <v>3927</v>
      </c>
    </row>
    <row r="228" spans="2:65" s="1" customFormat="1" ht="11.25">
      <c r="B228" s="33"/>
      <c r="D228" s="146" t="s">
        <v>198</v>
      </c>
      <c r="F228" s="147" t="s">
        <v>3928</v>
      </c>
      <c r="I228" s="148"/>
      <c r="L228" s="33"/>
      <c r="M228" s="149"/>
      <c r="T228" s="54"/>
      <c r="AT228" s="18" t="s">
        <v>198</v>
      </c>
      <c r="AU228" s="18" t="s">
        <v>85</v>
      </c>
    </row>
    <row r="229" spans="2:65" s="1" customFormat="1" ht="16.5" customHeight="1">
      <c r="B229" s="33"/>
      <c r="C229" s="178" t="s">
        <v>207</v>
      </c>
      <c r="D229" s="178" t="s">
        <v>666</v>
      </c>
      <c r="E229" s="179" t="s">
        <v>3929</v>
      </c>
      <c r="F229" s="180" t="s">
        <v>3930</v>
      </c>
      <c r="G229" s="181" t="s">
        <v>339</v>
      </c>
      <c r="H229" s="182">
        <v>94.5</v>
      </c>
      <c r="I229" s="183"/>
      <c r="J229" s="184">
        <f>ROUND(I229*H229,2)</f>
        <v>0</v>
      </c>
      <c r="K229" s="180" t="s">
        <v>195</v>
      </c>
      <c r="L229" s="185"/>
      <c r="M229" s="186" t="s">
        <v>19</v>
      </c>
      <c r="N229" s="187" t="s">
        <v>45</v>
      </c>
      <c r="P229" s="142">
        <f>O229*H229</f>
        <v>0</v>
      </c>
      <c r="Q229" s="142">
        <v>2.0000000000000002E-5</v>
      </c>
      <c r="R229" s="142">
        <f>Q229*H229</f>
        <v>1.8900000000000002E-3</v>
      </c>
      <c r="S229" s="142">
        <v>0</v>
      </c>
      <c r="T229" s="143">
        <f>S229*H229</f>
        <v>0</v>
      </c>
      <c r="AR229" s="144" t="s">
        <v>234</v>
      </c>
      <c r="AT229" s="144" t="s">
        <v>666</v>
      </c>
      <c r="AU229" s="144" t="s">
        <v>85</v>
      </c>
      <c r="AY229" s="18" t="s">
        <v>189</v>
      </c>
      <c r="BE229" s="145">
        <f>IF(N229="základní",J229,0)</f>
        <v>0</v>
      </c>
      <c r="BF229" s="145">
        <f>IF(N229="snížená",J229,0)</f>
        <v>0</v>
      </c>
      <c r="BG229" s="145">
        <f>IF(N229="zákl. přenesená",J229,0)</f>
        <v>0</v>
      </c>
      <c r="BH229" s="145">
        <f>IF(N229="sníž. přenesená",J229,0)</f>
        <v>0</v>
      </c>
      <c r="BI229" s="145">
        <f>IF(N229="nulová",J229,0)</f>
        <v>0</v>
      </c>
      <c r="BJ229" s="18" t="s">
        <v>82</v>
      </c>
      <c r="BK229" s="145">
        <f>ROUND(I229*H229,2)</f>
        <v>0</v>
      </c>
      <c r="BL229" s="18" t="s">
        <v>196</v>
      </c>
      <c r="BM229" s="144" t="s">
        <v>3931</v>
      </c>
    </row>
    <row r="230" spans="2:65" s="12" customFormat="1" ht="11.25">
      <c r="B230" s="150"/>
      <c r="D230" s="151" t="s">
        <v>205</v>
      </c>
      <c r="E230" s="152" t="s">
        <v>19</v>
      </c>
      <c r="F230" s="153" t="s">
        <v>3776</v>
      </c>
      <c r="H230" s="152" t="s">
        <v>19</v>
      </c>
      <c r="I230" s="154"/>
      <c r="L230" s="150"/>
      <c r="M230" s="155"/>
      <c r="T230" s="156"/>
      <c r="AT230" s="152" t="s">
        <v>205</v>
      </c>
      <c r="AU230" s="152" t="s">
        <v>85</v>
      </c>
      <c r="AV230" s="12" t="s">
        <v>82</v>
      </c>
      <c r="AW230" s="12" t="s">
        <v>35</v>
      </c>
      <c r="AX230" s="12" t="s">
        <v>74</v>
      </c>
      <c r="AY230" s="152" t="s">
        <v>189</v>
      </c>
    </row>
    <row r="231" spans="2:65" s="13" customFormat="1" ht="11.25">
      <c r="B231" s="157"/>
      <c r="D231" s="151" t="s">
        <v>205</v>
      </c>
      <c r="E231" s="158" t="s">
        <v>19</v>
      </c>
      <c r="F231" s="159" t="s">
        <v>3932</v>
      </c>
      <c r="H231" s="160">
        <v>90</v>
      </c>
      <c r="I231" s="161"/>
      <c r="L231" s="157"/>
      <c r="M231" s="162"/>
      <c r="T231" s="163"/>
      <c r="AT231" s="158" t="s">
        <v>205</v>
      </c>
      <c r="AU231" s="158" t="s">
        <v>85</v>
      </c>
      <c r="AV231" s="13" t="s">
        <v>85</v>
      </c>
      <c r="AW231" s="13" t="s">
        <v>35</v>
      </c>
      <c r="AX231" s="13" t="s">
        <v>82</v>
      </c>
      <c r="AY231" s="158" t="s">
        <v>189</v>
      </c>
    </row>
    <row r="232" spans="2:65" s="13" customFormat="1" ht="11.25">
      <c r="B232" s="157"/>
      <c r="D232" s="151" t="s">
        <v>205</v>
      </c>
      <c r="F232" s="159" t="s">
        <v>3933</v>
      </c>
      <c r="H232" s="160">
        <v>94.5</v>
      </c>
      <c r="I232" s="161"/>
      <c r="L232" s="157"/>
      <c r="M232" s="162"/>
      <c r="T232" s="163"/>
      <c r="AT232" s="158" t="s">
        <v>205</v>
      </c>
      <c r="AU232" s="158" t="s">
        <v>85</v>
      </c>
      <c r="AV232" s="13" t="s">
        <v>85</v>
      </c>
      <c r="AW232" s="13" t="s">
        <v>4</v>
      </c>
      <c r="AX232" s="13" t="s">
        <v>82</v>
      </c>
      <c r="AY232" s="158" t="s">
        <v>189</v>
      </c>
    </row>
    <row r="233" spans="2:65" s="1" customFormat="1" ht="21.75" customHeight="1">
      <c r="B233" s="33"/>
      <c r="C233" s="133" t="s">
        <v>428</v>
      </c>
      <c r="D233" s="133" t="s">
        <v>191</v>
      </c>
      <c r="E233" s="134" t="s">
        <v>3934</v>
      </c>
      <c r="F233" s="135" t="s">
        <v>3935</v>
      </c>
      <c r="G233" s="136" t="s">
        <v>202</v>
      </c>
      <c r="H233" s="137">
        <v>41</v>
      </c>
      <c r="I233" s="138"/>
      <c r="J233" s="139">
        <f>ROUND(I233*H233,2)</f>
        <v>0</v>
      </c>
      <c r="K233" s="135" t="s">
        <v>195</v>
      </c>
      <c r="L233" s="33"/>
      <c r="M233" s="140" t="s">
        <v>19</v>
      </c>
      <c r="N233" s="141" t="s">
        <v>45</v>
      </c>
      <c r="P233" s="142">
        <f>O233*H233</f>
        <v>0</v>
      </c>
      <c r="Q233" s="142">
        <v>0</v>
      </c>
      <c r="R233" s="142">
        <f>Q233*H233</f>
        <v>0</v>
      </c>
      <c r="S233" s="142">
        <v>0</v>
      </c>
      <c r="T233" s="143">
        <f>S233*H233</f>
        <v>0</v>
      </c>
      <c r="AR233" s="144" t="s">
        <v>196</v>
      </c>
      <c r="AT233" s="144" t="s">
        <v>191</v>
      </c>
      <c r="AU233" s="144" t="s">
        <v>85</v>
      </c>
      <c r="AY233" s="18" t="s">
        <v>189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8" t="s">
        <v>82</v>
      </c>
      <c r="BK233" s="145">
        <f>ROUND(I233*H233,2)</f>
        <v>0</v>
      </c>
      <c r="BL233" s="18" t="s">
        <v>196</v>
      </c>
      <c r="BM233" s="144" t="s">
        <v>3936</v>
      </c>
    </row>
    <row r="234" spans="2:65" s="1" customFormat="1" ht="11.25">
      <c r="B234" s="33"/>
      <c r="D234" s="146" t="s">
        <v>198</v>
      </c>
      <c r="F234" s="147" t="s">
        <v>3937</v>
      </c>
      <c r="I234" s="148"/>
      <c r="L234" s="33"/>
      <c r="M234" s="149"/>
      <c r="T234" s="54"/>
      <c r="AT234" s="18" t="s">
        <v>198</v>
      </c>
      <c r="AU234" s="18" t="s">
        <v>85</v>
      </c>
    </row>
    <row r="235" spans="2:65" s="12" customFormat="1" ht="11.25">
      <c r="B235" s="150"/>
      <c r="D235" s="151" t="s">
        <v>205</v>
      </c>
      <c r="E235" s="152" t="s">
        <v>19</v>
      </c>
      <c r="F235" s="153" t="s">
        <v>3776</v>
      </c>
      <c r="H235" s="152" t="s">
        <v>19</v>
      </c>
      <c r="I235" s="154"/>
      <c r="L235" s="150"/>
      <c r="M235" s="155"/>
      <c r="T235" s="156"/>
      <c r="AT235" s="152" t="s">
        <v>205</v>
      </c>
      <c r="AU235" s="152" t="s">
        <v>85</v>
      </c>
      <c r="AV235" s="12" t="s">
        <v>82</v>
      </c>
      <c r="AW235" s="12" t="s">
        <v>35</v>
      </c>
      <c r="AX235" s="12" t="s">
        <v>74</v>
      </c>
      <c r="AY235" s="152" t="s">
        <v>189</v>
      </c>
    </row>
    <row r="236" spans="2:65" s="13" customFormat="1" ht="11.25">
      <c r="B236" s="157"/>
      <c r="D236" s="151" t="s">
        <v>205</v>
      </c>
      <c r="E236" s="158" t="s">
        <v>19</v>
      </c>
      <c r="F236" s="159" t="s">
        <v>3938</v>
      </c>
      <c r="H236" s="160">
        <v>41</v>
      </c>
      <c r="I236" s="161"/>
      <c r="L236" s="157"/>
      <c r="M236" s="162"/>
      <c r="T236" s="163"/>
      <c r="AT236" s="158" t="s">
        <v>205</v>
      </c>
      <c r="AU236" s="158" t="s">
        <v>85</v>
      </c>
      <c r="AV236" s="13" t="s">
        <v>85</v>
      </c>
      <c r="AW236" s="13" t="s">
        <v>35</v>
      </c>
      <c r="AX236" s="13" t="s">
        <v>82</v>
      </c>
      <c r="AY236" s="158" t="s">
        <v>189</v>
      </c>
    </row>
    <row r="237" spans="2:65" s="1" customFormat="1" ht="37.9" customHeight="1">
      <c r="B237" s="33"/>
      <c r="C237" s="178" t="s">
        <v>434</v>
      </c>
      <c r="D237" s="178" t="s">
        <v>666</v>
      </c>
      <c r="E237" s="179" t="s">
        <v>3939</v>
      </c>
      <c r="F237" s="180" t="s">
        <v>3940</v>
      </c>
      <c r="G237" s="181" t="s">
        <v>202</v>
      </c>
      <c r="H237" s="182">
        <v>41</v>
      </c>
      <c r="I237" s="183"/>
      <c r="J237" s="184">
        <f>ROUND(I237*H237,2)</f>
        <v>0</v>
      </c>
      <c r="K237" s="180" t="s">
        <v>195</v>
      </c>
      <c r="L237" s="185"/>
      <c r="M237" s="186" t="s">
        <v>19</v>
      </c>
      <c r="N237" s="187" t="s">
        <v>45</v>
      </c>
      <c r="P237" s="142">
        <f>O237*H237</f>
        <v>0</v>
      </c>
      <c r="Q237" s="142">
        <v>8.9999999999999998E-4</v>
      </c>
      <c r="R237" s="142">
        <f>Q237*H237</f>
        <v>3.6900000000000002E-2</v>
      </c>
      <c r="S237" s="142">
        <v>0</v>
      </c>
      <c r="T237" s="143">
        <f>S237*H237</f>
        <v>0</v>
      </c>
      <c r="AR237" s="144" t="s">
        <v>234</v>
      </c>
      <c r="AT237" s="144" t="s">
        <v>666</v>
      </c>
      <c r="AU237" s="144" t="s">
        <v>85</v>
      </c>
      <c r="AY237" s="18" t="s">
        <v>189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8" t="s">
        <v>82</v>
      </c>
      <c r="BK237" s="145">
        <f>ROUND(I237*H237,2)</f>
        <v>0</v>
      </c>
      <c r="BL237" s="18" t="s">
        <v>196</v>
      </c>
      <c r="BM237" s="144" t="s">
        <v>3941</v>
      </c>
    </row>
    <row r="238" spans="2:65" s="1" customFormat="1" ht="24.2" customHeight="1">
      <c r="B238" s="33"/>
      <c r="C238" s="133" t="s">
        <v>441</v>
      </c>
      <c r="D238" s="133" t="s">
        <v>191</v>
      </c>
      <c r="E238" s="134" t="s">
        <v>3942</v>
      </c>
      <c r="F238" s="135" t="s">
        <v>3943</v>
      </c>
      <c r="G238" s="136" t="s">
        <v>202</v>
      </c>
      <c r="H238" s="137">
        <v>2</v>
      </c>
      <c r="I238" s="138"/>
      <c r="J238" s="139">
        <f>ROUND(I238*H238,2)</f>
        <v>0</v>
      </c>
      <c r="K238" s="135" t="s">
        <v>195</v>
      </c>
      <c r="L238" s="33"/>
      <c r="M238" s="140" t="s">
        <v>19</v>
      </c>
      <c r="N238" s="141" t="s">
        <v>45</v>
      </c>
      <c r="P238" s="142">
        <f>O238*H238</f>
        <v>0</v>
      </c>
      <c r="Q238" s="142">
        <v>0.17488999999999999</v>
      </c>
      <c r="R238" s="142">
        <f>Q238*H238</f>
        <v>0.34977999999999998</v>
      </c>
      <c r="S238" s="142">
        <v>0</v>
      </c>
      <c r="T238" s="143">
        <f>S238*H238</f>
        <v>0</v>
      </c>
      <c r="AR238" s="144" t="s">
        <v>196</v>
      </c>
      <c r="AT238" s="144" t="s">
        <v>191</v>
      </c>
      <c r="AU238" s="144" t="s">
        <v>85</v>
      </c>
      <c r="AY238" s="18" t="s">
        <v>189</v>
      </c>
      <c r="BE238" s="145">
        <f>IF(N238="základní",J238,0)</f>
        <v>0</v>
      </c>
      <c r="BF238" s="145">
        <f>IF(N238="snížená",J238,0)</f>
        <v>0</v>
      </c>
      <c r="BG238" s="145">
        <f>IF(N238="zákl. přenesená",J238,0)</f>
        <v>0</v>
      </c>
      <c r="BH238" s="145">
        <f>IF(N238="sníž. přenesená",J238,0)</f>
        <v>0</v>
      </c>
      <c r="BI238" s="145">
        <f>IF(N238="nulová",J238,0)</f>
        <v>0</v>
      </c>
      <c r="BJ238" s="18" t="s">
        <v>82</v>
      </c>
      <c r="BK238" s="145">
        <f>ROUND(I238*H238,2)</f>
        <v>0</v>
      </c>
      <c r="BL238" s="18" t="s">
        <v>196</v>
      </c>
      <c r="BM238" s="144" t="s">
        <v>3944</v>
      </c>
    </row>
    <row r="239" spans="2:65" s="1" customFormat="1" ht="11.25">
      <c r="B239" s="33"/>
      <c r="D239" s="146" t="s">
        <v>198</v>
      </c>
      <c r="F239" s="147" t="s">
        <v>3945</v>
      </c>
      <c r="I239" s="148"/>
      <c r="L239" s="33"/>
      <c r="M239" s="149"/>
      <c r="T239" s="54"/>
      <c r="AT239" s="18" t="s">
        <v>198</v>
      </c>
      <c r="AU239" s="18" t="s">
        <v>85</v>
      </c>
    </row>
    <row r="240" spans="2:65" s="1" customFormat="1" ht="21.75" customHeight="1">
      <c r="B240" s="33"/>
      <c r="C240" s="178" t="s">
        <v>475</v>
      </c>
      <c r="D240" s="178" t="s">
        <v>666</v>
      </c>
      <c r="E240" s="179" t="s">
        <v>3946</v>
      </c>
      <c r="F240" s="180" t="s">
        <v>3947</v>
      </c>
      <c r="G240" s="181" t="s">
        <v>202</v>
      </c>
      <c r="H240" s="182">
        <v>2</v>
      </c>
      <c r="I240" s="183"/>
      <c r="J240" s="184">
        <f>ROUND(I240*H240,2)</f>
        <v>0</v>
      </c>
      <c r="K240" s="180" t="s">
        <v>19</v>
      </c>
      <c r="L240" s="185"/>
      <c r="M240" s="186" t="s">
        <v>19</v>
      </c>
      <c r="N240" s="187" t="s">
        <v>45</v>
      </c>
      <c r="P240" s="142">
        <f>O240*H240</f>
        <v>0</v>
      </c>
      <c r="Q240" s="142">
        <v>6.3329999999999997E-2</v>
      </c>
      <c r="R240" s="142">
        <f>Q240*H240</f>
        <v>0.12665999999999999</v>
      </c>
      <c r="S240" s="142">
        <v>0</v>
      </c>
      <c r="T240" s="143">
        <f>S240*H240</f>
        <v>0</v>
      </c>
      <c r="AR240" s="144" t="s">
        <v>234</v>
      </c>
      <c r="AT240" s="144" t="s">
        <v>666</v>
      </c>
      <c r="AU240" s="144" t="s">
        <v>85</v>
      </c>
      <c r="AY240" s="18" t="s">
        <v>189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8" t="s">
        <v>82</v>
      </c>
      <c r="BK240" s="145">
        <f>ROUND(I240*H240,2)</f>
        <v>0</v>
      </c>
      <c r="BL240" s="18" t="s">
        <v>196</v>
      </c>
      <c r="BM240" s="144" t="s">
        <v>3948</v>
      </c>
    </row>
    <row r="241" spans="2:65" s="12" customFormat="1" ht="11.25">
      <c r="B241" s="150"/>
      <c r="D241" s="151" t="s">
        <v>205</v>
      </c>
      <c r="E241" s="152" t="s">
        <v>19</v>
      </c>
      <c r="F241" s="153" t="s">
        <v>3776</v>
      </c>
      <c r="H241" s="152" t="s">
        <v>19</v>
      </c>
      <c r="I241" s="154"/>
      <c r="L241" s="150"/>
      <c r="M241" s="155"/>
      <c r="T241" s="156"/>
      <c r="AT241" s="152" t="s">
        <v>205</v>
      </c>
      <c r="AU241" s="152" t="s">
        <v>85</v>
      </c>
      <c r="AV241" s="12" t="s">
        <v>82</v>
      </c>
      <c r="AW241" s="12" t="s">
        <v>35</v>
      </c>
      <c r="AX241" s="12" t="s">
        <v>74</v>
      </c>
      <c r="AY241" s="152" t="s">
        <v>189</v>
      </c>
    </row>
    <row r="242" spans="2:65" s="13" customFormat="1" ht="11.25">
      <c r="B242" s="157"/>
      <c r="D242" s="151" t="s">
        <v>205</v>
      </c>
      <c r="E242" s="158" t="s">
        <v>19</v>
      </c>
      <c r="F242" s="159" t="s">
        <v>3949</v>
      </c>
      <c r="H242" s="160">
        <v>2</v>
      </c>
      <c r="I242" s="161"/>
      <c r="L242" s="157"/>
      <c r="M242" s="162"/>
      <c r="T242" s="163"/>
      <c r="AT242" s="158" t="s">
        <v>205</v>
      </c>
      <c r="AU242" s="158" t="s">
        <v>85</v>
      </c>
      <c r="AV242" s="13" t="s">
        <v>85</v>
      </c>
      <c r="AW242" s="13" t="s">
        <v>35</v>
      </c>
      <c r="AX242" s="13" t="s">
        <v>82</v>
      </c>
      <c r="AY242" s="158" t="s">
        <v>189</v>
      </c>
    </row>
    <row r="243" spans="2:65" s="1" customFormat="1" ht="16.5" customHeight="1">
      <c r="B243" s="33"/>
      <c r="C243" s="133" t="s">
        <v>481</v>
      </c>
      <c r="D243" s="133" t="s">
        <v>191</v>
      </c>
      <c r="E243" s="134" t="s">
        <v>3950</v>
      </c>
      <c r="F243" s="135" t="s">
        <v>3951</v>
      </c>
      <c r="G243" s="136" t="s">
        <v>734</v>
      </c>
      <c r="H243" s="137">
        <v>1</v>
      </c>
      <c r="I243" s="138"/>
      <c r="J243" s="139">
        <f>ROUND(I243*H243,2)</f>
        <v>0</v>
      </c>
      <c r="K243" s="135" t="s">
        <v>19</v>
      </c>
      <c r="L243" s="33"/>
      <c r="M243" s="140" t="s">
        <v>19</v>
      </c>
      <c r="N243" s="141" t="s">
        <v>45</v>
      </c>
      <c r="P243" s="142">
        <f>O243*H243</f>
        <v>0</v>
      </c>
      <c r="Q243" s="142">
        <v>0</v>
      </c>
      <c r="R243" s="142">
        <f>Q243*H243</f>
        <v>0</v>
      </c>
      <c r="S243" s="142">
        <v>0</v>
      </c>
      <c r="T243" s="143">
        <f>S243*H243</f>
        <v>0</v>
      </c>
      <c r="AR243" s="144" t="s">
        <v>196</v>
      </c>
      <c r="AT243" s="144" t="s">
        <v>191</v>
      </c>
      <c r="AU243" s="144" t="s">
        <v>85</v>
      </c>
      <c r="AY243" s="18" t="s">
        <v>189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8" t="s">
        <v>82</v>
      </c>
      <c r="BK243" s="145">
        <f>ROUND(I243*H243,2)</f>
        <v>0</v>
      </c>
      <c r="BL243" s="18" t="s">
        <v>196</v>
      </c>
      <c r="BM243" s="144" t="s">
        <v>3952</v>
      </c>
    </row>
    <row r="244" spans="2:65" s="1" customFormat="1" ht="48.75">
      <c r="B244" s="33"/>
      <c r="D244" s="151" t="s">
        <v>1940</v>
      </c>
      <c r="F244" s="194" t="s">
        <v>3953</v>
      </c>
      <c r="I244" s="148"/>
      <c r="L244" s="33"/>
      <c r="M244" s="149"/>
      <c r="T244" s="54"/>
      <c r="AT244" s="18" t="s">
        <v>1940</v>
      </c>
      <c r="AU244" s="18" t="s">
        <v>85</v>
      </c>
    </row>
    <row r="245" spans="2:65" s="12" customFormat="1" ht="11.25">
      <c r="B245" s="150"/>
      <c r="D245" s="151" t="s">
        <v>205</v>
      </c>
      <c r="E245" s="152" t="s">
        <v>19</v>
      </c>
      <c r="F245" s="153" t="s">
        <v>217</v>
      </c>
      <c r="H245" s="152" t="s">
        <v>19</v>
      </c>
      <c r="I245" s="154"/>
      <c r="L245" s="150"/>
      <c r="M245" s="155"/>
      <c r="T245" s="156"/>
      <c r="AT245" s="152" t="s">
        <v>205</v>
      </c>
      <c r="AU245" s="152" t="s">
        <v>85</v>
      </c>
      <c r="AV245" s="12" t="s">
        <v>82</v>
      </c>
      <c r="AW245" s="12" t="s">
        <v>35</v>
      </c>
      <c r="AX245" s="12" t="s">
        <v>74</v>
      </c>
      <c r="AY245" s="152" t="s">
        <v>189</v>
      </c>
    </row>
    <row r="246" spans="2:65" s="12" customFormat="1" ht="11.25">
      <c r="B246" s="150"/>
      <c r="D246" s="151" t="s">
        <v>205</v>
      </c>
      <c r="E246" s="152" t="s">
        <v>19</v>
      </c>
      <c r="F246" s="153" t="s">
        <v>3776</v>
      </c>
      <c r="H246" s="152" t="s">
        <v>19</v>
      </c>
      <c r="I246" s="154"/>
      <c r="L246" s="150"/>
      <c r="M246" s="155"/>
      <c r="T246" s="156"/>
      <c r="AT246" s="152" t="s">
        <v>205</v>
      </c>
      <c r="AU246" s="152" t="s">
        <v>85</v>
      </c>
      <c r="AV246" s="12" t="s">
        <v>82</v>
      </c>
      <c r="AW246" s="12" t="s">
        <v>35</v>
      </c>
      <c r="AX246" s="12" t="s">
        <v>74</v>
      </c>
      <c r="AY246" s="152" t="s">
        <v>189</v>
      </c>
    </row>
    <row r="247" spans="2:65" s="13" customFormat="1" ht="11.25">
      <c r="B247" s="157"/>
      <c r="D247" s="151" t="s">
        <v>205</v>
      </c>
      <c r="E247" s="158" t="s">
        <v>19</v>
      </c>
      <c r="F247" s="159" t="s">
        <v>82</v>
      </c>
      <c r="H247" s="160">
        <v>1</v>
      </c>
      <c r="I247" s="161"/>
      <c r="L247" s="157"/>
      <c r="M247" s="162"/>
      <c r="T247" s="163"/>
      <c r="AT247" s="158" t="s">
        <v>205</v>
      </c>
      <c r="AU247" s="158" t="s">
        <v>85</v>
      </c>
      <c r="AV247" s="13" t="s">
        <v>85</v>
      </c>
      <c r="AW247" s="13" t="s">
        <v>35</v>
      </c>
      <c r="AX247" s="13" t="s">
        <v>82</v>
      </c>
      <c r="AY247" s="158" t="s">
        <v>189</v>
      </c>
    </row>
    <row r="248" spans="2:65" s="12" customFormat="1" ht="11.25">
      <c r="B248" s="150"/>
      <c r="D248" s="151" t="s">
        <v>205</v>
      </c>
      <c r="E248" s="152" t="s">
        <v>19</v>
      </c>
      <c r="F248" s="153" t="s">
        <v>3954</v>
      </c>
      <c r="H248" s="152" t="s">
        <v>19</v>
      </c>
      <c r="I248" s="154"/>
      <c r="L248" s="150"/>
      <c r="M248" s="155"/>
      <c r="T248" s="156"/>
      <c r="AT248" s="152" t="s">
        <v>205</v>
      </c>
      <c r="AU248" s="152" t="s">
        <v>85</v>
      </c>
      <c r="AV248" s="12" t="s">
        <v>82</v>
      </c>
      <c r="AW248" s="12" t="s">
        <v>35</v>
      </c>
      <c r="AX248" s="12" t="s">
        <v>74</v>
      </c>
      <c r="AY248" s="152" t="s">
        <v>189</v>
      </c>
    </row>
    <row r="249" spans="2:65" s="12" customFormat="1" ht="11.25">
      <c r="B249" s="150"/>
      <c r="D249" s="151" t="s">
        <v>205</v>
      </c>
      <c r="E249" s="152" t="s">
        <v>19</v>
      </c>
      <c r="F249" s="153" t="s">
        <v>3955</v>
      </c>
      <c r="H249" s="152" t="s">
        <v>19</v>
      </c>
      <c r="I249" s="154"/>
      <c r="L249" s="150"/>
      <c r="M249" s="155"/>
      <c r="T249" s="156"/>
      <c r="AT249" s="152" t="s">
        <v>205</v>
      </c>
      <c r="AU249" s="152" t="s">
        <v>85</v>
      </c>
      <c r="AV249" s="12" t="s">
        <v>82</v>
      </c>
      <c r="AW249" s="12" t="s">
        <v>35</v>
      </c>
      <c r="AX249" s="12" t="s">
        <v>74</v>
      </c>
      <c r="AY249" s="152" t="s">
        <v>189</v>
      </c>
    </row>
    <row r="250" spans="2:65" s="12" customFormat="1" ht="22.5">
      <c r="B250" s="150"/>
      <c r="D250" s="151" t="s">
        <v>205</v>
      </c>
      <c r="E250" s="152" t="s">
        <v>19</v>
      </c>
      <c r="F250" s="153" t="s">
        <v>3956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2" customFormat="1" ht="22.5">
      <c r="B251" s="150"/>
      <c r="D251" s="151" t="s">
        <v>205</v>
      </c>
      <c r="E251" s="152" t="s">
        <v>19</v>
      </c>
      <c r="F251" s="153" t="s">
        <v>3957</v>
      </c>
      <c r="H251" s="152" t="s">
        <v>19</v>
      </c>
      <c r="I251" s="154"/>
      <c r="L251" s="150"/>
      <c r="M251" s="155"/>
      <c r="T251" s="156"/>
      <c r="AT251" s="152" t="s">
        <v>205</v>
      </c>
      <c r="AU251" s="152" t="s">
        <v>85</v>
      </c>
      <c r="AV251" s="12" t="s">
        <v>82</v>
      </c>
      <c r="AW251" s="12" t="s">
        <v>35</v>
      </c>
      <c r="AX251" s="12" t="s">
        <v>74</v>
      </c>
      <c r="AY251" s="152" t="s">
        <v>189</v>
      </c>
    </row>
    <row r="252" spans="2:65" s="11" customFormat="1" ht="22.9" customHeight="1">
      <c r="B252" s="121"/>
      <c r="D252" s="122" t="s">
        <v>73</v>
      </c>
      <c r="E252" s="131" t="s">
        <v>239</v>
      </c>
      <c r="F252" s="131" t="s">
        <v>1171</v>
      </c>
      <c r="I252" s="124"/>
      <c r="J252" s="132">
        <f>BK252</f>
        <v>0</v>
      </c>
      <c r="L252" s="121"/>
      <c r="M252" s="126"/>
      <c r="P252" s="127">
        <f>SUM(P253:P258)</f>
        <v>0</v>
      </c>
      <c r="R252" s="127">
        <f>SUM(R253:R258)</f>
        <v>4.1399999999999999E-2</v>
      </c>
      <c r="T252" s="128">
        <f>SUM(T253:T258)</f>
        <v>0</v>
      </c>
      <c r="AR252" s="122" t="s">
        <v>82</v>
      </c>
      <c r="AT252" s="129" t="s">
        <v>73</v>
      </c>
      <c r="AU252" s="129" t="s">
        <v>82</v>
      </c>
      <c r="AY252" s="122" t="s">
        <v>189</v>
      </c>
      <c r="BK252" s="130">
        <f>SUM(BK253:BK258)</f>
        <v>0</v>
      </c>
    </row>
    <row r="253" spans="2:65" s="1" customFormat="1" ht="24.2" customHeight="1">
      <c r="B253" s="33"/>
      <c r="C253" s="133" t="s">
        <v>488</v>
      </c>
      <c r="D253" s="133" t="s">
        <v>191</v>
      </c>
      <c r="E253" s="134" t="s">
        <v>3958</v>
      </c>
      <c r="F253" s="135" t="s">
        <v>3959</v>
      </c>
      <c r="G253" s="136" t="s">
        <v>194</v>
      </c>
      <c r="H253" s="137">
        <v>115</v>
      </c>
      <c r="I253" s="138"/>
      <c r="J253" s="139">
        <f>ROUND(I253*H253,2)</f>
        <v>0</v>
      </c>
      <c r="K253" s="135" t="s">
        <v>195</v>
      </c>
      <c r="L253" s="33"/>
      <c r="M253" s="140" t="s">
        <v>19</v>
      </c>
      <c r="N253" s="141" t="s">
        <v>45</v>
      </c>
      <c r="P253" s="142">
        <f>O253*H253</f>
        <v>0</v>
      </c>
      <c r="Q253" s="142">
        <v>3.6000000000000002E-4</v>
      </c>
      <c r="R253" s="142">
        <f>Q253*H253</f>
        <v>4.1399999999999999E-2</v>
      </c>
      <c r="S253" s="142">
        <v>0</v>
      </c>
      <c r="T253" s="143">
        <f>S253*H253</f>
        <v>0</v>
      </c>
      <c r="AR253" s="144" t="s">
        <v>196</v>
      </c>
      <c r="AT253" s="144" t="s">
        <v>191</v>
      </c>
      <c r="AU253" s="144" t="s">
        <v>85</v>
      </c>
      <c r="AY253" s="18" t="s">
        <v>189</v>
      </c>
      <c r="BE253" s="145">
        <f>IF(N253="základní",J253,0)</f>
        <v>0</v>
      </c>
      <c r="BF253" s="145">
        <f>IF(N253="snížená",J253,0)</f>
        <v>0</v>
      </c>
      <c r="BG253" s="145">
        <f>IF(N253="zákl. přenesená",J253,0)</f>
        <v>0</v>
      </c>
      <c r="BH253" s="145">
        <f>IF(N253="sníž. přenesená",J253,0)</f>
        <v>0</v>
      </c>
      <c r="BI253" s="145">
        <f>IF(N253="nulová",J253,0)</f>
        <v>0</v>
      </c>
      <c r="BJ253" s="18" t="s">
        <v>82</v>
      </c>
      <c r="BK253" s="145">
        <f>ROUND(I253*H253,2)</f>
        <v>0</v>
      </c>
      <c r="BL253" s="18" t="s">
        <v>196</v>
      </c>
      <c r="BM253" s="144" t="s">
        <v>3960</v>
      </c>
    </row>
    <row r="254" spans="2:65" s="1" customFormat="1" ht="11.25">
      <c r="B254" s="33"/>
      <c r="D254" s="146" t="s">
        <v>198</v>
      </c>
      <c r="F254" s="147" t="s">
        <v>3961</v>
      </c>
      <c r="I254" s="148"/>
      <c r="L254" s="33"/>
      <c r="M254" s="149"/>
      <c r="T254" s="54"/>
      <c r="AT254" s="18" t="s">
        <v>198</v>
      </c>
      <c r="AU254" s="18" t="s">
        <v>85</v>
      </c>
    </row>
    <row r="255" spans="2:65" s="12" customFormat="1" ht="11.25">
      <c r="B255" s="150"/>
      <c r="D255" s="151" t="s">
        <v>205</v>
      </c>
      <c r="E255" s="152" t="s">
        <v>19</v>
      </c>
      <c r="F255" s="153" t="s">
        <v>3776</v>
      </c>
      <c r="H255" s="152" t="s">
        <v>19</v>
      </c>
      <c r="I255" s="154"/>
      <c r="L255" s="150"/>
      <c r="M255" s="155"/>
      <c r="T255" s="156"/>
      <c r="AT255" s="152" t="s">
        <v>205</v>
      </c>
      <c r="AU255" s="152" t="s">
        <v>85</v>
      </c>
      <c r="AV255" s="12" t="s">
        <v>82</v>
      </c>
      <c r="AW255" s="12" t="s">
        <v>35</v>
      </c>
      <c r="AX255" s="12" t="s">
        <v>74</v>
      </c>
      <c r="AY255" s="152" t="s">
        <v>189</v>
      </c>
    </row>
    <row r="256" spans="2:65" s="12" customFormat="1" ht="11.25">
      <c r="B256" s="150"/>
      <c r="D256" s="151" t="s">
        <v>205</v>
      </c>
      <c r="E256" s="152" t="s">
        <v>19</v>
      </c>
      <c r="F256" s="153" t="s">
        <v>3807</v>
      </c>
      <c r="H256" s="152" t="s">
        <v>19</v>
      </c>
      <c r="I256" s="154"/>
      <c r="L256" s="150"/>
      <c r="M256" s="155"/>
      <c r="T256" s="156"/>
      <c r="AT256" s="152" t="s">
        <v>205</v>
      </c>
      <c r="AU256" s="152" t="s">
        <v>85</v>
      </c>
      <c r="AV256" s="12" t="s">
        <v>82</v>
      </c>
      <c r="AW256" s="12" t="s">
        <v>35</v>
      </c>
      <c r="AX256" s="12" t="s">
        <v>74</v>
      </c>
      <c r="AY256" s="152" t="s">
        <v>189</v>
      </c>
    </row>
    <row r="257" spans="2:65" s="12" customFormat="1" ht="11.25">
      <c r="B257" s="150"/>
      <c r="D257" s="151" t="s">
        <v>205</v>
      </c>
      <c r="E257" s="152" t="s">
        <v>19</v>
      </c>
      <c r="F257" s="153" t="s">
        <v>3962</v>
      </c>
      <c r="H257" s="152" t="s">
        <v>19</v>
      </c>
      <c r="I257" s="154"/>
      <c r="L257" s="150"/>
      <c r="M257" s="155"/>
      <c r="T257" s="156"/>
      <c r="AT257" s="152" t="s">
        <v>205</v>
      </c>
      <c r="AU257" s="152" t="s">
        <v>85</v>
      </c>
      <c r="AV257" s="12" t="s">
        <v>82</v>
      </c>
      <c r="AW257" s="12" t="s">
        <v>35</v>
      </c>
      <c r="AX257" s="12" t="s">
        <v>74</v>
      </c>
      <c r="AY257" s="152" t="s">
        <v>189</v>
      </c>
    </row>
    <row r="258" spans="2:65" s="13" customFormat="1" ht="11.25">
      <c r="B258" s="157"/>
      <c r="D258" s="151" t="s">
        <v>205</v>
      </c>
      <c r="E258" s="158" t="s">
        <v>19</v>
      </c>
      <c r="F258" s="159" t="s">
        <v>3963</v>
      </c>
      <c r="H258" s="160">
        <v>115</v>
      </c>
      <c r="I258" s="161"/>
      <c r="L258" s="157"/>
      <c r="M258" s="162"/>
      <c r="T258" s="163"/>
      <c r="AT258" s="158" t="s">
        <v>205</v>
      </c>
      <c r="AU258" s="158" t="s">
        <v>85</v>
      </c>
      <c r="AV258" s="13" t="s">
        <v>85</v>
      </c>
      <c r="AW258" s="13" t="s">
        <v>35</v>
      </c>
      <c r="AX258" s="13" t="s">
        <v>82</v>
      </c>
      <c r="AY258" s="158" t="s">
        <v>189</v>
      </c>
    </row>
    <row r="259" spans="2:65" s="11" customFormat="1" ht="22.9" customHeight="1">
      <c r="B259" s="121"/>
      <c r="D259" s="122" t="s">
        <v>73</v>
      </c>
      <c r="E259" s="131" t="s">
        <v>1324</v>
      </c>
      <c r="F259" s="131" t="s">
        <v>1325</v>
      </c>
      <c r="I259" s="124"/>
      <c r="J259" s="132">
        <f>BK259</f>
        <v>0</v>
      </c>
      <c r="L259" s="121"/>
      <c r="M259" s="126"/>
      <c r="P259" s="127">
        <f>SUM(P260:P261)</f>
        <v>0</v>
      </c>
      <c r="R259" s="127">
        <f>SUM(R260:R261)</f>
        <v>0</v>
      </c>
      <c r="T259" s="128">
        <f>SUM(T260:T261)</f>
        <v>0</v>
      </c>
      <c r="AR259" s="122" t="s">
        <v>82</v>
      </c>
      <c r="AT259" s="129" t="s">
        <v>73</v>
      </c>
      <c r="AU259" s="129" t="s">
        <v>82</v>
      </c>
      <c r="AY259" s="122" t="s">
        <v>189</v>
      </c>
      <c r="BK259" s="130">
        <f>SUM(BK260:BK261)</f>
        <v>0</v>
      </c>
    </row>
    <row r="260" spans="2:65" s="1" customFormat="1" ht="55.5" customHeight="1">
      <c r="B260" s="33"/>
      <c r="C260" s="133" t="s">
        <v>494</v>
      </c>
      <c r="D260" s="133" t="s">
        <v>191</v>
      </c>
      <c r="E260" s="134" t="s">
        <v>3964</v>
      </c>
      <c r="F260" s="135" t="s">
        <v>3965</v>
      </c>
      <c r="G260" s="136" t="s">
        <v>633</v>
      </c>
      <c r="H260" s="137">
        <v>30.393000000000001</v>
      </c>
      <c r="I260" s="138"/>
      <c r="J260" s="139">
        <f>ROUND(I260*H260,2)</f>
        <v>0</v>
      </c>
      <c r="K260" s="135" t="s">
        <v>195</v>
      </c>
      <c r="L260" s="33"/>
      <c r="M260" s="140" t="s">
        <v>19</v>
      </c>
      <c r="N260" s="141" t="s">
        <v>45</v>
      </c>
      <c r="P260" s="142">
        <f>O260*H260</f>
        <v>0</v>
      </c>
      <c r="Q260" s="142">
        <v>0</v>
      </c>
      <c r="R260" s="142">
        <f>Q260*H260</f>
        <v>0</v>
      </c>
      <c r="S260" s="142">
        <v>0</v>
      </c>
      <c r="T260" s="143">
        <f>S260*H260</f>
        <v>0</v>
      </c>
      <c r="AR260" s="144" t="s">
        <v>196</v>
      </c>
      <c r="AT260" s="144" t="s">
        <v>191</v>
      </c>
      <c r="AU260" s="144" t="s">
        <v>85</v>
      </c>
      <c r="AY260" s="18" t="s">
        <v>189</v>
      </c>
      <c r="BE260" s="145">
        <f>IF(N260="základní",J260,0)</f>
        <v>0</v>
      </c>
      <c r="BF260" s="145">
        <f>IF(N260="snížená",J260,0)</f>
        <v>0</v>
      </c>
      <c r="BG260" s="145">
        <f>IF(N260="zákl. přenesená",J260,0)</f>
        <v>0</v>
      </c>
      <c r="BH260" s="145">
        <f>IF(N260="sníž. přenesená",J260,0)</f>
        <v>0</v>
      </c>
      <c r="BI260" s="145">
        <f>IF(N260="nulová",J260,0)</f>
        <v>0</v>
      </c>
      <c r="BJ260" s="18" t="s">
        <v>82</v>
      </c>
      <c r="BK260" s="145">
        <f>ROUND(I260*H260,2)</f>
        <v>0</v>
      </c>
      <c r="BL260" s="18" t="s">
        <v>196</v>
      </c>
      <c r="BM260" s="144" t="s">
        <v>3966</v>
      </c>
    </row>
    <row r="261" spans="2:65" s="1" customFormat="1" ht="11.25">
      <c r="B261" s="33"/>
      <c r="D261" s="146" t="s">
        <v>198</v>
      </c>
      <c r="F261" s="147" t="s">
        <v>3967</v>
      </c>
      <c r="I261" s="148"/>
      <c r="L261" s="33"/>
      <c r="M261" s="149"/>
      <c r="T261" s="54"/>
      <c r="AT261" s="18" t="s">
        <v>198</v>
      </c>
      <c r="AU261" s="18" t="s">
        <v>85</v>
      </c>
    </row>
    <row r="262" spans="2:65" s="11" customFormat="1" ht="25.9" customHeight="1">
      <c r="B262" s="121"/>
      <c r="D262" s="122" t="s">
        <v>73</v>
      </c>
      <c r="E262" s="123" t="s">
        <v>1868</v>
      </c>
      <c r="F262" s="123" t="s">
        <v>1869</v>
      </c>
      <c r="I262" s="124"/>
      <c r="J262" s="125">
        <f>BK262</f>
        <v>0</v>
      </c>
      <c r="L262" s="121"/>
      <c r="M262" s="126"/>
      <c r="P262" s="127">
        <f>P263+P277</f>
        <v>0</v>
      </c>
      <c r="R262" s="127">
        <f>R263+R277</f>
        <v>0.78854440000000003</v>
      </c>
      <c r="T262" s="128">
        <f>T263+T277</f>
        <v>0</v>
      </c>
      <c r="AR262" s="122" t="s">
        <v>85</v>
      </c>
      <c r="AT262" s="129" t="s">
        <v>73</v>
      </c>
      <c r="AU262" s="129" t="s">
        <v>74</v>
      </c>
      <c r="AY262" s="122" t="s">
        <v>189</v>
      </c>
      <c r="BK262" s="130">
        <f>BK263+BK277</f>
        <v>0</v>
      </c>
    </row>
    <row r="263" spans="2:65" s="11" customFormat="1" ht="22.9" customHeight="1">
      <c r="B263" s="121"/>
      <c r="D263" s="122" t="s">
        <v>73</v>
      </c>
      <c r="E263" s="131" t="s">
        <v>3555</v>
      </c>
      <c r="F263" s="131" t="s">
        <v>3556</v>
      </c>
      <c r="I263" s="124"/>
      <c r="J263" s="132">
        <f>BK263</f>
        <v>0</v>
      </c>
      <c r="L263" s="121"/>
      <c r="M263" s="126"/>
      <c r="P263" s="127">
        <f>SUM(P264:P276)</f>
        <v>0</v>
      </c>
      <c r="R263" s="127">
        <f>SUM(R264:R276)</f>
        <v>2.1919800000000003E-2</v>
      </c>
      <c r="T263" s="128">
        <f>SUM(T264:T276)</f>
        <v>0</v>
      </c>
      <c r="AR263" s="122" t="s">
        <v>85</v>
      </c>
      <c r="AT263" s="129" t="s">
        <v>73</v>
      </c>
      <c r="AU263" s="129" t="s">
        <v>82</v>
      </c>
      <c r="AY263" s="122" t="s">
        <v>189</v>
      </c>
      <c r="BK263" s="130">
        <f>SUM(BK264:BK276)</f>
        <v>0</v>
      </c>
    </row>
    <row r="264" spans="2:65" s="1" customFormat="1" ht="24.2" customHeight="1">
      <c r="B264" s="33"/>
      <c r="C264" s="133" t="s">
        <v>500</v>
      </c>
      <c r="D264" s="133" t="s">
        <v>191</v>
      </c>
      <c r="E264" s="134" t="s">
        <v>3968</v>
      </c>
      <c r="F264" s="135" t="s">
        <v>3969</v>
      </c>
      <c r="G264" s="136" t="s">
        <v>705</v>
      </c>
      <c r="H264" s="137">
        <v>20.65</v>
      </c>
      <c r="I264" s="138"/>
      <c r="J264" s="139">
        <f>ROUND(I264*H264,2)</f>
        <v>0</v>
      </c>
      <c r="K264" s="135" t="s">
        <v>195</v>
      </c>
      <c r="L264" s="33"/>
      <c r="M264" s="140" t="s">
        <v>19</v>
      </c>
      <c r="N264" s="141" t="s">
        <v>45</v>
      </c>
      <c r="P264" s="142">
        <f>O264*H264</f>
        <v>0</v>
      </c>
      <c r="Q264" s="142">
        <v>6.9999999999999994E-5</v>
      </c>
      <c r="R264" s="142">
        <f>Q264*H264</f>
        <v>1.4454999999999997E-3</v>
      </c>
      <c r="S264" s="142">
        <v>0</v>
      </c>
      <c r="T264" s="143">
        <f>S264*H264</f>
        <v>0</v>
      </c>
      <c r="AR264" s="144" t="s">
        <v>224</v>
      </c>
      <c r="AT264" s="144" t="s">
        <v>191</v>
      </c>
      <c r="AU264" s="144" t="s">
        <v>85</v>
      </c>
      <c r="AY264" s="18" t="s">
        <v>189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8" t="s">
        <v>82</v>
      </c>
      <c r="BK264" s="145">
        <f>ROUND(I264*H264,2)</f>
        <v>0</v>
      </c>
      <c r="BL264" s="18" t="s">
        <v>224</v>
      </c>
      <c r="BM264" s="144" t="s">
        <v>3970</v>
      </c>
    </row>
    <row r="265" spans="2:65" s="1" customFormat="1" ht="11.25">
      <c r="B265" s="33"/>
      <c r="D265" s="146" t="s">
        <v>198</v>
      </c>
      <c r="F265" s="147" t="s">
        <v>3971</v>
      </c>
      <c r="I265" s="148"/>
      <c r="L265" s="33"/>
      <c r="M265" s="149"/>
      <c r="T265" s="54"/>
      <c r="AT265" s="18" t="s">
        <v>198</v>
      </c>
      <c r="AU265" s="18" t="s">
        <v>85</v>
      </c>
    </row>
    <row r="266" spans="2:65" s="12" customFormat="1" ht="11.25">
      <c r="B266" s="150"/>
      <c r="D266" s="151" t="s">
        <v>205</v>
      </c>
      <c r="E266" s="152" t="s">
        <v>19</v>
      </c>
      <c r="F266" s="153" t="s">
        <v>3776</v>
      </c>
      <c r="H266" s="152" t="s">
        <v>19</v>
      </c>
      <c r="I266" s="154"/>
      <c r="L266" s="150"/>
      <c r="M266" s="155"/>
      <c r="T266" s="156"/>
      <c r="AT266" s="152" t="s">
        <v>205</v>
      </c>
      <c r="AU266" s="152" t="s">
        <v>85</v>
      </c>
      <c r="AV266" s="12" t="s">
        <v>82</v>
      </c>
      <c r="AW266" s="12" t="s">
        <v>35</v>
      </c>
      <c r="AX266" s="12" t="s">
        <v>74</v>
      </c>
      <c r="AY266" s="152" t="s">
        <v>189</v>
      </c>
    </row>
    <row r="267" spans="2:65" s="12" customFormat="1" ht="11.25">
      <c r="B267" s="150"/>
      <c r="D267" s="151" t="s">
        <v>205</v>
      </c>
      <c r="E267" s="152" t="s">
        <v>19</v>
      </c>
      <c r="F267" s="153" t="s">
        <v>3972</v>
      </c>
      <c r="H267" s="152" t="s">
        <v>19</v>
      </c>
      <c r="I267" s="154"/>
      <c r="L267" s="150"/>
      <c r="M267" s="155"/>
      <c r="T267" s="156"/>
      <c r="AT267" s="152" t="s">
        <v>205</v>
      </c>
      <c r="AU267" s="152" t="s">
        <v>85</v>
      </c>
      <c r="AV267" s="12" t="s">
        <v>82</v>
      </c>
      <c r="AW267" s="12" t="s">
        <v>35</v>
      </c>
      <c r="AX267" s="12" t="s">
        <v>74</v>
      </c>
      <c r="AY267" s="152" t="s">
        <v>189</v>
      </c>
    </row>
    <row r="268" spans="2:65" s="13" customFormat="1" ht="11.25">
      <c r="B268" s="157"/>
      <c r="D268" s="151" t="s">
        <v>205</v>
      </c>
      <c r="E268" s="158" t="s">
        <v>19</v>
      </c>
      <c r="F268" s="159" t="s">
        <v>3973</v>
      </c>
      <c r="H268" s="160">
        <v>3.08</v>
      </c>
      <c r="I268" s="161"/>
      <c r="L268" s="157"/>
      <c r="M268" s="162"/>
      <c r="T268" s="163"/>
      <c r="AT268" s="158" t="s">
        <v>205</v>
      </c>
      <c r="AU268" s="158" t="s">
        <v>85</v>
      </c>
      <c r="AV268" s="13" t="s">
        <v>85</v>
      </c>
      <c r="AW268" s="13" t="s">
        <v>35</v>
      </c>
      <c r="AX268" s="13" t="s">
        <v>74</v>
      </c>
      <c r="AY268" s="158" t="s">
        <v>189</v>
      </c>
    </row>
    <row r="269" spans="2:65" s="12" customFormat="1" ht="11.25">
      <c r="B269" s="150"/>
      <c r="D269" s="151" t="s">
        <v>205</v>
      </c>
      <c r="E269" s="152" t="s">
        <v>19</v>
      </c>
      <c r="F269" s="153" t="s">
        <v>3974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65" s="13" customFormat="1" ht="11.25">
      <c r="B270" s="157"/>
      <c r="D270" s="151" t="s">
        <v>205</v>
      </c>
      <c r="E270" s="158" t="s">
        <v>19</v>
      </c>
      <c r="F270" s="159" t="s">
        <v>3975</v>
      </c>
      <c r="H270" s="160">
        <v>17.57</v>
      </c>
      <c r="I270" s="161"/>
      <c r="L270" s="157"/>
      <c r="M270" s="162"/>
      <c r="T270" s="163"/>
      <c r="AT270" s="158" t="s">
        <v>205</v>
      </c>
      <c r="AU270" s="158" t="s">
        <v>85</v>
      </c>
      <c r="AV270" s="13" t="s">
        <v>85</v>
      </c>
      <c r="AW270" s="13" t="s">
        <v>35</v>
      </c>
      <c r="AX270" s="13" t="s">
        <v>74</v>
      </c>
      <c r="AY270" s="158" t="s">
        <v>189</v>
      </c>
    </row>
    <row r="271" spans="2:65" s="14" customFormat="1" ht="11.25">
      <c r="B271" s="164"/>
      <c r="D271" s="151" t="s">
        <v>205</v>
      </c>
      <c r="E271" s="165" t="s">
        <v>19</v>
      </c>
      <c r="F271" s="166" t="s">
        <v>303</v>
      </c>
      <c r="H271" s="167">
        <v>20.65</v>
      </c>
      <c r="I271" s="168"/>
      <c r="L271" s="164"/>
      <c r="M271" s="169"/>
      <c r="T271" s="170"/>
      <c r="AT271" s="165" t="s">
        <v>205</v>
      </c>
      <c r="AU271" s="165" t="s">
        <v>85</v>
      </c>
      <c r="AV271" s="14" t="s">
        <v>196</v>
      </c>
      <c r="AW271" s="14" t="s">
        <v>35</v>
      </c>
      <c r="AX271" s="14" t="s">
        <v>82</v>
      </c>
      <c r="AY271" s="165" t="s">
        <v>189</v>
      </c>
    </row>
    <row r="272" spans="2:65" s="1" customFormat="1" ht="16.5" customHeight="1">
      <c r="B272" s="33"/>
      <c r="C272" s="178" t="s">
        <v>506</v>
      </c>
      <c r="D272" s="178" t="s">
        <v>666</v>
      </c>
      <c r="E272" s="179" t="s">
        <v>3976</v>
      </c>
      <c r="F272" s="180" t="s">
        <v>3977</v>
      </c>
      <c r="G272" s="181" t="s">
        <v>202</v>
      </c>
      <c r="H272" s="182">
        <v>2</v>
      </c>
      <c r="I272" s="183"/>
      <c r="J272" s="184">
        <f>ROUND(I272*H272,2)</f>
        <v>0</v>
      </c>
      <c r="K272" s="180" t="s">
        <v>19</v>
      </c>
      <c r="L272" s="185"/>
      <c r="M272" s="186" t="s">
        <v>19</v>
      </c>
      <c r="N272" s="187" t="s">
        <v>45</v>
      </c>
      <c r="P272" s="142">
        <f>O272*H272</f>
        <v>0</v>
      </c>
      <c r="Q272" s="142">
        <v>1.5399999999999999E-3</v>
      </c>
      <c r="R272" s="142">
        <f>Q272*H272</f>
        <v>3.0799999999999998E-3</v>
      </c>
      <c r="S272" s="142">
        <v>0</v>
      </c>
      <c r="T272" s="143">
        <f>S272*H272</f>
        <v>0</v>
      </c>
      <c r="AR272" s="144" t="s">
        <v>415</v>
      </c>
      <c r="AT272" s="144" t="s">
        <v>666</v>
      </c>
      <c r="AU272" s="144" t="s">
        <v>85</v>
      </c>
      <c r="AY272" s="18" t="s">
        <v>189</v>
      </c>
      <c r="BE272" s="145">
        <f>IF(N272="základní",J272,0)</f>
        <v>0</v>
      </c>
      <c r="BF272" s="145">
        <f>IF(N272="snížená",J272,0)</f>
        <v>0</v>
      </c>
      <c r="BG272" s="145">
        <f>IF(N272="zákl. přenesená",J272,0)</f>
        <v>0</v>
      </c>
      <c r="BH272" s="145">
        <f>IF(N272="sníž. přenesená",J272,0)</f>
        <v>0</v>
      </c>
      <c r="BI272" s="145">
        <f>IF(N272="nulová",J272,0)</f>
        <v>0</v>
      </c>
      <c r="BJ272" s="18" t="s">
        <v>82</v>
      </c>
      <c r="BK272" s="145">
        <f>ROUND(I272*H272,2)</f>
        <v>0</v>
      </c>
      <c r="BL272" s="18" t="s">
        <v>224</v>
      </c>
      <c r="BM272" s="144" t="s">
        <v>3978</v>
      </c>
    </row>
    <row r="273" spans="2:65" s="1" customFormat="1" ht="16.5" customHeight="1">
      <c r="B273" s="33"/>
      <c r="C273" s="178" t="s">
        <v>514</v>
      </c>
      <c r="D273" s="178" t="s">
        <v>666</v>
      </c>
      <c r="E273" s="179" t="s">
        <v>3979</v>
      </c>
      <c r="F273" s="180" t="s">
        <v>3980</v>
      </c>
      <c r="G273" s="181" t="s">
        <v>339</v>
      </c>
      <c r="H273" s="182">
        <v>6.93</v>
      </c>
      <c r="I273" s="183"/>
      <c r="J273" s="184">
        <f>ROUND(I273*H273,2)</f>
        <v>0</v>
      </c>
      <c r="K273" s="180" t="s">
        <v>19</v>
      </c>
      <c r="L273" s="185"/>
      <c r="M273" s="186" t="s">
        <v>19</v>
      </c>
      <c r="N273" s="187" t="s">
        <v>45</v>
      </c>
      <c r="P273" s="142">
        <f>O273*H273</f>
        <v>0</v>
      </c>
      <c r="Q273" s="142">
        <v>2.5100000000000001E-3</v>
      </c>
      <c r="R273" s="142">
        <f>Q273*H273</f>
        <v>1.7394300000000001E-2</v>
      </c>
      <c r="S273" s="142">
        <v>0</v>
      </c>
      <c r="T273" s="143">
        <f>S273*H273</f>
        <v>0</v>
      </c>
      <c r="AR273" s="144" t="s">
        <v>415</v>
      </c>
      <c r="AT273" s="144" t="s">
        <v>666</v>
      </c>
      <c r="AU273" s="144" t="s">
        <v>85</v>
      </c>
      <c r="AY273" s="18" t="s">
        <v>189</v>
      </c>
      <c r="BE273" s="145">
        <f>IF(N273="základní",J273,0)</f>
        <v>0</v>
      </c>
      <c r="BF273" s="145">
        <f>IF(N273="snížená",J273,0)</f>
        <v>0</v>
      </c>
      <c r="BG273" s="145">
        <f>IF(N273="zákl. přenesená",J273,0)</f>
        <v>0</v>
      </c>
      <c r="BH273" s="145">
        <f>IF(N273="sníž. přenesená",J273,0)</f>
        <v>0</v>
      </c>
      <c r="BI273" s="145">
        <f>IF(N273="nulová",J273,0)</f>
        <v>0</v>
      </c>
      <c r="BJ273" s="18" t="s">
        <v>82</v>
      </c>
      <c r="BK273" s="145">
        <f>ROUND(I273*H273,2)</f>
        <v>0</v>
      </c>
      <c r="BL273" s="18" t="s">
        <v>224</v>
      </c>
      <c r="BM273" s="144" t="s">
        <v>3981</v>
      </c>
    </row>
    <row r="274" spans="2:65" s="13" customFormat="1" ht="11.25">
      <c r="B274" s="157"/>
      <c r="D274" s="151" t="s">
        <v>205</v>
      </c>
      <c r="E274" s="158" t="s">
        <v>19</v>
      </c>
      <c r="F274" s="159" t="s">
        <v>3982</v>
      </c>
      <c r="H274" s="160">
        <v>6.6</v>
      </c>
      <c r="I274" s="161"/>
      <c r="L274" s="157"/>
      <c r="M274" s="162"/>
      <c r="T274" s="163"/>
      <c r="AT274" s="158" t="s">
        <v>205</v>
      </c>
      <c r="AU274" s="158" t="s">
        <v>85</v>
      </c>
      <c r="AV274" s="13" t="s">
        <v>85</v>
      </c>
      <c r="AW274" s="13" t="s">
        <v>35</v>
      </c>
      <c r="AX274" s="13" t="s">
        <v>74</v>
      </c>
      <c r="AY274" s="158" t="s">
        <v>189</v>
      </c>
    </row>
    <row r="275" spans="2:65" s="14" customFormat="1" ht="11.25">
      <c r="B275" s="164"/>
      <c r="D275" s="151" t="s">
        <v>205</v>
      </c>
      <c r="E275" s="165" t="s">
        <v>19</v>
      </c>
      <c r="F275" s="166" t="s">
        <v>303</v>
      </c>
      <c r="H275" s="167">
        <v>6.6</v>
      </c>
      <c r="I275" s="168"/>
      <c r="L275" s="164"/>
      <c r="M275" s="169"/>
      <c r="T275" s="170"/>
      <c r="AT275" s="165" t="s">
        <v>205</v>
      </c>
      <c r="AU275" s="165" t="s">
        <v>85</v>
      </c>
      <c r="AV275" s="14" t="s">
        <v>196</v>
      </c>
      <c r="AW275" s="14" t="s">
        <v>35</v>
      </c>
      <c r="AX275" s="14" t="s">
        <v>82</v>
      </c>
      <c r="AY275" s="165" t="s">
        <v>189</v>
      </c>
    </row>
    <row r="276" spans="2:65" s="13" customFormat="1" ht="11.25">
      <c r="B276" s="157"/>
      <c r="D276" s="151" t="s">
        <v>205</v>
      </c>
      <c r="F276" s="159" t="s">
        <v>2513</v>
      </c>
      <c r="H276" s="160">
        <v>6.93</v>
      </c>
      <c r="I276" s="161"/>
      <c r="L276" s="157"/>
      <c r="M276" s="162"/>
      <c r="T276" s="163"/>
      <c r="AT276" s="158" t="s">
        <v>205</v>
      </c>
      <c r="AU276" s="158" t="s">
        <v>85</v>
      </c>
      <c r="AV276" s="13" t="s">
        <v>85</v>
      </c>
      <c r="AW276" s="13" t="s">
        <v>4</v>
      </c>
      <c r="AX276" s="13" t="s">
        <v>82</v>
      </c>
      <c r="AY276" s="158" t="s">
        <v>189</v>
      </c>
    </row>
    <row r="277" spans="2:65" s="11" customFormat="1" ht="22.9" customHeight="1">
      <c r="B277" s="121"/>
      <c r="D277" s="122" t="s">
        <v>73</v>
      </c>
      <c r="E277" s="131" t="s">
        <v>1347</v>
      </c>
      <c r="F277" s="131" t="s">
        <v>1348</v>
      </c>
      <c r="I277" s="124"/>
      <c r="J277" s="132">
        <f>BK277</f>
        <v>0</v>
      </c>
      <c r="L277" s="121"/>
      <c r="M277" s="126"/>
      <c r="P277" s="127">
        <f>SUM(P278:P284)</f>
        <v>0</v>
      </c>
      <c r="R277" s="127">
        <f>SUM(R278:R284)</f>
        <v>0.76662459999999999</v>
      </c>
      <c r="T277" s="128">
        <f>SUM(T278:T284)</f>
        <v>0</v>
      </c>
      <c r="AR277" s="122" t="s">
        <v>111</v>
      </c>
      <c r="AT277" s="129" t="s">
        <v>73</v>
      </c>
      <c r="AU277" s="129" t="s">
        <v>82</v>
      </c>
      <c r="AY277" s="122" t="s">
        <v>189</v>
      </c>
      <c r="BK277" s="130">
        <f>SUM(BK278:BK284)</f>
        <v>0</v>
      </c>
    </row>
    <row r="278" spans="2:65" s="1" customFormat="1" ht="49.15" customHeight="1">
      <c r="B278" s="33"/>
      <c r="C278" s="133" t="s">
        <v>524</v>
      </c>
      <c r="D278" s="133" t="s">
        <v>191</v>
      </c>
      <c r="E278" s="134" t="s">
        <v>3983</v>
      </c>
      <c r="F278" s="135" t="s">
        <v>3984</v>
      </c>
      <c r="G278" s="136" t="s">
        <v>339</v>
      </c>
      <c r="H278" s="137">
        <v>2.8</v>
      </c>
      <c r="I278" s="138"/>
      <c r="J278" s="139">
        <f>ROUND(I278*H278,2)</f>
        <v>0</v>
      </c>
      <c r="K278" s="135" t="s">
        <v>195</v>
      </c>
      <c r="L278" s="33"/>
      <c r="M278" s="140" t="s">
        <v>19</v>
      </c>
      <c r="N278" s="141" t="s">
        <v>45</v>
      </c>
      <c r="P278" s="142">
        <f>O278*H278</f>
        <v>0</v>
      </c>
      <c r="Q278" s="142">
        <v>0.27030999999999999</v>
      </c>
      <c r="R278" s="142">
        <f>Q278*H278</f>
        <v>0.75686799999999999</v>
      </c>
      <c r="S278" s="142">
        <v>0</v>
      </c>
      <c r="T278" s="143">
        <f>S278*H278</f>
        <v>0</v>
      </c>
      <c r="AR278" s="144" t="s">
        <v>685</v>
      </c>
      <c r="AT278" s="144" t="s">
        <v>191</v>
      </c>
      <c r="AU278" s="144" t="s">
        <v>85</v>
      </c>
      <c r="AY278" s="18" t="s">
        <v>189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8" t="s">
        <v>82</v>
      </c>
      <c r="BK278" s="145">
        <f>ROUND(I278*H278,2)</f>
        <v>0</v>
      </c>
      <c r="BL278" s="18" t="s">
        <v>685</v>
      </c>
      <c r="BM278" s="144" t="s">
        <v>3985</v>
      </c>
    </row>
    <row r="279" spans="2:65" s="1" customFormat="1" ht="11.25">
      <c r="B279" s="33"/>
      <c r="D279" s="146" t="s">
        <v>198</v>
      </c>
      <c r="F279" s="147" t="s">
        <v>3986</v>
      </c>
      <c r="I279" s="148"/>
      <c r="L279" s="33"/>
      <c r="M279" s="149"/>
      <c r="T279" s="54"/>
      <c r="AT279" s="18" t="s">
        <v>198</v>
      </c>
      <c r="AU279" s="18" t="s">
        <v>85</v>
      </c>
    </row>
    <row r="280" spans="2:65" s="12" customFormat="1" ht="11.25">
      <c r="B280" s="150"/>
      <c r="D280" s="151" t="s">
        <v>205</v>
      </c>
      <c r="E280" s="152" t="s">
        <v>19</v>
      </c>
      <c r="F280" s="153" t="s">
        <v>217</v>
      </c>
      <c r="H280" s="152" t="s">
        <v>19</v>
      </c>
      <c r="I280" s="154"/>
      <c r="L280" s="150"/>
      <c r="M280" s="155"/>
      <c r="T280" s="156"/>
      <c r="AT280" s="152" t="s">
        <v>205</v>
      </c>
      <c r="AU280" s="152" t="s">
        <v>85</v>
      </c>
      <c r="AV280" s="12" t="s">
        <v>82</v>
      </c>
      <c r="AW280" s="12" t="s">
        <v>35</v>
      </c>
      <c r="AX280" s="12" t="s">
        <v>74</v>
      </c>
      <c r="AY280" s="152" t="s">
        <v>189</v>
      </c>
    </row>
    <row r="281" spans="2:65" s="12" customFormat="1" ht="11.25">
      <c r="B281" s="150"/>
      <c r="D281" s="151" t="s">
        <v>205</v>
      </c>
      <c r="E281" s="152" t="s">
        <v>19</v>
      </c>
      <c r="F281" s="153" t="s">
        <v>3987</v>
      </c>
      <c r="H281" s="152" t="s">
        <v>19</v>
      </c>
      <c r="I281" s="154"/>
      <c r="L281" s="150"/>
      <c r="M281" s="155"/>
      <c r="T281" s="156"/>
      <c r="AT281" s="152" t="s">
        <v>205</v>
      </c>
      <c r="AU281" s="152" t="s">
        <v>85</v>
      </c>
      <c r="AV281" s="12" t="s">
        <v>82</v>
      </c>
      <c r="AW281" s="12" t="s">
        <v>35</v>
      </c>
      <c r="AX281" s="12" t="s">
        <v>74</v>
      </c>
      <c r="AY281" s="152" t="s">
        <v>189</v>
      </c>
    </row>
    <row r="282" spans="2:65" s="13" customFormat="1" ht="11.25">
      <c r="B282" s="157"/>
      <c r="D282" s="151" t="s">
        <v>205</v>
      </c>
      <c r="E282" s="158" t="s">
        <v>19</v>
      </c>
      <c r="F282" s="159" t="s">
        <v>3988</v>
      </c>
      <c r="H282" s="160">
        <v>2.8</v>
      </c>
      <c r="I282" s="161"/>
      <c r="L282" s="157"/>
      <c r="M282" s="162"/>
      <c r="T282" s="163"/>
      <c r="AT282" s="158" t="s">
        <v>205</v>
      </c>
      <c r="AU282" s="158" t="s">
        <v>85</v>
      </c>
      <c r="AV282" s="13" t="s">
        <v>85</v>
      </c>
      <c r="AW282" s="13" t="s">
        <v>35</v>
      </c>
      <c r="AX282" s="13" t="s">
        <v>82</v>
      </c>
      <c r="AY282" s="158" t="s">
        <v>189</v>
      </c>
    </row>
    <row r="283" spans="2:65" s="1" customFormat="1" ht="21.75" customHeight="1">
      <c r="B283" s="33"/>
      <c r="C283" s="178" t="s">
        <v>529</v>
      </c>
      <c r="D283" s="178" t="s">
        <v>666</v>
      </c>
      <c r="E283" s="179" t="s">
        <v>3989</v>
      </c>
      <c r="F283" s="180" t="s">
        <v>3990</v>
      </c>
      <c r="G283" s="181" t="s">
        <v>339</v>
      </c>
      <c r="H283" s="182">
        <v>2.8279999999999998</v>
      </c>
      <c r="I283" s="183"/>
      <c r="J283" s="184">
        <f>ROUND(I283*H283,2)</f>
        <v>0</v>
      </c>
      <c r="K283" s="180" t="s">
        <v>195</v>
      </c>
      <c r="L283" s="185"/>
      <c r="M283" s="186" t="s">
        <v>19</v>
      </c>
      <c r="N283" s="187" t="s">
        <v>45</v>
      </c>
      <c r="P283" s="142">
        <f>O283*H283</f>
        <v>0</v>
      </c>
      <c r="Q283" s="142">
        <v>3.4499999999999999E-3</v>
      </c>
      <c r="R283" s="142">
        <f>Q283*H283</f>
        <v>9.756599999999999E-3</v>
      </c>
      <c r="S283" s="142">
        <v>0</v>
      </c>
      <c r="T283" s="143">
        <f>S283*H283</f>
        <v>0</v>
      </c>
      <c r="AR283" s="144" t="s">
        <v>1057</v>
      </c>
      <c r="AT283" s="144" t="s">
        <v>666</v>
      </c>
      <c r="AU283" s="144" t="s">
        <v>85</v>
      </c>
      <c r="AY283" s="18" t="s">
        <v>189</v>
      </c>
      <c r="BE283" s="145">
        <f>IF(N283="základní",J283,0)</f>
        <v>0</v>
      </c>
      <c r="BF283" s="145">
        <f>IF(N283="snížená",J283,0)</f>
        <v>0</v>
      </c>
      <c r="BG283" s="145">
        <f>IF(N283="zákl. přenesená",J283,0)</f>
        <v>0</v>
      </c>
      <c r="BH283" s="145">
        <f>IF(N283="sníž. přenesená",J283,0)</f>
        <v>0</v>
      </c>
      <c r="BI283" s="145">
        <f>IF(N283="nulová",J283,0)</f>
        <v>0</v>
      </c>
      <c r="BJ283" s="18" t="s">
        <v>82</v>
      </c>
      <c r="BK283" s="145">
        <f>ROUND(I283*H283,2)</f>
        <v>0</v>
      </c>
      <c r="BL283" s="18" t="s">
        <v>1057</v>
      </c>
      <c r="BM283" s="144" t="s">
        <v>3991</v>
      </c>
    </row>
    <row r="284" spans="2:65" s="13" customFormat="1" ht="11.25">
      <c r="B284" s="157"/>
      <c r="D284" s="151" t="s">
        <v>205</v>
      </c>
      <c r="F284" s="159" t="s">
        <v>3992</v>
      </c>
      <c r="H284" s="160">
        <v>2.8279999999999998</v>
      </c>
      <c r="I284" s="161"/>
      <c r="L284" s="157"/>
      <c r="M284" s="188"/>
      <c r="N284" s="189"/>
      <c r="O284" s="189"/>
      <c r="P284" s="189"/>
      <c r="Q284" s="189"/>
      <c r="R284" s="189"/>
      <c r="S284" s="189"/>
      <c r="T284" s="190"/>
      <c r="AT284" s="158" t="s">
        <v>205</v>
      </c>
      <c r="AU284" s="158" t="s">
        <v>85</v>
      </c>
      <c r="AV284" s="13" t="s">
        <v>85</v>
      </c>
      <c r="AW284" s="13" t="s">
        <v>4</v>
      </c>
      <c r="AX284" s="13" t="s">
        <v>82</v>
      </c>
      <c r="AY284" s="158" t="s">
        <v>189</v>
      </c>
    </row>
    <row r="285" spans="2:65" s="1" customFormat="1" ht="6.95" customHeight="1">
      <c r="B285" s="42"/>
      <c r="C285" s="43"/>
      <c r="D285" s="43"/>
      <c r="E285" s="43"/>
      <c r="F285" s="43"/>
      <c r="G285" s="43"/>
      <c r="H285" s="43"/>
      <c r="I285" s="43"/>
      <c r="J285" s="43"/>
      <c r="K285" s="43"/>
      <c r="L285" s="33"/>
    </row>
  </sheetData>
  <sheetProtection algorithmName="SHA-512" hashValue="rozzl0EOYMWL8NlYSLApVzHxRXFjKEdRckqBMpc6EetacsDt1mYCnE/DgFFx4o756MGksZGGzz6K8TBLA4R8Pg==" saltValue="4ldTybxk2KO1wvH4Cci5xNDTSZXLLjY3vD3Vq6frI3cbUmGw/xYG5kGJGQYiuT47eC2O1Q9SJOIyMYMBow0dog==" spinCount="100000" sheet="1" objects="1" scenarios="1" formatColumns="0" formatRows="0" autoFilter="0"/>
  <autoFilter ref="C99:K284" xr:uid="{00000000-0009-0000-0000-000007000000}"/>
  <mergeCells count="15">
    <mergeCell ref="E86:H86"/>
    <mergeCell ref="E90:H90"/>
    <mergeCell ref="E88:H88"/>
    <mergeCell ref="E92:H92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hyperlinks>
    <hyperlink ref="F104" r:id="rId1" xr:uid="{00000000-0004-0000-0700-000000000000}"/>
    <hyperlink ref="F110" r:id="rId2" xr:uid="{00000000-0004-0000-0700-000001000000}"/>
    <hyperlink ref="F113" r:id="rId3" xr:uid="{00000000-0004-0000-0700-000002000000}"/>
    <hyperlink ref="F115" r:id="rId4" xr:uid="{00000000-0004-0000-0700-000003000000}"/>
    <hyperlink ref="F121" r:id="rId5" xr:uid="{00000000-0004-0000-0700-000004000000}"/>
    <hyperlink ref="F131" r:id="rId6" xr:uid="{00000000-0004-0000-0700-000005000000}"/>
    <hyperlink ref="F133" r:id="rId7" xr:uid="{00000000-0004-0000-0700-000006000000}"/>
    <hyperlink ref="F145" r:id="rId8" xr:uid="{00000000-0004-0000-0700-000007000000}"/>
    <hyperlink ref="F150" r:id="rId9" xr:uid="{00000000-0004-0000-0700-000008000000}"/>
    <hyperlink ref="F160" r:id="rId10" xr:uid="{00000000-0004-0000-0700-000009000000}"/>
    <hyperlink ref="F165" r:id="rId11" xr:uid="{00000000-0004-0000-0700-00000A000000}"/>
    <hyperlink ref="F170" r:id="rId12" xr:uid="{00000000-0004-0000-0700-00000B000000}"/>
    <hyperlink ref="F176" r:id="rId13" xr:uid="{00000000-0004-0000-0700-00000C000000}"/>
    <hyperlink ref="F185" r:id="rId14" xr:uid="{00000000-0004-0000-0700-00000D000000}"/>
    <hyperlink ref="F197" r:id="rId15" xr:uid="{00000000-0004-0000-0700-00000E000000}"/>
    <hyperlink ref="F205" r:id="rId16" xr:uid="{00000000-0004-0000-0700-00000F000000}"/>
    <hyperlink ref="F211" r:id="rId17" xr:uid="{00000000-0004-0000-0700-000010000000}"/>
    <hyperlink ref="F217" r:id="rId18" xr:uid="{00000000-0004-0000-0700-000011000000}"/>
    <hyperlink ref="F228" r:id="rId19" xr:uid="{00000000-0004-0000-0700-000012000000}"/>
    <hyperlink ref="F234" r:id="rId20" xr:uid="{00000000-0004-0000-0700-000013000000}"/>
    <hyperlink ref="F239" r:id="rId21" xr:uid="{00000000-0004-0000-0700-000014000000}"/>
    <hyperlink ref="F254" r:id="rId22" xr:uid="{00000000-0004-0000-0700-000015000000}"/>
    <hyperlink ref="F261" r:id="rId23" xr:uid="{00000000-0004-0000-0700-000016000000}"/>
    <hyperlink ref="F265" r:id="rId24" xr:uid="{00000000-0004-0000-0700-000017000000}"/>
    <hyperlink ref="F279" r:id="rId25" xr:uid="{00000000-0004-0000-0700-000018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34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118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2116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30" customHeight="1">
      <c r="B11" s="33"/>
      <c r="E11" s="284" t="s">
        <v>3993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ROUND(J93,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ROUND((SUM(BE93:BE345)),  2)</f>
        <v>0</v>
      </c>
      <c r="I35" s="95">
        <v>0.21</v>
      </c>
      <c r="J35" s="84">
        <f>ROUND(((SUM(BE93:BE345))*I35),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ROUND((SUM(BF93:BF345)),  2)</f>
        <v>0</v>
      </c>
      <c r="I36" s="95">
        <v>0.12</v>
      </c>
      <c r="J36" s="84">
        <f>ROUND(((SUM(BF93:BF345))*I36),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ROUND((SUM(BG93:BG345)),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ROUND((SUM(BH93:BH345)),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ROUND((SUM(BI93:BI345)),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2116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30" customHeight="1">
      <c r="B54" s="33"/>
      <c r="E54" s="284" t="str">
        <f>E11</f>
        <v>SO 04.2 - VDJ Černé Voděrady - strojně-technologická část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>M. Morská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J93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162</v>
      </c>
      <c r="E64" s="107"/>
      <c r="F64" s="107"/>
      <c r="G64" s="107"/>
      <c r="H64" s="107"/>
      <c r="I64" s="107"/>
      <c r="J64" s="108">
        <f>J94</f>
        <v>0</v>
      </c>
      <c r="L64" s="105"/>
    </row>
    <row r="65" spans="2:12" s="9" customFormat="1" ht="19.899999999999999" customHeight="1">
      <c r="B65" s="109"/>
      <c r="D65" s="110" t="s">
        <v>167</v>
      </c>
      <c r="E65" s="111"/>
      <c r="F65" s="111"/>
      <c r="G65" s="111"/>
      <c r="H65" s="111"/>
      <c r="I65" s="111"/>
      <c r="J65" s="112">
        <f>J95</f>
        <v>0</v>
      </c>
      <c r="L65" s="109"/>
    </row>
    <row r="66" spans="2:12" s="8" customFormat="1" ht="24.95" customHeight="1">
      <c r="B66" s="105"/>
      <c r="D66" s="106" t="s">
        <v>171</v>
      </c>
      <c r="E66" s="107"/>
      <c r="F66" s="107"/>
      <c r="G66" s="107"/>
      <c r="H66" s="107"/>
      <c r="I66" s="107"/>
      <c r="J66" s="108">
        <f>J113</f>
        <v>0</v>
      </c>
      <c r="L66" s="105"/>
    </row>
    <row r="67" spans="2:12" s="9" customFormat="1" ht="19.899999999999999" customHeight="1">
      <c r="B67" s="109"/>
      <c r="D67" s="110" t="s">
        <v>3994</v>
      </c>
      <c r="E67" s="111"/>
      <c r="F67" s="111"/>
      <c r="G67" s="111"/>
      <c r="H67" s="111"/>
      <c r="I67" s="111"/>
      <c r="J67" s="112">
        <f>J114</f>
        <v>0</v>
      </c>
      <c r="L67" s="109"/>
    </row>
    <row r="68" spans="2:12" s="9" customFormat="1" ht="19.899999999999999" customHeight="1">
      <c r="B68" s="109"/>
      <c r="D68" s="110" t="s">
        <v>3995</v>
      </c>
      <c r="E68" s="111"/>
      <c r="F68" s="111"/>
      <c r="G68" s="111"/>
      <c r="H68" s="111"/>
      <c r="I68" s="111"/>
      <c r="J68" s="112">
        <f>J117</f>
        <v>0</v>
      </c>
      <c r="L68" s="109"/>
    </row>
    <row r="69" spans="2:12" s="9" customFormat="1" ht="19.899999999999999" customHeight="1">
      <c r="B69" s="109"/>
      <c r="D69" s="110" t="s">
        <v>3996</v>
      </c>
      <c r="E69" s="111"/>
      <c r="F69" s="111"/>
      <c r="G69" s="111"/>
      <c r="H69" s="111"/>
      <c r="I69" s="111"/>
      <c r="J69" s="112">
        <f>J222</f>
        <v>0</v>
      </c>
      <c r="L69" s="109"/>
    </row>
    <row r="70" spans="2:12" s="9" customFormat="1" ht="19.899999999999999" customHeight="1">
      <c r="B70" s="109"/>
      <c r="D70" s="110" t="s">
        <v>3997</v>
      </c>
      <c r="E70" s="111"/>
      <c r="F70" s="111"/>
      <c r="G70" s="111"/>
      <c r="H70" s="111"/>
      <c r="I70" s="111"/>
      <c r="J70" s="112">
        <f>J271</f>
        <v>0</v>
      </c>
      <c r="L70" s="109"/>
    </row>
    <row r="71" spans="2:12" s="9" customFormat="1" ht="19.899999999999999" customHeight="1">
      <c r="B71" s="109"/>
      <c r="D71" s="110" t="s">
        <v>3998</v>
      </c>
      <c r="E71" s="111"/>
      <c r="F71" s="111"/>
      <c r="G71" s="111"/>
      <c r="H71" s="111"/>
      <c r="I71" s="111"/>
      <c r="J71" s="112">
        <f>J328</f>
        <v>0</v>
      </c>
      <c r="L71" s="109"/>
    </row>
    <row r="72" spans="2:12" s="1" customFormat="1" ht="21.75" customHeight="1">
      <c r="B72" s="33"/>
      <c r="L72" s="33"/>
    </row>
    <row r="73" spans="2:12" s="1" customFormat="1" ht="6.95" customHeight="1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33"/>
    </row>
    <row r="77" spans="2:12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3"/>
    </row>
    <row r="78" spans="2:12" s="1" customFormat="1" ht="24.95" customHeight="1">
      <c r="B78" s="33"/>
      <c r="C78" s="22" t="s">
        <v>174</v>
      </c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16</v>
      </c>
      <c r="L80" s="33"/>
    </row>
    <row r="81" spans="2:65" s="1" customFormat="1" ht="16.5" customHeight="1">
      <c r="B81" s="33"/>
      <c r="E81" s="326" t="str">
        <f>E7</f>
        <v>Připojení vodovodu Černé Voděrady na SV Region JIH</v>
      </c>
      <c r="F81" s="327"/>
      <c r="G81" s="327"/>
      <c r="H81" s="327"/>
      <c r="L81" s="33"/>
    </row>
    <row r="82" spans="2:65" ht="12" customHeight="1">
      <c r="B82" s="21"/>
      <c r="C82" s="28" t="s">
        <v>150</v>
      </c>
      <c r="L82" s="21"/>
    </row>
    <row r="83" spans="2:65" s="1" customFormat="1" ht="16.5" customHeight="1">
      <c r="B83" s="33"/>
      <c r="E83" s="326" t="s">
        <v>2116</v>
      </c>
      <c r="F83" s="328"/>
      <c r="G83" s="328"/>
      <c r="H83" s="328"/>
      <c r="L83" s="33"/>
    </row>
    <row r="84" spans="2:65" s="1" customFormat="1" ht="12" customHeight="1">
      <c r="B84" s="33"/>
      <c r="C84" s="28" t="s">
        <v>1581</v>
      </c>
      <c r="L84" s="33"/>
    </row>
    <row r="85" spans="2:65" s="1" customFormat="1" ht="30" customHeight="1">
      <c r="B85" s="33"/>
      <c r="E85" s="284" t="str">
        <f>E11</f>
        <v>SO 04.2 - VDJ Černé Voděrady - strojně-technologická část</v>
      </c>
      <c r="F85" s="328"/>
      <c r="G85" s="328"/>
      <c r="H85" s="328"/>
      <c r="L85" s="33"/>
    </row>
    <row r="86" spans="2:65" s="1" customFormat="1" ht="6.95" customHeight="1">
      <c r="B86" s="33"/>
      <c r="L86" s="33"/>
    </row>
    <row r="87" spans="2:65" s="1" customFormat="1" ht="12" customHeight="1">
      <c r="B87" s="33"/>
      <c r="C87" s="28" t="s">
        <v>21</v>
      </c>
      <c r="F87" s="26" t="str">
        <f>F14</f>
        <v>K.Ú. černé Voděrady, Zvánovice, Ondřejov u Prahy</v>
      </c>
      <c r="I87" s="28" t="s">
        <v>23</v>
      </c>
      <c r="J87" s="50" t="str">
        <f>IF(J14="","",J14)</f>
        <v>31. 7. 2025</v>
      </c>
      <c r="L87" s="33"/>
    </row>
    <row r="88" spans="2:65" s="1" customFormat="1" ht="6.95" customHeight="1">
      <c r="B88" s="33"/>
      <c r="L88" s="33"/>
    </row>
    <row r="89" spans="2:65" s="1" customFormat="1" ht="40.15" customHeight="1">
      <c r="B89" s="33"/>
      <c r="C89" s="28" t="s">
        <v>25</v>
      </c>
      <c r="F89" s="26" t="str">
        <f>E17</f>
        <v>Obec Černé Voděrady, nám. Lípy Svobody 47, 281 63</v>
      </c>
      <c r="I89" s="28" t="s">
        <v>32</v>
      </c>
      <c r="J89" s="31" t="str">
        <f>E23</f>
        <v>Vodohospodářský rozvoj a výstavba s.s. Praha 5</v>
      </c>
      <c r="L89" s="33"/>
    </row>
    <row r="90" spans="2:65" s="1" customFormat="1" ht="15.2" customHeight="1">
      <c r="B90" s="33"/>
      <c r="C90" s="28" t="s">
        <v>30</v>
      </c>
      <c r="F90" s="26" t="str">
        <f>IF(E20="","",E20)</f>
        <v>Vyplň údaj</v>
      </c>
      <c r="I90" s="28" t="s">
        <v>36</v>
      </c>
      <c r="J90" s="31" t="str">
        <f>E26</f>
        <v>M. Morská</v>
      </c>
      <c r="L90" s="33"/>
    </row>
    <row r="91" spans="2:65" s="1" customFormat="1" ht="10.35" customHeight="1">
      <c r="B91" s="33"/>
      <c r="L91" s="33"/>
    </row>
    <row r="92" spans="2:65" s="10" customFormat="1" ht="29.25" customHeight="1">
      <c r="B92" s="113"/>
      <c r="C92" s="114" t="s">
        <v>175</v>
      </c>
      <c r="D92" s="115" t="s">
        <v>59</v>
      </c>
      <c r="E92" s="115" t="s">
        <v>55</v>
      </c>
      <c r="F92" s="115" t="s">
        <v>56</v>
      </c>
      <c r="G92" s="115" t="s">
        <v>176</v>
      </c>
      <c r="H92" s="115" t="s">
        <v>177</v>
      </c>
      <c r="I92" s="115" t="s">
        <v>178</v>
      </c>
      <c r="J92" s="115" t="s">
        <v>160</v>
      </c>
      <c r="K92" s="116" t="s">
        <v>179</v>
      </c>
      <c r="L92" s="113"/>
      <c r="M92" s="57" t="s">
        <v>19</v>
      </c>
      <c r="N92" s="58" t="s">
        <v>44</v>
      </c>
      <c r="O92" s="58" t="s">
        <v>180</v>
      </c>
      <c r="P92" s="58" t="s">
        <v>181</v>
      </c>
      <c r="Q92" s="58" t="s">
        <v>182</v>
      </c>
      <c r="R92" s="58" t="s">
        <v>183</v>
      </c>
      <c r="S92" s="58" t="s">
        <v>184</v>
      </c>
      <c r="T92" s="59" t="s">
        <v>185</v>
      </c>
    </row>
    <row r="93" spans="2:65" s="1" customFormat="1" ht="22.9" customHeight="1">
      <c r="B93" s="33"/>
      <c r="C93" s="62" t="s">
        <v>186</v>
      </c>
      <c r="J93" s="117">
        <f>BK93</f>
        <v>0</v>
      </c>
      <c r="L93" s="33"/>
      <c r="M93" s="60"/>
      <c r="N93" s="51"/>
      <c r="O93" s="51"/>
      <c r="P93" s="118">
        <f>P94+P113</f>
        <v>0</v>
      </c>
      <c r="Q93" s="51"/>
      <c r="R93" s="118">
        <f>R94+R113</f>
        <v>0.53586200000000006</v>
      </c>
      <c r="S93" s="51"/>
      <c r="T93" s="119">
        <f>T94+T113</f>
        <v>0</v>
      </c>
      <c r="AT93" s="18" t="s">
        <v>73</v>
      </c>
      <c r="AU93" s="18" t="s">
        <v>161</v>
      </c>
      <c r="BK93" s="120">
        <f>BK94+BK113</f>
        <v>0</v>
      </c>
    </row>
    <row r="94" spans="2:65" s="11" customFormat="1" ht="25.9" customHeight="1">
      <c r="B94" s="121"/>
      <c r="D94" s="122" t="s">
        <v>73</v>
      </c>
      <c r="E94" s="123" t="s">
        <v>187</v>
      </c>
      <c r="F94" s="123" t="s">
        <v>188</v>
      </c>
      <c r="I94" s="124"/>
      <c r="J94" s="125">
        <f>BK94</f>
        <v>0</v>
      </c>
      <c r="L94" s="121"/>
      <c r="M94" s="126"/>
      <c r="P94" s="127">
        <f>P95</f>
        <v>0</v>
      </c>
      <c r="R94" s="127">
        <f>R95</f>
        <v>0.10135</v>
      </c>
      <c r="T94" s="128">
        <f>T95</f>
        <v>0</v>
      </c>
      <c r="AR94" s="122" t="s">
        <v>82</v>
      </c>
      <c r="AT94" s="129" t="s">
        <v>73</v>
      </c>
      <c r="AU94" s="129" t="s">
        <v>74</v>
      </c>
      <c r="AY94" s="122" t="s">
        <v>189</v>
      </c>
      <c r="BK94" s="130">
        <f>BK95</f>
        <v>0</v>
      </c>
    </row>
    <row r="95" spans="2:65" s="11" customFormat="1" ht="22.9" customHeight="1">
      <c r="B95" s="121"/>
      <c r="D95" s="122" t="s">
        <v>73</v>
      </c>
      <c r="E95" s="131" t="s">
        <v>234</v>
      </c>
      <c r="F95" s="131" t="s">
        <v>918</v>
      </c>
      <c r="I95" s="124"/>
      <c r="J95" s="132">
        <f>BK95</f>
        <v>0</v>
      </c>
      <c r="L95" s="121"/>
      <c r="M95" s="126"/>
      <c r="P95" s="127">
        <f>SUM(P96:P112)</f>
        <v>0</v>
      </c>
      <c r="R95" s="127">
        <f>SUM(R96:R112)</f>
        <v>0.10135</v>
      </c>
      <c r="T95" s="128">
        <f>SUM(T96:T112)</f>
        <v>0</v>
      </c>
      <c r="AR95" s="122" t="s">
        <v>82</v>
      </c>
      <c r="AT95" s="129" t="s">
        <v>73</v>
      </c>
      <c r="AU95" s="129" t="s">
        <v>82</v>
      </c>
      <c r="AY95" s="122" t="s">
        <v>189</v>
      </c>
      <c r="BK95" s="130">
        <f>SUM(BK96:BK112)</f>
        <v>0</v>
      </c>
    </row>
    <row r="96" spans="2:65" s="1" customFormat="1" ht="44.25" customHeight="1">
      <c r="B96" s="33"/>
      <c r="C96" s="133" t="s">
        <v>82</v>
      </c>
      <c r="D96" s="133" t="s">
        <v>191</v>
      </c>
      <c r="E96" s="134" t="s">
        <v>3999</v>
      </c>
      <c r="F96" s="135" t="s">
        <v>4000</v>
      </c>
      <c r="G96" s="136" t="s">
        <v>202</v>
      </c>
      <c r="H96" s="137">
        <v>3</v>
      </c>
      <c r="I96" s="138"/>
      <c r="J96" s="139">
        <f>ROUND(I96*H96,2)</f>
        <v>0</v>
      </c>
      <c r="K96" s="135" t="s">
        <v>195</v>
      </c>
      <c r="L96" s="33"/>
      <c r="M96" s="140" t="s">
        <v>19</v>
      </c>
      <c r="N96" s="141" t="s">
        <v>45</v>
      </c>
      <c r="P96" s="142">
        <f>O96*H96</f>
        <v>0</v>
      </c>
      <c r="Q96" s="142">
        <v>1.67E-3</v>
      </c>
      <c r="R96" s="142">
        <f>Q96*H96</f>
        <v>5.0100000000000006E-3</v>
      </c>
      <c r="S96" s="142">
        <v>0</v>
      </c>
      <c r="T96" s="143">
        <f>S96*H96</f>
        <v>0</v>
      </c>
      <c r="AR96" s="144" t="s">
        <v>82</v>
      </c>
      <c r="AT96" s="144" t="s">
        <v>191</v>
      </c>
      <c r="AU96" s="144" t="s">
        <v>85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82</v>
      </c>
      <c r="BM96" s="144" t="s">
        <v>4001</v>
      </c>
    </row>
    <row r="97" spans="2:65" s="1" customFormat="1" ht="11.25">
      <c r="B97" s="33"/>
      <c r="D97" s="146" t="s">
        <v>198</v>
      </c>
      <c r="F97" s="147" t="s">
        <v>4002</v>
      </c>
      <c r="I97" s="148"/>
      <c r="L97" s="33"/>
      <c r="M97" s="149"/>
      <c r="T97" s="54"/>
      <c r="AT97" s="18" t="s">
        <v>198</v>
      </c>
      <c r="AU97" s="18" t="s">
        <v>85</v>
      </c>
    </row>
    <row r="98" spans="2:65" s="1" customFormat="1" ht="37.9" customHeight="1">
      <c r="B98" s="33"/>
      <c r="C98" s="178" t="s">
        <v>85</v>
      </c>
      <c r="D98" s="178" t="s">
        <v>666</v>
      </c>
      <c r="E98" s="179" t="s">
        <v>4003</v>
      </c>
      <c r="F98" s="180" t="s">
        <v>4004</v>
      </c>
      <c r="G98" s="181" t="s">
        <v>202</v>
      </c>
      <c r="H98" s="182">
        <v>2</v>
      </c>
      <c r="I98" s="183"/>
      <c r="J98" s="184">
        <f>ROUND(I98*H98,2)</f>
        <v>0</v>
      </c>
      <c r="K98" s="180" t="s">
        <v>19</v>
      </c>
      <c r="L98" s="185"/>
      <c r="M98" s="186" t="s">
        <v>19</v>
      </c>
      <c r="N98" s="187" t="s">
        <v>45</v>
      </c>
      <c r="P98" s="142">
        <f>O98*H98</f>
        <v>0</v>
      </c>
      <c r="Q98" s="142">
        <v>1.4999999999999999E-2</v>
      </c>
      <c r="R98" s="142">
        <f>Q98*H98</f>
        <v>0.03</v>
      </c>
      <c r="S98" s="142">
        <v>0</v>
      </c>
      <c r="T98" s="143">
        <f>S98*H98</f>
        <v>0</v>
      </c>
      <c r="AR98" s="144" t="s">
        <v>234</v>
      </c>
      <c r="AT98" s="144" t="s">
        <v>666</v>
      </c>
      <c r="AU98" s="144" t="s">
        <v>85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196</v>
      </c>
      <c r="BM98" s="144" t="s">
        <v>4005</v>
      </c>
    </row>
    <row r="99" spans="2:65" s="12" customFormat="1" ht="11.25">
      <c r="B99" s="150"/>
      <c r="D99" s="151" t="s">
        <v>205</v>
      </c>
      <c r="E99" s="152" t="s">
        <v>19</v>
      </c>
      <c r="F99" s="153" t="s">
        <v>217</v>
      </c>
      <c r="H99" s="152" t="s">
        <v>19</v>
      </c>
      <c r="I99" s="154"/>
      <c r="L99" s="150"/>
      <c r="M99" s="155"/>
      <c r="T99" s="156"/>
      <c r="AT99" s="152" t="s">
        <v>205</v>
      </c>
      <c r="AU99" s="152" t="s">
        <v>85</v>
      </c>
      <c r="AV99" s="12" t="s">
        <v>82</v>
      </c>
      <c r="AW99" s="12" t="s">
        <v>35</v>
      </c>
      <c r="AX99" s="12" t="s">
        <v>74</v>
      </c>
      <c r="AY99" s="152" t="s">
        <v>189</v>
      </c>
    </row>
    <row r="100" spans="2:65" s="12" customFormat="1" ht="11.25">
      <c r="B100" s="150"/>
      <c r="D100" s="151" t="s">
        <v>205</v>
      </c>
      <c r="E100" s="152" t="s">
        <v>19</v>
      </c>
      <c r="F100" s="153" t="s">
        <v>4006</v>
      </c>
      <c r="H100" s="152" t="s">
        <v>19</v>
      </c>
      <c r="I100" s="154"/>
      <c r="L100" s="150"/>
      <c r="M100" s="155"/>
      <c r="T100" s="156"/>
      <c r="AT100" s="152" t="s">
        <v>205</v>
      </c>
      <c r="AU100" s="152" t="s">
        <v>85</v>
      </c>
      <c r="AV100" s="12" t="s">
        <v>82</v>
      </c>
      <c r="AW100" s="12" t="s">
        <v>35</v>
      </c>
      <c r="AX100" s="12" t="s">
        <v>74</v>
      </c>
      <c r="AY100" s="152" t="s">
        <v>189</v>
      </c>
    </row>
    <row r="101" spans="2:65" s="12" customFormat="1" ht="11.25">
      <c r="B101" s="150"/>
      <c r="D101" s="151" t="s">
        <v>205</v>
      </c>
      <c r="E101" s="152" t="s">
        <v>19</v>
      </c>
      <c r="F101" s="153" t="s">
        <v>4007</v>
      </c>
      <c r="H101" s="152" t="s">
        <v>19</v>
      </c>
      <c r="I101" s="154"/>
      <c r="L101" s="150"/>
      <c r="M101" s="155"/>
      <c r="T101" s="156"/>
      <c r="AT101" s="152" t="s">
        <v>205</v>
      </c>
      <c r="AU101" s="152" t="s">
        <v>85</v>
      </c>
      <c r="AV101" s="12" t="s">
        <v>82</v>
      </c>
      <c r="AW101" s="12" t="s">
        <v>35</v>
      </c>
      <c r="AX101" s="12" t="s">
        <v>74</v>
      </c>
      <c r="AY101" s="152" t="s">
        <v>189</v>
      </c>
    </row>
    <row r="102" spans="2:65" s="13" customFormat="1" ht="11.25">
      <c r="B102" s="157"/>
      <c r="D102" s="151" t="s">
        <v>205</v>
      </c>
      <c r="E102" s="158" t="s">
        <v>19</v>
      </c>
      <c r="F102" s="159" t="s">
        <v>85</v>
      </c>
      <c r="H102" s="160">
        <v>2</v>
      </c>
      <c r="I102" s="161"/>
      <c r="L102" s="157"/>
      <c r="M102" s="162"/>
      <c r="T102" s="163"/>
      <c r="AT102" s="158" t="s">
        <v>205</v>
      </c>
      <c r="AU102" s="158" t="s">
        <v>85</v>
      </c>
      <c r="AV102" s="13" t="s">
        <v>85</v>
      </c>
      <c r="AW102" s="13" t="s">
        <v>35</v>
      </c>
      <c r="AX102" s="13" t="s">
        <v>82</v>
      </c>
      <c r="AY102" s="158" t="s">
        <v>189</v>
      </c>
    </row>
    <row r="103" spans="2:65" s="1" customFormat="1" ht="37.9" customHeight="1">
      <c r="B103" s="33"/>
      <c r="C103" s="178" t="s">
        <v>111</v>
      </c>
      <c r="D103" s="178" t="s">
        <v>666</v>
      </c>
      <c r="E103" s="179" t="s">
        <v>4008</v>
      </c>
      <c r="F103" s="180" t="s">
        <v>4009</v>
      </c>
      <c r="G103" s="181" t="s">
        <v>202</v>
      </c>
      <c r="H103" s="182">
        <v>1</v>
      </c>
      <c r="I103" s="183"/>
      <c r="J103" s="184">
        <f>ROUND(I103*H103,2)</f>
        <v>0</v>
      </c>
      <c r="K103" s="180" t="s">
        <v>19</v>
      </c>
      <c r="L103" s="185"/>
      <c r="M103" s="186" t="s">
        <v>19</v>
      </c>
      <c r="N103" s="187" t="s">
        <v>45</v>
      </c>
      <c r="P103" s="142">
        <f>O103*H103</f>
        <v>0</v>
      </c>
      <c r="Q103" s="142">
        <v>1.9E-2</v>
      </c>
      <c r="R103" s="142">
        <f>Q103*H103</f>
        <v>1.9E-2</v>
      </c>
      <c r="S103" s="142">
        <v>0</v>
      </c>
      <c r="T103" s="143">
        <f>S103*H103</f>
        <v>0</v>
      </c>
      <c r="AR103" s="144" t="s">
        <v>234</v>
      </c>
      <c r="AT103" s="144" t="s">
        <v>666</v>
      </c>
      <c r="AU103" s="144" t="s">
        <v>85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196</v>
      </c>
      <c r="BM103" s="144" t="s">
        <v>4010</v>
      </c>
    </row>
    <row r="104" spans="2:65" s="12" customFormat="1" ht="11.25">
      <c r="B104" s="150"/>
      <c r="D104" s="151" t="s">
        <v>205</v>
      </c>
      <c r="E104" s="152" t="s">
        <v>19</v>
      </c>
      <c r="F104" s="153" t="s">
        <v>217</v>
      </c>
      <c r="H104" s="152" t="s">
        <v>19</v>
      </c>
      <c r="I104" s="154"/>
      <c r="L104" s="150"/>
      <c r="M104" s="155"/>
      <c r="T104" s="156"/>
      <c r="AT104" s="152" t="s">
        <v>205</v>
      </c>
      <c r="AU104" s="152" t="s">
        <v>85</v>
      </c>
      <c r="AV104" s="12" t="s">
        <v>82</v>
      </c>
      <c r="AW104" s="12" t="s">
        <v>35</v>
      </c>
      <c r="AX104" s="12" t="s">
        <v>74</v>
      </c>
      <c r="AY104" s="152" t="s">
        <v>189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4007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3" customFormat="1" ht="11.25">
      <c r="B106" s="157"/>
      <c r="D106" s="151" t="s">
        <v>205</v>
      </c>
      <c r="E106" s="158" t="s">
        <v>19</v>
      </c>
      <c r="F106" s="159" t="s">
        <v>82</v>
      </c>
      <c r="H106" s="160">
        <v>1</v>
      </c>
      <c r="I106" s="161"/>
      <c r="L106" s="157"/>
      <c r="M106" s="162"/>
      <c r="T106" s="163"/>
      <c r="AT106" s="158" t="s">
        <v>205</v>
      </c>
      <c r="AU106" s="158" t="s">
        <v>85</v>
      </c>
      <c r="AV106" s="13" t="s">
        <v>85</v>
      </c>
      <c r="AW106" s="13" t="s">
        <v>35</v>
      </c>
      <c r="AX106" s="13" t="s">
        <v>82</v>
      </c>
      <c r="AY106" s="158" t="s">
        <v>189</v>
      </c>
    </row>
    <row r="107" spans="2:65" s="1" customFormat="1" ht="44.25" customHeight="1">
      <c r="B107" s="33"/>
      <c r="C107" s="133" t="s">
        <v>196</v>
      </c>
      <c r="D107" s="133" t="s">
        <v>191</v>
      </c>
      <c r="E107" s="134" t="s">
        <v>4011</v>
      </c>
      <c r="F107" s="135" t="s">
        <v>4012</v>
      </c>
      <c r="G107" s="136" t="s">
        <v>202</v>
      </c>
      <c r="H107" s="137">
        <v>2</v>
      </c>
      <c r="I107" s="138"/>
      <c r="J107" s="139">
        <f>ROUND(I107*H107,2)</f>
        <v>0</v>
      </c>
      <c r="K107" s="135" t="s">
        <v>195</v>
      </c>
      <c r="L107" s="33"/>
      <c r="M107" s="140" t="s">
        <v>19</v>
      </c>
      <c r="N107" s="141" t="s">
        <v>45</v>
      </c>
      <c r="P107" s="142">
        <f>O107*H107</f>
        <v>0</v>
      </c>
      <c r="Q107" s="142">
        <v>1.67E-3</v>
      </c>
      <c r="R107" s="142">
        <f>Q107*H107</f>
        <v>3.3400000000000001E-3</v>
      </c>
      <c r="S107" s="142">
        <v>0</v>
      </c>
      <c r="T107" s="143">
        <f>S107*H107</f>
        <v>0</v>
      </c>
      <c r="AR107" s="144" t="s">
        <v>196</v>
      </c>
      <c r="AT107" s="144" t="s">
        <v>191</v>
      </c>
      <c r="AU107" s="144" t="s">
        <v>85</v>
      </c>
      <c r="AY107" s="18" t="s">
        <v>189</v>
      </c>
      <c r="BE107" s="145">
        <f>IF(N107="základní",J107,0)</f>
        <v>0</v>
      </c>
      <c r="BF107" s="145">
        <f>IF(N107="snížená",J107,0)</f>
        <v>0</v>
      </c>
      <c r="BG107" s="145">
        <f>IF(N107="zákl. přenesená",J107,0)</f>
        <v>0</v>
      </c>
      <c r="BH107" s="145">
        <f>IF(N107="sníž. přenesená",J107,0)</f>
        <v>0</v>
      </c>
      <c r="BI107" s="145">
        <f>IF(N107="nulová",J107,0)</f>
        <v>0</v>
      </c>
      <c r="BJ107" s="18" t="s">
        <v>82</v>
      </c>
      <c r="BK107" s="145">
        <f>ROUND(I107*H107,2)</f>
        <v>0</v>
      </c>
      <c r="BL107" s="18" t="s">
        <v>196</v>
      </c>
      <c r="BM107" s="144" t="s">
        <v>4013</v>
      </c>
    </row>
    <row r="108" spans="2:65" s="1" customFormat="1" ht="11.25">
      <c r="B108" s="33"/>
      <c r="D108" s="146" t="s">
        <v>198</v>
      </c>
      <c r="F108" s="147" t="s">
        <v>4014</v>
      </c>
      <c r="I108" s="148"/>
      <c r="L108" s="33"/>
      <c r="M108" s="149"/>
      <c r="T108" s="54"/>
      <c r="AT108" s="18" t="s">
        <v>198</v>
      </c>
      <c r="AU108" s="18" t="s">
        <v>85</v>
      </c>
    </row>
    <row r="109" spans="2:65" s="1" customFormat="1" ht="37.9" customHeight="1">
      <c r="B109" s="33"/>
      <c r="C109" s="178" t="s">
        <v>219</v>
      </c>
      <c r="D109" s="178" t="s">
        <v>666</v>
      </c>
      <c r="E109" s="179" t="s">
        <v>4015</v>
      </c>
      <c r="F109" s="180" t="s">
        <v>4016</v>
      </c>
      <c r="G109" s="181" t="s">
        <v>202</v>
      </c>
      <c r="H109" s="182">
        <v>2</v>
      </c>
      <c r="I109" s="183"/>
      <c r="J109" s="184">
        <f>ROUND(I109*H109,2)</f>
        <v>0</v>
      </c>
      <c r="K109" s="180" t="s">
        <v>19</v>
      </c>
      <c r="L109" s="185"/>
      <c r="M109" s="186" t="s">
        <v>19</v>
      </c>
      <c r="N109" s="187" t="s">
        <v>45</v>
      </c>
      <c r="P109" s="142">
        <f>O109*H109</f>
        <v>0</v>
      </c>
      <c r="Q109" s="142">
        <v>2.1999999999999999E-2</v>
      </c>
      <c r="R109" s="142">
        <f>Q109*H109</f>
        <v>4.3999999999999997E-2</v>
      </c>
      <c r="S109" s="142">
        <v>0</v>
      </c>
      <c r="T109" s="143">
        <f>S109*H109</f>
        <v>0</v>
      </c>
      <c r="AR109" s="144" t="s">
        <v>234</v>
      </c>
      <c r="AT109" s="144" t="s">
        <v>666</v>
      </c>
      <c r="AU109" s="144" t="s">
        <v>85</v>
      </c>
      <c r="AY109" s="18" t="s">
        <v>189</v>
      </c>
      <c r="BE109" s="145">
        <f>IF(N109="základní",J109,0)</f>
        <v>0</v>
      </c>
      <c r="BF109" s="145">
        <f>IF(N109="snížená",J109,0)</f>
        <v>0</v>
      </c>
      <c r="BG109" s="145">
        <f>IF(N109="zákl. přenesená",J109,0)</f>
        <v>0</v>
      </c>
      <c r="BH109" s="145">
        <f>IF(N109="sníž. přenesená",J109,0)</f>
        <v>0</v>
      </c>
      <c r="BI109" s="145">
        <f>IF(N109="nulová",J109,0)</f>
        <v>0</v>
      </c>
      <c r="BJ109" s="18" t="s">
        <v>82</v>
      </c>
      <c r="BK109" s="145">
        <f>ROUND(I109*H109,2)</f>
        <v>0</v>
      </c>
      <c r="BL109" s="18" t="s">
        <v>196</v>
      </c>
      <c r="BM109" s="144" t="s">
        <v>4017</v>
      </c>
    </row>
    <row r="110" spans="2:65" s="12" customFormat="1" ht="11.25">
      <c r="B110" s="150"/>
      <c r="D110" s="151" t="s">
        <v>205</v>
      </c>
      <c r="E110" s="152" t="s">
        <v>19</v>
      </c>
      <c r="F110" s="153" t="s">
        <v>217</v>
      </c>
      <c r="H110" s="152" t="s">
        <v>19</v>
      </c>
      <c r="I110" s="154"/>
      <c r="L110" s="150"/>
      <c r="M110" s="155"/>
      <c r="T110" s="156"/>
      <c r="AT110" s="152" t="s">
        <v>205</v>
      </c>
      <c r="AU110" s="152" t="s">
        <v>85</v>
      </c>
      <c r="AV110" s="12" t="s">
        <v>82</v>
      </c>
      <c r="AW110" s="12" t="s">
        <v>35</v>
      </c>
      <c r="AX110" s="12" t="s">
        <v>74</v>
      </c>
      <c r="AY110" s="152" t="s">
        <v>189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4007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3" customFormat="1" ht="11.25">
      <c r="B112" s="157"/>
      <c r="D112" s="151" t="s">
        <v>205</v>
      </c>
      <c r="E112" s="158" t="s">
        <v>19</v>
      </c>
      <c r="F112" s="159" t="s">
        <v>85</v>
      </c>
      <c r="H112" s="160">
        <v>2</v>
      </c>
      <c r="I112" s="161"/>
      <c r="L112" s="157"/>
      <c r="M112" s="162"/>
      <c r="T112" s="163"/>
      <c r="AT112" s="158" t="s">
        <v>205</v>
      </c>
      <c r="AU112" s="158" t="s">
        <v>85</v>
      </c>
      <c r="AV112" s="13" t="s">
        <v>85</v>
      </c>
      <c r="AW112" s="13" t="s">
        <v>35</v>
      </c>
      <c r="AX112" s="13" t="s">
        <v>82</v>
      </c>
      <c r="AY112" s="158" t="s">
        <v>189</v>
      </c>
    </row>
    <row r="113" spans="2:65" s="11" customFormat="1" ht="25.9" customHeight="1">
      <c r="B113" s="121"/>
      <c r="D113" s="122" t="s">
        <v>73</v>
      </c>
      <c r="E113" s="123" t="s">
        <v>666</v>
      </c>
      <c r="F113" s="123" t="s">
        <v>1336</v>
      </c>
      <c r="I113" s="124"/>
      <c r="J113" s="125">
        <f>BK113</f>
        <v>0</v>
      </c>
      <c r="L113" s="121"/>
      <c r="M113" s="126"/>
      <c r="P113" s="127">
        <f>P114+P117+P222+P271+P328</f>
        <v>0</v>
      </c>
      <c r="R113" s="127">
        <f>R114+R117+R222+R271+R328</f>
        <v>0.43451200000000006</v>
      </c>
      <c r="T113" s="128">
        <f>T114+T117+T222+T271+T328</f>
        <v>0</v>
      </c>
      <c r="AR113" s="122" t="s">
        <v>111</v>
      </c>
      <c r="AT113" s="129" t="s">
        <v>73</v>
      </c>
      <c r="AU113" s="129" t="s">
        <v>74</v>
      </c>
      <c r="AY113" s="122" t="s">
        <v>189</v>
      </c>
      <c r="BK113" s="130">
        <f>BK114+BK117+BK222+BK271+BK328</f>
        <v>0</v>
      </c>
    </row>
    <row r="114" spans="2:65" s="11" customFormat="1" ht="22.9" customHeight="1">
      <c r="B114" s="121"/>
      <c r="D114" s="122" t="s">
        <v>73</v>
      </c>
      <c r="E114" s="131" t="s">
        <v>4018</v>
      </c>
      <c r="F114" s="131" t="s">
        <v>4019</v>
      </c>
      <c r="I114" s="124"/>
      <c r="J114" s="132">
        <f>BK114</f>
        <v>0</v>
      </c>
      <c r="L114" s="121"/>
      <c r="M114" s="126"/>
      <c r="P114" s="127">
        <f>SUM(P115:P116)</f>
        <v>0</v>
      </c>
      <c r="R114" s="127">
        <f>SUM(R115:R116)</f>
        <v>1.0920000000000001E-3</v>
      </c>
      <c r="T114" s="128">
        <f>SUM(T115:T116)</f>
        <v>0</v>
      </c>
      <c r="AR114" s="122" t="s">
        <v>111</v>
      </c>
      <c r="AT114" s="129" t="s">
        <v>73</v>
      </c>
      <c r="AU114" s="129" t="s">
        <v>82</v>
      </c>
      <c r="AY114" s="122" t="s">
        <v>189</v>
      </c>
      <c r="BK114" s="130">
        <f>SUM(BK115:BK116)</f>
        <v>0</v>
      </c>
    </row>
    <row r="115" spans="2:65" s="1" customFormat="1" ht="21.75" customHeight="1">
      <c r="B115" s="33"/>
      <c r="C115" s="178" t="s">
        <v>218</v>
      </c>
      <c r="D115" s="178" t="s">
        <v>666</v>
      </c>
      <c r="E115" s="179" t="s">
        <v>4020</v>
      </c>
      <c r="F115" s="180" t="s">
        <v>4021</v>
      </c>
      <c r="G115" s="181" t="s">
        <v>339</v>
      </c>
      <c r="H115" s="182">
        <v>5.46</v>
      </c>
      <c r="I115" s="183"/>
      <c r="J115" s="184">
        <f>ROUND(I115*H115,2)</f>
        <v>0</v>
      </c>
      <c r="K115" s="180" t="s">
        <v>19</v>
      </c>
      <c r="L115" s="185"/>
      <c r="M115" s="186" t="s">
        <v>19</v>
      </c>
      <c r="N115" s="187" t="s">
        <v>45</v>
      </c>
      <c r="P115" s="142">
        <f>O115*H115</f>
        <v>0</v>
      </c>
      <c r="Q115" s="142">
        <v>2.0000000000000001E-4</v>
      </c>
      <c r="R115" s="142">
        <f>Q115*H115</f>
        <v>1.0920000000000001E-3</v>
      </c>
      <c r="S115" s="142">
        <v>0</v>
      </c>
      <c r="T115" s="143">
        <f>S115*H115</f>
        <v>0</v>
      </c>
      <c r="AR115" s="144" t="s">
        <v>85</v>
      </c>
      <c r="AT115" s="144" t="s">
        <v>666</v>
      </c>
      <c r="AU115" s="144" t="s">
        <v>85</v>
      </c>
      <c r="AY115" s="18" t="s">
        <v>189</v>
      </c>
      <c r="BE115" s="145">
        <f>IF(N115="základní",J115,0)</f>
        <v>0</v>
      </c>
      <c r="BF115" s="145">
        <f>IF(N115="snížená",J115,0)</f>
        <v>0</v>
      </c>
      <c r="BG115" s="145">
        <f>IF(N115="zákl. přenesená",J115,0)</f>
        <v>0</v>
      </c>
      <c r="BH115" s="145">
        <f>IF(N115="sníž. přenesená",J115,0)</f>
        <v>0</v>
      </c>
      <c r="BI115" s="145">
        <f>IF(N115="nulová",J115,0)</f>
        <v>0</v>
      </c>
      <c r="BJ115" s="18" t="s">
        <v>82</v>
      </c>
      <c r="BK115" s="145">
        <f>ROUND(I115*H115,2)</f>
        <v>0</v>
      </c>
      <c r="BL115" s="18" t="s">
        <v>82</v>
      </c>
      <c r="BM115" s="144" t="s">
        <v>4022</v>
      </c>
    </row>
    <row r="116" spans="2:65" s="13" customFormat="1" ht="11.25">
      <c r="B116" s="157"/>
      <c r="D116" s="151" t="s">
        <v>205</v>
      </c>
      <c r="F116" s="159" t="s">
        <v>4023</v>
      </c>
      <c r="H116" s="160">
        <v>5.46</v>
      </c>
      <c r="I116" s="161"/>
      <c r="L116" s="157"/>
      <c r="M116" s="162"/>
      <c r="T116" s="163"/>
      <c r="AT116" s="158" t="s">
        <v>205</v>
      </c>
      <c r="AU116" s="158" t="s">
        <v>85</v>
      </c>
      <c r="AV116" s="13" t="s">
        <v>85</v>
      </c>
      <c r="AW116" s="13" t="s">
        <v>4</v>
      </c>
      <c r="AX116" s="13" t="s">
        <v>82</v>
      </c>
      <c r="AY116" s="158" t="s">
        <v>189</v>
      </c>
    </row>
    <row r="117" spans="2:65" s="11" customFormat="1" ht="22.9" customHeight="1">
      <c r="B117" s="121"/>
      <c r="D117" s="122" t="s">
        <v>73</v>
      </c>
      <c r="E117" s="131" t="s">
        <v>4024</v>
      </c>
      <c r="F117" s="131" t="s">
        <v>4025</v>
      </c>
      <c r="I117" s="124"/>
      <c r="J117" s="132">
        <f>BK117</f>
        <v>0</v>
      </c>
      <c r="L117" s="121"/>
      <c r="M117" s="126"/>
      <c r="P117" s="127">
        <f>SUM(P118:P221)</f>
        <v>0</v>
      </c>
      <c r="R117" s="127">
        <f>SUM(R118:R221)</f>
        <v>0</v>
      </c>
      <c r="T117" s="128">
        <f>SUM(T118:T221)</f>
        <v>0</v>
      </c>
      <c r="AR117" s="122" t="s">
        <v>111</v>
      </c>
      <c r="AT117" s="129" t="s">
        <v>73</v>
      </c>
      <c r="AU117" s="129" t="s">
        <v>82</v>
      </c>
      <c r="AY117" s="122" t="s">
        <v>189</v>
      </c>
      <c r="BK117" s="130">
        <f>SUM(BK118:BK221)</f>
        <v>0</v>
      </c>
    </row>
    <row r="118" spans="2:65" s="1" customFormat="1" ht="16.5" customHeight="1">
      <c r="B118" s="33"/>
      <c r="C118" s="178" t="s">
        <v>229</v>
      </c>
      <c r="D118" s="178" t="s">
        <v>666</v>
      </c>
      <c r="E118" s="179" t="s">
        <v>4026</v>
      </c>
      <c r="F118" s="180" t="s">
        <v>4027</v>
      </c>
      <c r="G118" s="181" t="s">
        <v>339</v>
      </c>
      <c r="H118" s="182">
        <v>27.09</v>
      </c>
      <c r="I118" s="183"/>
      <c r="J118" s="184">
        <f>ROUND(I118*H118,2)</f>
        <v>0</v>
      </c>
      <c r="K118" s="180" t="s">
        <v>19</v>
      </c>
      <c r="L118" s="185"/>
      <c r="M118" s="186" t="s">
        <v>19</v>
      </c>
      <c r="N118" s="187" t="s">
        <v>45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85</v>
      </c>
      <c r="AT118" s="144" t="s">
        <v>666</v>
      </c>
      <c r="AU118" s="144" t="s">
        <v>85</v>
      </c>
      <c r="AY118" s="18" t="s">
        <v>189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8" t="s">
        <v>82</v>
      </c>
      <c r="BK118" s="145">
        <f>ROUND(I118*H118,2)</f>
        <v>0</v>
      </c>
      <c r="BL118" s="18" t="s">
        <v>82</v>
      </c>
      <c r="BM118" s="144" t="s">
        <v>4028</v>
      </c>
    </row>
    <row r="119" spans="2:65" s="12" customFormat="1" ht="11.25">
      <c r="B119" s="150"/>
      <c r="D119" s="151" t="s">
        <v>205</v>
      </c>
      <c r="E119" s="152" t="s">
        <v>19</v>
      </c>
      <c r="F119" s="153" t="s">
        <v>4006</v>
      </c>
      <c r="H119" s="152" t="s">
        <v>19</v>
      </c>
      <c r="I119" s="154"/>
      <c r="L119" s="150"/>
      <c r="M119" s="155"/>
      <c r="T119" s="156"/>
      <c r="AT119" s="152" t="s">
        <v>205</v>
      </c>
      <c r="AU119" s="152" t="s">
        <v>85</v>
      </c>
      <c r="AV119" s="12" t="s">
        <v>82</v>
      </c>
      <c r="AW119" s="12" t="s">
        <v>35</v>
      </c>
      <c r="AX119" s="12" t="s">
        <v>74</v>
      </c>
      <c r="AY119" s="152" t="s">
        <v>189</v>
      </c>
    </row>
    <row r="120" spans="2:65" s="12" customFormat="1" ht="11.25">
      <c r="B120" s="150"/>
      <c r="D120" s="151" t="s">
        <v>205</v>
      </c>
      <c r="E120" s="152" t="s">
        <v>19</v>
      </c>
      <c r="F120" s="153" t="s">
        <v>4029</v>
      </c>
      <c r="H120" s="152" t="s">
        <v>19</v>
      </c>
      <c r="I120" s="154"/>
      <c r="L120" s="150"/>
      <c r="M120" s="155"/>
      <c r="T120" s="156"/>
      <c r="AT120" s="152" t="s">
        <v>205</v>
      </c>
      <c r="AU120" s="152" t="s">
        <v>85</v>
      </c>
      <c r="AV120" s="12" t="s">
        <v>82</v>
      </c>
      <c r="AW120" s="12" t="s">
        <v>35</v>
      </c>
      <c r="AX120" s="12" t="s">
        <v>74</v>
      </c>
      <c r="AY120" s="152" t="s">
        <v>189</v>
      </c>
    </row>
    <row r="121" spans="2:65" s="13" customFormat="1" ht="11.25">
      <c r="B121" s="157"/>
      <c r="D121" s="151" t="s">
        <v>205</v>
      </c>
      <c r="E121" s="158" t="s">
        <v>19</v>
      </c>
      <c r="F121" s="159" t="s">
        <v>4030</v>
      </c>
      <c r="H121" s="160">
        <v>25.8</v>
      </c>
      <c r="I121" s="161"/>
      <c r="L121" s="157"/>
      <c r="M121" s="162"/>
      <c r="T121" s="163"/>
      <c r="AT121" s="158" t="s">
        <v>205</v>
      </c>
      <c r="AU121" s="158" t="s">
        <v>85</v>
      </c>
      <c r="AV121" s="13" t="s">
        <v>85</v>
      </c>
      <c r="AW121" s="13" t="s">
        <v>35</v>
      </c>
      <c r="AX121" s="13" t="s">
        <v>82</v>
      </c>
      <c r="AY121" s="158" t="s">
        <v>189</v>
      </c>
    </row>
    <row r="122" spans="2:65" s="13" customFormat="1" ht="11.25">
      <c r="B122" s="157"/>
      <c r="D122" s="151" t="s">
        <v>205</v>
      </c>
      <c r="F122" s="159" t="s">
        <v>4031</v>
      </c>
      <c r="H122" s="160">
        <v>27.09</v>
      </c>
      <c r="I122" s="161"/>
      <c r="L122" s="157"/>
      <c r="M122" s="162"/>
      <c r="T122" s="163"/>
      <c r="AT122" s="158" t="s">
        <v>205</v>
      </c>
      <c r="AU122" s="158" t="s">
        <v>85</v>
      </c>
      <c r="AV122" s="13" t="s">
        <v>85</v>
      </c>
      <c r="AW122" s="13" t="s">
        <v>4</v>
      </c>
      <c r="AX122" s="13" t="s">
        <v>82</v>
      </c>
      <c r="AY122" s="158" t="s">
        <v>189</v>
      </c>
    </row>
    <row r="123" spans="2:65" s="1" customFormat="1" ht="16.5" customHeight="1">
      <c r="B123" s="33"/>
      <c r="C123" s="178" t="s">
        <v>234</v>
      </c>
      <c r="D123" s="178" t="s">
        <v>666</v>
      </c>
      <c r="E123" s="179" t="s">
        <v>4032</v>
      </c>
      <c r="F123" s="180" t="s">
        <v>4033</v>
      </c>
      <c r="G123" s="181" t="s">
        <v>339</v>
      </c>
      <c r="H123" s="182">
        <v>0.52500000000000002</v>
      </c>
      <c r="I123" s="183"/>
      <c r="J123" s="184">
        <f>ROUND(I123*H123,2)</f>
        <v>0</v>
      </c>
      <c r="K123" s="180" t="s">
        <v>19</v>
      </c>
      <c r="L123" s="185"/>
      <c r="M123" s="186" t="s">
        <v>19</v>
      </c>
      <c r="N123" s="187" t="s">
        <v>45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85</v>
      </c>
      <c r="AT123" s="144" t="s">
        <v>666</v>
      </c>
      <c r="AU123" s="144" t="s">
        <v>85</v>
      </c>
      <c r="AY123" s="18" t="s">
        <v>189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8" t="s">
        <v>82</v>
      </c>
      <c r="BK123" s="145">
        <f>ROUND(I123*H123,2)</f>
        <v>0</v>
      </c>
      <c r="BL123" s="18" t="s">
        <v>82</v>
      </c>
      <c r="BM123" s="144" t="s">
        <v>4034</v>
      </c>
    </row>
    <row r="124" spans="2:65" s="12" customFormat="1" ht="11.25">
      <c r="B124" s="150"/>
      <c r="D124" s="151" t="s">
        <v>205</v>
      </c>
      <c r="E124" s="152" t="s">
        <v>19</v>
      </c>
      <c r="F124" s="153" t="s">
        <v>4006</v>
      </c>
      <c r="H124" s="152" t="s">
        <v>19</v>
      </c>
      <c r="I124" s="154"/>
      <c r="L124" s="150"/>
      <c r="M124" s="155"/>
      <c r="T124" s="156"/>
      <c r="AT124" s="152" t="s">
        <v>205</v>
      </c>
      <c r="AU124" s="152" t="s">
        <v>85</v>
      </c>
      <c r="AV124" s="12" t="s">
        <v>82</v>
      </c>
      <c r="AW124" s="12" t="s">
        <v>35</v>
      </c>
      <c r="AX124" s="12" t="s">
        <v>74</v>
      </c>
      <c r="AY124" s="152" t="s">
        <v>189</v>
      </c>
    </row>
    <row r="125" spans="2:65" s="12" customFormat="1" ht="11.25">
      <c r="B125" s="150"/>
      <c r="D125" s="151" t="s">
        <v>205</v>
      </c>
      <c r="E125" s="152" t="s">
        <v>19</v>
      </c>
      <c r="F125" s="153" t="s">
        <v>4029</v>
      </c>
      <c r="H125" s="152" t="s">
        <v>19</v>
      </c>
      <c r="I125" s="154"/>
      <c r="L125" s="150"/>
      <c r="M125" s="155"/>
      <c r="T125" s="156"/>
      <c r="AT125" s="152" t="s">
        <v>205</v>
      </c>
      <c r="AU125" s="152" t="s">
        <v>85</v>
      </c>
      <c r="AV125" s="12" t="s">
        <v>82</v>
      </c>
      <c r="AW125" s="12" t="s">
        <v>35</v>
      </c>
      <c r="AX125" s="12" t="s">
        <v>74</v>
      </c>
      <c r="AY125" s="152" t="s">
        <v>189</v>
      </c>
    </row>
    <row r="126" spans="2:65" s="13" customFormat="1" ht="11.25">
      <c r="B126" s="157"/>
      <c r="D126" s="151" t="s">
        <v>205</v>
      </c>
      <c r="E126" s="158" t="s">
        <v>19</v>
      </c>
      <c r="F126" s="159" t="s">
        <v>4035</v>
      </c>
      <c r="H126" s="160">
        <v>0.5</v>
      </c>
      <c r="I126" s="161"/>
      <c r="L126" s="157"/>
      <c r="M126" s="162"/>
      <c r="T126" s="163"/>
      <c r="AT126" s="158" t="s">
        <v>205</v>
      </c>
      <c r="AU126" s="158" t="s">
        <v>85</v>
      </c>
      <c r="AV126" s="13" t="s">
        <v>85</v>
      </c>
      <c r="AW126" s="13" t="s">
        <v>35</v>
      </c>
      <c r="AX126" s="13" t="s">
        <v>82</v>
      </c>
      <c r="AY126" s="158" t="s">
        <v>189</v>
      </c>
    </row>
    <row r="127" spans="2:65" s="13" customFormat="1" ht="11.25">
      <c r="B127" s="157"/>
      <c r="D127" s="151" t="s">
        <v>205</v>
      </c>
      <c r="F127" s="159" t="s">
        <v>4036</v>
      </c>
      <c r="H127" s="160">
        <v>0.52500000000000002</v>
      </c>
      <c r="I127" s="161"/>
      <c r="L127" s="157"/>
      <c r="M127" s="162"/>
      <c r="T127" s="163"/>
      <c r="AT127" s="158" t="s">
        <v>205</v>
      </c>
      <c r="AU127" s="158" t="s">
        <v>85</v>
      </c>
      <c r="AV127" s="13" t="s">
        <v>85</v>
      </c>
      <c r="AW127" s="13" t="s">
        <v>4</v>
      </c>
      <c r="AX127" s="13" t="s">
        <v>82</v>
      </c>
      <c r="AY127" s="158" t="s">
        <v>189</v>
      </c>
    </row>
    <row r="128" spans="2:65" s="1" customFormat="1" ht="16.5" customHeight="1">
      <c r="B128" s="33"/>
      <c r="C128" s="178" t="s">
        <v>239</v>
      </c>
      <c r="D128" s="178" t="s">
        <v>666</v>
      </c>
      <c r="E128" s="179" t="s">
        <v>4037</v>
      </c>
      <c r="F128" s="180" t="s">
        <v>4038</v>
      </c>
      <c r="G128" s="181" t="s">
        <v>339</v>
      </c>
      <c r="H128" s="182">
        <v>0.84</v>
      </c>
      <c r="I128" s="183"/>
      <c r="J128" s="184">
        <f>ROUND(I128*H128,2)</f>
        <v>0</v>
      </c>
      <c r="K128" s="180" t="s">
        <v>19</v>
      </c>
      <c r="L128" s="185"/>
      <c r="M128" s="186" t="s">
        <v>19</v>
      </c>
      <c r="N128" s="187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85</v>
      </c>
      <c r="AT128" s="144" t="s">
        <v>666</v>
      </c>
      <c r="AU128" s="144" t="s">
        <v>85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82</v>
      </c>
      <c r="BM128" s="144" t="s">
        <v>4039</v>
      </c>
    </row>
    <row r="129" spans="2:65" s="12" customFormat="1" ht="11.25">
      <c r="B129" s="150"/>
      <c r="D129" s="151" t="s">
        <v>205</v>
      </c>
      <c r="E129" s="152" t="s">
        <v>19</v>
      </c>
      <c r="F129" s="153" t="s">
        <v>4029</v>
      </c>
      <c r="H129" s="152" t="s">
        <v>19</v>
      </c>
      <c r="I129" s="154"/>
      <c r="L129" s="150"/>
      <c r="M129" s="155"/>
      <c r="T129" s="156"/>
      <c r="AT129" s="152" t="s">
        <v>205</v>
      </c>
      <c r="AU129" s="152" t="s">
        <v>85</v>
      </c>
      <c r="AV129" s="12" t="s">
        <v>82</v>
      </c>
      <c r="AW129" s="12" t="s">
        <v>35</v>
      </c>
      <c r="AX129" s="12" t="s">
        <v>74</v>
      </c>
      <c r="AY129" s="152" t="s">
        <v>189</v>
      </c>
    </row>
    <row r="130" spans="2:65" s="13" customFormat="1" ht="11.25">
      <c r="B130" s="157"/>
      <c r="D130" s="151" t="s">
        <v>205</v>
      </c>
      <c r="E130" s="158" t="s">
        <v>19</v>
      </c>
      <c r="F130" s="159" t="s">
        <v>4040</v>
      </c>
      <c r="H130" s="160">
        <v>0.8</v>
      </c>
      <c r="I130" s="161"/>
      <c r="L130" s="157"/>
      <c r="M130" s="162"/>
      <c r="T130" s="163"/>
      <c r="AT130" s="158" t="s">
        <v>205</v>
      </c>
      <c r="AU130" s="158" t="s">
        <v>85</v>
      </c>
      <c r="AV130" s="13" t="s">
        <v>85</v>
      </c>
      <c r="AW130" s="13" t="s">
        <v>35</v>
      </c>
      <c r="AX130" s="13" t="s">
        <v>82</v>
      </c>
      <c r="AY130" s="158" t="s">
        <v>189</v>
      </c>
    </row>
    <row r="131" spans="2:65" s="13" customFormat="1" ht="11.25">
      <c r="B131" s="157"/>
      <c r="D131" s="151" t="s">
        <v>205</v>
      </c>
      <c r="F131" s="159" t="s">
        <v>4041</v>
      </c>
      <c r="H131" s="160">
        <v>0.84</v>
      </c>
      <c r="I131" s="161"/>
      <c r="L131" s="157"/>
      <c r="M131" s="162"/>
      <c r="T131" s="163"/>
      <c r="AT131" s="158" t="s">
        <v>205</v>
      </c>
      <c r="AU131" s="158" t="s">
        <v>85</v>
      </c>
      <c r="AV131" s="13" t="s">
        <v>85</v>
      </c>
      <c r="AW131" s="13" t="s">
        <v>4</v>
      </c>
      <c r="AX131" s="13" t="s">
        <v>82</v>
      </c>
      <c r="AY131" s="158" t="s">
        <v>189</v>
      </c>
    </row>
    <row r="132" spans="2:65" s="1" customFormat="1" ht="16.5" customHeight="1">
      <c r="B132" s="33"/>
      <c r="C132" s="178" t="s">
        <v>244</v>
      </c>
      <c r="D132" s="178" t="s">
        <v>666</v>
      </c>
      <c r="E132" s="179" t="s">
        <v>4042</v>
      </c>
      <c r="F132" s="180" t="s">
        <v>4043</v>
      </c>
      <c r="G132" s="181" t="s">
        <v>339</v>
      </c>
      <c r="H132" s="182">
        <v>3.57</v>
      </c>
      <c r="I132" s="183"/>
      <c r="J132" s="184">
        <f>ROUND(I132*H132,2)</f>
        <v>0</v>
      </c>
      <c r="K132" s="180" t="s">
        <v>19</v>
      </c>
      <c r="L132" s="185"/>
      <c r="M132" s="186" t="s">
        <v>19</v>
      </c>
      <c r="N132" s="187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85</v>
      </c>
      <c r="AT132" s="144" t="s">
        <v>666</v>
      </c>
      <c r="AU132" s="144" t="s">
        <v>85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82</v>
      </c>
      <c r="BM132" s="144" t="s">
        <v>4044</v>
      </c>
    </row>
    <row r="133" spans="2:65" s="12" customFormat="1" ht="11.25">
      <c r="B133" s="150"/>
      <c r="D133" s="151" t="s">
        <v>205</v>
      </c>
      <c r="E133" s="152" t="s">
        <v>19</v>
      </c>
      <c r="F133" s="153" t="s">
        <v>217</v>
      </c>
      <c r="H133" s="152" t="s">
        <v>19</v>
      </c>
      <c r="I133" s="154"/>
      <c r="L133" s="150"/>
      <c r="M133" s="155"/>
      <c r="T133" s="156"/>
      <c r="AT133" s="152" t="s">
        <v>205</v>
      </c>
      <c r="AU133" s="152" t="s">
        <v>85</v>
      </c>
      <c r="AV133" s="12" t="s">
        <v>82</v>
      </c>
      <c r="AW133" s="12" t="s">
        <v>35</v>
      </c>
      <c r="AX133" s="12" t="s">
        <v>74</v>
      </c>
      <c r="AY133" s="152" t="s">
        <v>189</v>
      </c>
    </row>
    <row r="134" spans="2:65" s="12" customFormat="1" ht="11.25">
      <c r="B134" s="150"/>
      <c r="D134" s="151" t="s">
        <v>205</v>
      </c>
      <c r="E134" s="152" t="s">
        <v>19</v>
      </c>
      <c r="F134" s="153" t="s">
        <v>4029</v>
      </c>
      <c r="H134" s="152" t="s">
        <v>19</v>
      </c>
      <c r="I134" s="154"/>
      <c r="L134" s="150"/>
      <c r="M134" s="155"/>
      <c r="T134" s="156"/>
      <c r="AT134" s="152" t="s">
        <v>205</v>
      </c>
      <c r="AU134" s="152" t="s">
        <v>85</v>
      </c>
      <c r="AV134" s="12" t="s">
        <v>82</v>
      </c>
      <c r="AW134" s="12" t="s">
        <v>35</v>
      </c>
      <c r="AX134" s="12" t="s">
        <v>74</v>
      </c>
      <c r="AY134" s="152" t="s">
        <v>189</v>
      </c>
    </row>
    <row r="135" spans="2:65" s="13" customFormat="1" ht="11.25">
      <c r="B135" s="157"/>
      <c r="D135" s="151" t="s">
        <v>205</v>
      </c>
      <c r="E135" s="158" t="s">
        <v>19</v>
      </c>
      <c r="F135" s="159" t="s">
        <v>4045</v>
      </c>
      <c r="H135" s="160">
        <v>3.4</v>
      </c>
      <c r="I135" s="161"/>
      <c r="L135" s="157"/>
      <c r="M135" s="162"/>
      <c r="T135" s="163"/>
      <c r="AT135" s="158" t="s">
        <v>205</v>
      </c>
      <c r="AU135" s="158" t="s">
        <v>85</v>
      </c>
      <c r="AV135" s="13" t="s">
        <v>85</v>
      </c>
      <c r="AW135" s="13" t="s">
        <v>35</v>
      </c>
      <c r="AX135" s="13" t="s">
        <v>82</v>
      </c>
      <c r="AY135" s="158" t="s">
        <v>189</v>
      </c>
    </row>
    <row r="136" spans="2:65" s="13" customFormat="1" ht="11.25">
      <c r="B136" s="157"/>
      <c r="D136" s="151" t="s">
        <v>205</v>
      </c>
      <c r="F136" s="159" t="s">
        <v>4046</v>
      </c>
      <c r="H136" s="160">
        <v>3.57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4</v>
      </c>
      <c r="AX136" s="13" t="s">
        <v>82</v>
      </c>
      <c r="AY136" s="158" t="s">
        <v>189</v>
      </c>
    </row>
    <row r="137" spans="2:65" s="1" customFormat="1" ht="16.5" customHeight="1">
      <c r="B137" s="33"/>
      <c r="C137" s="178" t="s">
        <v>249</v>
      </c>
      <c r="D137" s="178" t="s">
        <v>666</v>
      </c>
      <c r="E137" s="179" t="s">
        <v>4047</v>
      </c>
      <c r="F137" s="180" t="s">
        <v>4048</v>
      </c>
      <c r="G137" s="181" t="s">
        <v>339</v>
      </c>
      <c r="H137" s="182">
        <v>26.355</v>
      </c>
      <c r="I137" s="183"/>
      <c r="J137" s="184">
        <f>ROUND(I137*H137,2)</f>
        <v>0</v>
      </c>
      <c r="K137" s="180" t="s">
        <v>19</v>
      </c>
      <c r="L137" s="185"/>
      <c r="M137" s="186" t="s">
        <v>19</v>
      </c>
      <c r="N137" s="187" t="s">
        <v>45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85</v>
      </c>
      <c r="AT137" s="144" t="s">
        <v>666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82</v>
      </c>
      <c r="BM137" s="144" t="s">
        <v>4049</v>
      </c>
    </row>
    <row r="138" spans="2:65" s="12" customFormat="1" ht="11.25">
      <c r="B138" s="150"/>
      <c r="D138" s="151" t="s">
        <v>205</v>
      </c>
      <c r="E138" s="152" t="s">
        <v>19</v>
      </c>
      <c r="F138" s="153" t="s">
        <v>4029</v>
      </c>
      <c r="H138" s="152" t="s">
        <v>19</v>
      </c>
      <c r="I138" s="154"/>
      <c r="L138" s="150"/>
      <c r="M138" s="155"/>
      <c r="T138" s="156"/>
      <c r="AT138" s="152" t="s">
        <v>205</v>
      </c>
      <c r="AU138" s="152" t="s">
        <v>85</v>
      </c>
      <c r="AV138" s="12" t="s">
        <v>82</v>
      </c>
      <c r="AW138" s="12" t="s">
        <v>35</v>
      </c>
      <c r="AX138" s="12" t="s">
        <v>74</v>
      </c>
      <c r="AY138" s="152" t="s">
        <v>189</v>
      </c>
    </row>
    <row r="139" spans="2:65" s="13" customFormat="1" ht="11.25">
      <c r="B139" s="157"/>
      <c r="D139" s="151" t="s">
        <v>205</v>
      </c>
      <c r="E139" s="158" t="s">
        <v>19</v>
      </c>
      <c r="F139" s="159" t="s">
        <v>4050</v>
      </c>
      <c r="H139" s="160">
        <v>25.1</v>
      </c>
      <c r="I139" s="161"/>
      <c r="L139" s="157"/>
      <c r="M139" s="162"/>
      <c r="T139" s="163"/>
      <c r="AT139" s="158" t="s">
        <v>205</v>
      </c>
      <c r="AU139" s="158" t="s">
        <v>85</v>
      </c>
      <c r="AV139" s="13" t="s">
        <v>85</v>
      </c>
      <c r="AW139" s="13" t="s">
        <v>35</v>
      </c>
      <c r="AX139" s="13" t="s">
        <v>82</v>
      </c>
      <c r="AY139" s="158" t="s">
        <v>189</v>
      </c>
    </row>
    <row r="140" spans="2:65" s="13" customFormat="1" ht="11.25">
      <c r="B140" s="157"/>
      <c r="D140" s="151" t="s">
        <v>205</v>
      </c>
      <c r="F140" s="159" t="s">
        <v>4051</v>
      </c>
      <c r="H140" s="160">
        <v>26.355</v>
      </c>
      <c r="I140" s="161"/>
      <c r="L140" s="157"/>
      <c r="M140" s="162"/>
      <c r="T140" s="163"/>
      <c r="AT140" s="158" t="s">
        <v>205</v>
      </c>
      <c r="AU140" s="158" t="s">
        <v>85</v>
      </c>
      <c r="AV140" s="13" t="s">
        <v>85</v>
      </c>
      <c r="AW140" s="13" t="s">
        <v>4</v>
      </c>
      <c r="AX140" s="13" t="s">
        <v>82</v>
      </c>
      <c r="AY140" s="158" t="s">
        <v>189</v>
      </c>
    </row>
    <row r="141" spans="2:65" s="1" customFormat="1" ht="16.5" customHeight="1">
      <c r="B141" s="33"/>
      <c r="C141" s="178" t="s">
        <v>8</v>
      </c>
      <c r="D141" s="178" t="s">
        <v>666</v>
      </c>
      <c r="E141" s="179" t="s">
        <v>4052</v>
      </c>
      <c r="F141" s="180" t="s">
        <v>4053</v>
      </c>
      <c r="G141" s="181" t="s">
        <v>339</v>
      </c>
      <c r="H141" s="182">
        <v>15.33</v>
      </c>
      <c r="I141" s="183"/>
      <c r="J141" s="184">
        <f>ROUND(I141*H141,2)</f>
        <v>0</v>
      </c>
      <c r="K141" s="180" t="s">
        <v>19</v>
      </c>
      <c r="L141" s="185"/>
      <c r="M141" s="186" t="s">
        <v>19</v>
      </c>
      <c r="N141" s="187" t="s">
        <v>45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85</v>
      </c>
      <c r="AT141" s="144" t="s">
        <v>666</v>
      </c>
      <c r="AU141" s="144" t="s">
        <v>85</v>
      </c>
      <c r="AY141" s="18" t="s">
        <v>189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8" t="s">
        <v>82</v>
      </c>
      <c r="BK141" s="145">
        <f>ROUND(I141*H141,2)</f>
        <v>0</v>
      </c>
      <c r="BL141" s="18" t="s">
        <v>82</v>
      </c>
      <c r="BM141" s="144" t="s">
        <v>4054</v>
      </c>
    </row>
    <row r="142" spans="2:65" s="12" customFormat="1" ht="11.25">
      <c r="B142" s="150"/>
      <c r="D142" s="151" t="s">
        <v>205</v>
      </c>
      <c r="E142" s="152" t="s">
        <v>19</v>
      </c>
      <c r="F142" s="153" t="s">
        <v>217</v>
      </c>
      <c r="H142" s="152" t="s">
        <v>19</v>
      </c>
      <c r="I142" s="154"/>
      <c r="L142" s="150"/>
      <c r="M142" s="155"/>
      <c r="T142" s="156"/>
      <c r="AT142" s="152" t="s">
        <v>205</v>
      </c>
      <c r="AU142" s="152" t="s">
        <v>85</v>
      </c>
      <c r="AV142" s="12" t="s">
        <v>82</v>
      </c>
      <c r="AW142" s="12" t="s">
        <v>35</v>
      </c>
      <c r="AX142" s="12" t="s">
        <v>74</v>
      </c>
      <c r="AY142" s="152" t="s">
        <v>189</v>
      </c>
    </row>
    <row r="143" spans="2:65" s="12" customFormat="1" ht="11.25">
      <c r="B143" s="150"/>
      <c r="D143" s="151" t="s">
        <v>205</v>
      </c>
      <c r="E143" s="152" t="s">
        <v>19</v>
      </c>
      <c r="F143" s="153" t="s">
        <v>4029</v>
      </c>
      <c r="H143" s="152" t="s">
        <v>19</v>
      </c>
      <c r="I143" s="154"/>
      <c r="L143" s="150"/>
      <c r="M143" s="155"/>
      <c r="T143" s="156"/>
      <c r="AT143" s="152" t="s">
        <v>205</v>
      </c>
      <c r="AU143" s="152" t="s">
        <v>85</v>
      </c>
      <c r="AV143" s="12" t="s">
        <v>82</v>
      </c>
      <c r="AW143" s="12" t="s">
        <v>35</v>
      </c>
      <c r="AX143" s="12" t="s">
        <v>74</v>
      </c>
      <c r="AY143" s="152" t="s">
        <v>189</v>
      </c>
    </row>
    <row r="144" spans="2:65" s="13" customFormat="1" ht="11.25">
      <c r="B144" s="157"/>
      <c r="D144" s="151" t="s">
        <v>205</v>
      </c>
      <c r="E144" s="158" t="s">
        <v>19</v>
      </c>
      <c r="F144" s="159" t="s">
        <v>4055</v>
      </c>
      <c r="H144" s="160">
        <v>14.6</v>
      </c>
      <c r="I144" s="161"/>
      <c r="L144" s="157"/>
      <c r="M144" s="162"/>
      <c r="T144" s="163"/>
      <c r="AT144" s="158" t="s">
        <v>205</v>
      </c>
      <c r="AU144" s="158" t="s">
        <v>85</v>
      </c>
      <c r="AV144" s="13" t="s">
        <v>85</v>
      </c>
      <c r="AW144" s="13" t="s">
        <v>35</v>
      </c>
      <c r="AX144" s="13" t="s">
        <v>82</v>
      </c>
      <c r="AY144" s="158" t="s">
        <v>189</v>
      </c>
    </row>
    <row r="145" spans="2:65" s="13" customFormat="1" ht="11.25">
      <c r="B145" s="157"/>
      <c r="D145" s="151" t="s">
        <v>205</v>
      </c>
      <c r="F145" s="159" t="s">
        <v>4056</v>
      </c>
      <c r="H145" s="160">
        <v>15.33</v>
      </c>
      <c r="I145" s="161"/>
      <c r="L145" s="157"/>
      <c r="M145" s="162"/>
      <c r="T145" s="163"/>
      <c r="AT145" s="158" t="s">
        <v>205</v>
      </c>
      <c r="AU145" s="158" t="s">
        <v>85</v>
      </c>
      <c r="AV145" s="13" t="s">
        <v>85</v>
      </c>
      <c r="AW145" s="13" t="s">
        <v>4</v>
      </c>
      <c r="AX145" s="13" t="s">
        <v>82</v>
      </c>
      <c r="AY145" s="158" t="s">
        <v>189</v>
      </c>
    </row>
    <row r="146" spans="2:65" s="1" customFormat="1" ht="16.5" customHeight="1">
      <c r="B146" s="33"/>
      <c r="C146" s="178" t="s">
        <v>259</v>
      </c>
      <c r="D146" s="178" t="s">
        <v>666</v>
      </c>
      <c r="E146" s="179" t="s">
        <v>4057</v>
      </c>
      <c r="F146" s="180" t="s">
        <v>4058</v>
      </c>
      <c r="G146" s="181" t="s">
        <v>202</v>
      </c>
      <c r="H146" s="182">
        <v>2</v>
      </c>
      <c r="I146" s="183"/>
      <c r="J146" s="184">
        <f>ROUND(I146*H146,2)</f>
        <v>0</v>
      </c>
      <c r="K146" s="180" t="s">
        <v>19</v>
      </c>
      <c r="L146" s="185"/>
      <c r="M146" s="186" t="s">
        <v>19</v>
      </c>
      <c r="N146" s="187" t="s">
        <v>45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85</v>
      </c>
      <c r="AT146" s="144" t="s">
        <v>666</v>
      </c>
      <c r="AU146" s="144" t="s">
        <v>85</v>
      </c>
      <c r="AY146" s="18" t="s">
        <v>189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8" t="s">
        <v>82</v>
      </c>
      <c r="BK146" s="145">
        <f>ROUND(I146*H146,2)</f>
        <v>0</v>
      </c>
      <c r="BL146" s="18" t="s">
        <v>82</v>
      </c>
      <c r="BM146" s="144" t="s">
        <v>4059</v>
      </c>
    </row>
    <row r="147" spans="2:65" s="12" customFormat="1" ht="11.25">
      <c r="B147" s="150"/>
      <c r="D147" s="151" t="s">
        <v>205</v>
      </c>
      <c r="E147" s="152" t="s">
        <v>19</v>
      </c>
      <c r="F147" s="153" t="s">
        <v>4060</v>
      </c>
      <c r="H147" s="152" t="s">
        <v>19</v>
      </c>
      <c r="I147" s="154"/>
      <c r="L147" s="150"/>
      <c r="M147" s="155"/>
      <c r="T147" s="156"/>
      <c r="AT147" s="152" t="s">
        <v>205</v>
      </c>
      <c r="AU147" s="152" t="s">
        <v>85</v>
      </c>
      <c r="AV147" s="12" t="s">
        <v>82</v>
      </c>
      <c r="AW147" s="12" t="s">
        <v>35</v>
      </c>
      <c r="AX147" s="12" t="s">
        <v>74</v>
      </c>
      <c r="AY147" s="152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85</v>
      </c>
      <c r="H148" s="160">
        <v>2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82</v>
      </c>
      <c r="AY148" s="158" t="s">
        <v>189</v>
      </c>
    </row>
    <row r="149" spans="2:65" s="1" customFormat="1" ht="16.5" customHeight="1">
      <c r="B149" s="33"/>
      <c r="C149" s="178" t="s">
        <v>265</v>
      </c>
      <c r="D149" s="178" t="s">
        <v>666</v>
      </c>
      <c r="E149" s="179" t="s">
        <v>4061</v>
      </c>
      <c r="F149" s="180" t="s">
        <v>4062</v>
      </c>
      <c r="G149" s="181" t="s">
        <v>202</v>
      </c>
      <c r="H149" s="182">
        <v>21</v>
      </c>
      <c r="I149" s="183"/>
      <c r="J149" s="184">
        <f>ROUND(I149*H149,2)</f>
        <v>0</v>
      </c>
      <c r="K149" s="180" t="s">
        <v>19</v>
      </c>
      <c r="L149" s="185"/>
      <c r="M149" s="186" t="s">
        <v>19</v>
      </c>
      <c r="N149" s="187" t="s">
        <v>45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85</v>
      </c>
      <c r="AT149" s="144" t="s">
        <v>666</v>
      </c>
      <c r="AU149" s="144" t="s">
        <v>85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82</v>
      </c>
      <c r="BM149" s="144" t="s">
        <v>4063</v>
      </c>
    </row>
    <row r="150" spans="2:65" s="12" customFormat="1" ht="11.25">
      <c r="B150" s="150"/>
      <c r="D150" s="151" t="s">
        <v>205</v>
      </c>
      <c r="E150" s="152" t="s">
        <v>19</v>
      </c>
      <c r="F150" s="153" t="s">
        <v>4060</v>
      </c>
      <c r="H150" s="152" t="s">
        <v>19</v>
      </c>
      <c r="I150" s="154"/>
      <c r="L150" s="150"/>
      <c r="M150" s="155"/>
      <c r="T150" s="156"/>
      <c r="AT150" s="152" t="s">
        <v>205</v>
      </c>
      <c r="AU150" s="152" t="s">
        <v>85</v>
      </c>
      <c r="AV150" s="12" t="s">
        <v>82</v>
      </c>
      <c r="AW150" s="12" t="s">
        <v>35</v>
      </c>
      <c r="AX150" s="12" t="s">
        <v>74</v>
      </c>
      <c r="AY150" s="152" t="s">
        <v>189</v>
      </c>
    </row>
    <row r="151" spans="2:65" s="13" customFormat="1" ht="11.25">
      <c r="B151" s="157"/>
      <c r="D151" s="151" t="s">
        <v>205</v>
      </c>
      <c r="E151" s="158" t="s">
        <v>19</v>
      </c>
      <c r="F151" s="159" t="s">
        <v>7</v>
      </c>
      <c r="H151" s="160">
        <v>21</v>
      </c>
      <c r="I151" s="161"/>
      <c r="L151" s="157"/>
      <c r="M151" s="162"/>
      <c r="T151" s="163"/>
      <c r="AT151" s="158" t="s">
        <v>205</v>
      </c>
      <c r="AU151" s="158" t="s">
        <v>85</v>
      </c>
      <c r="AV151" s="13" t="s">
        <v>85</v>
      </c>
      <c r="AW151" s="13" t="s">
        <v>35</v>
      </c>
      <c r="AX151" s="13" t="s">
        <v>82</v>
      </c>
      <c r="AY151" s="158" t="s">
        <v>189</v>
      </c>
    </row>
    <row r="152" spans="2:65" s="1" customFormat="1" ht="16.5" customHeight="1">
      <c r="B152" s="33"/>
      <c r="C152" s="178" t="s">
        <v>271</v>
      </c>
      <c r="D152" s="178" t="s">
        <v>666</v>
      </c>
      <c r="E152" s="179" t="s">
        <v>4064</v>
      </c>
      <c r="F152" s="180" t="s">
        <v>4065</v>
      </c>
      <c r="G152" s="181" t="s">
        <v>202</v>
      </c>
      <c r="H152" s="182">
        <v>15</v>
      </c>
      <c r="I152" s="183"/>
      <c r="J152" s="184">
        <f>ROUND(I152*H152,2)</f>
        <v>0</v>
      </c>
      <c r="K152" s="180" t="s">
        <v>19</v>
      </c>
      <c r="L152" s="185"/>
      <c r="M152" s="186" t="s">
        <v>19</v>
      </c>
      <c r="N152" s="187" t="s">
        <v>45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85</v>
      </c>
      <c r="AT152" s="144" t="s">
        <v>666</v>
      </c>
      <c r="AU152" s="144" t="s">
        <v>85</v>
      </c>
      <c r="AY152" s="18" t="s">
        <v>189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8" t="s">
        <v>82</v>
      </c>
      <c r="BK152" s="145">
        <f>ROUND(I152*H152,2)</f>
        <v>0</v>
      </c>
      <c r="BL152" s="18" t="s">
        <v>82</v>
      </c>
      <c r="BM152" s="144" t="s">
        <v>4066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4060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271</v>
      </c>
      <c r="H154" s="160">
        <v>15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82</v>
      </c>
      <c r="AY154" s="158" t="s">
        <v>189</v>
      </c>
    </row>
    <row r="155" spans="2:65" s="1" customFormat="1" ht="16.5" customHeight="1">
      <c r="B155" s="33"/>
      <c r="C155" s="178" t="s">
        <v>224</v>
      </c>
      <c r="D155" s="178" t="s">
        <v>666</v>
      </c>
      <c r="E155" s="179" t="s">
        <v>4067</v>
      </c>
      <c r="F155" s="180" t="s">
        <v>4068</v>
      </c>
      <c r="G155" s="181" t="s">
        <v>202</v>
      </c>
      <c r="H155" s="182">
        <v>19</v>
      </c>
      <c r="I155" s="183"/>
      <c r="J155" s="184">
        <f>ROUND(I155*H155,2)</f>
        <v>0</v>
      </c>
      <c r="K155" s="180" t="s">
        <v>19</v>
      </c>
      <c r="L155" s="185"/>
      <c r="M155" s="186" t="s">
        <v>19</v>
      </c>
      <c r="N155" s="187" t="s">
        <v>45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85</v>
      </c>
      <c r="AT155" s="144" t="s">
        <v>666</v>
      </c>
      <c r="AU155" s="144" t="s">
        <v>85</v>
      </c>
      <c r="AY155" s="18" t="s">
        <v>189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8" t="s">
        <v>82</v>
      </c>
      <c r="BK155" s="145">
        <f>ROUND(I155*H155,2)</f>
        <v>0</v>
      </c>
      <c r="BL155" s="18" t="s">
        <v>82</v>
      </c>
      <c r="BM155" s="144" t="s">
        <v>4069</v>
      </c>
    </row>
    <row r="156" spans="2:65" s="12" customFormat="1" ht="11.25">
      <c r="B156" s="150"/>
      <c r="D156" s="151" t="s">
        <v>205</v>
      </c>
      <c r="E156" s="152" t="s">
        <v>19</v>
      </c>
      <c r="F156" s="153" t="s">
        <v>4060</v>
      </c>
      <c r="H156" s="152" t="s">
        <v>19</v>
      </c>
      <c r="I156" s="154"/>
      <c r="L156" s="150"/>
      <c r="M156" s="155"/>
      <c r="T156" s="156"/>
      <c r="AT156" s="152" t="s">
        <v>205</v>
      </c>
      <c r="AU156" s="152" t="s">
        <v>85</v>
      </c>
      <c r="AV156" s="12" t="s">
        <v>82</v>
      </c>
      <c r="AW156" s="12" t="s">
        <v>35</v>
      </c>
      <c r="AX156" s="12" t="s">
        <v>74</v>
      </c>
      <c r="AY156" s="152" t="s">
        <v>189</v>
      </c>
    </row>
    <row r="157" spans="2:65" s="13" customFormat="1" ht="11.25">
      <c r="B157" s="157"/>
      <c r="D157" s="151" t="s">
        <v>205</v>
      </c>
      <c r="E157" s="158" t="s">
        <v>19</v>
      </c>
      <c r="F157" s="159" t="s">
        <v>212</v>
      </c>
      <c r="H157" s="160">
        <v>19</v>
      </c>
      <c r="I157" s="161"/>
      <c r="L157" s="157"/>
      <c r="M157" s="162"/>
      <c r="T157" s="163"/>
      <c r="AT157" s="158" t="s">
        <v>205</v>
      </c>
      <c r="AU157" s="158" t="s">
        <v>85</v>
      </c>
      <c r="AV157" s="13" t="s">
        <v>85</v>
      </c>
      <c r="AW157" s="13" t="s">
        <v>35</v>
      </c>
      <c r="AX157" s="13" t="s">
        <v>82</v>
      </c>
      <c r="AY157" s="158" t="s">
        <v>189</v>
      </c>
    </row>
    <row r="158" spans="2:65" s="1" customFormat="1" ht="16.5" customHeight="1">
      <c r="B158" s="33"/>
      <c r="C158" s="178" t="s">
        <v>285</v>
      </c>
      <c r="D158" s="178" t="s">
        <v>666</v>
      </c>
      <c r="E158" s="179" t="s">
        <v>4070</v>
      </c>
      <c r="F158" s="180" t="s">
        <v>4071</v>
      </c>
      <c r="G158" s="181" t="s">
        <v>202</v>
      </c>
      <c r="H158" s="182">
        <v>17</v>
      </c>
      <c r="I158" s="183"/>
      <c r="J158" s="184">
        <f>ROUND(I158*H158,2)</f>
        <v>0</v>
      </c>
      <c r="K158" s="180" t="s">
        <v>19</v>
      </c>
      <c r="L158" s="185"/>
      <c r="M158" s="186" t="s">
        <v>19</v>
      </c>
      <c r="N158" s="187" t="s">
        <v>45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85</v>
      </c>
      <c r="AT158" s="144" t="s">
        <v>666</v>
      </c>
      <c r="AU158" s="144" t="s">
        <v>85</v>
      </c>
      <c r="AY158" s="18" t="s">
        <v>189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8" t="s">
        <v>82</v>
      </c>
      <c r="BK158" s="145">
        <f>ROUND(I158*H158,2)</f>
        <v>0</v>
      </c>
      <c r="BL158" s="18" t="s">
        <v>82</v>
      </c>
      <c r="BM158" s="144" t="s">
        <v>4072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4060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3" customFormat="1" ht="11.25">
      <c r="B160" s="157"/>
      <c r="D160" s="151" t="s">
        <v>205</v>
      </c>
      <c r="E160" s="158" t="s">
        <v>19</v>
      </c>
      <c r="F160" s="159" t="s">
        <v>285</v>
      </c>
      <c r="H160" s="160">
        <v>17</v>
      </c>
      <c r="I160" s="161"/>
      <c r="L160" s="157"/>
      <c r="M160" s="162"/>
      <c r="T160" s="163"/>
      <c r="AT160" s="158" t="s">
        <v>205</v>
      </c>
      <c r="AU160" s="158" t="s">
        <v>85</v>
      </c>
      <c r="AV160" s="13" t="s">
        <v>85</v>
      </c>
      <c r="AW160" s="13" t="s">
        <v>35</v>
      </c>
      <c r="AX160" s="13" t="s">
        <v>82</v>
      </c>
      <c r="AY160" s="158" t="s">
        <v>189</v>
      </c>
    </row>
    <row r="161" spans="2:65" s="1" customFormat="1" ht="16.5" customHeight="1">
      <c r="B161" s="33"/>
      <c r="C161" s="178" t="s">
        <v>292</v>
      </c>
      <c r="D161" s="178" t="s">
        <v>666</v>
      </c>
      <c r="E161" s="179" t="s">
        <v>4073</v>
      </c>
      <c r="F161" s="180" t="s">
        <v>4074</v>
      </c>
      <c r="G161" s="181" t="s">
        <v>202</v>
      </c>
      <c r="H161" s="182">
        <v>2</v>
      </c>
      <c r="I161" s="183"/>
      <c r="J161" s="184">
        <f>ROUND(I161*H161,2)</f>
        <v>0</v>
      </c>
      <c r="K161" s="180" t="s">
        <v>19</v>
      </c>
      <c r="L161" s="185"/>
      <c r="M161" s="186" t="s">
        <v>19</v>
      </c>
      <c r="N161" s="187" t="s">
        <v>45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85</v>
      </c>
      <c r="AT161" s="144" t="s">
        <v>666</v>
      </c>
      <c r="AU161" s="144" t="s">
        <v>85</v>
      </c>
      <c r="AY161" s="18" t="s">
        <v>189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8" t="s">
        <v>82</v>
      </c>
      <c r="BK161" s="145">
        <f>ROUND(I161*H161,2)</f>
        <v>0</v>
      </c>
      <c r="BL161" s="18" t="s">
        <v>82</v>
      </c>
      <c r="BM161" s="144" t="s">
        <v>4075</v>
      </c>
    </row>
    <row r="162" spans="2:65" s="12" customFormat="1" ht="11.25">
      <c r="B162" s="150"/>
      <c r="D162" s="151" t="s">
        <v>205</v>
      </c>
      <c r="E162" s="152" t="s">
        <v>19</v>
      </c>
      <c r="F162" s="153" t="s">
        <v>4060</v>
      </c>
      <c r="H162" s="152" t="s">
        <v>19</v>
      </c>
      <c r="I162" s="154"/>
      <c r="L162" s="150"/>
      <c r="M162" s="155"/>
      <c r="T162" s="156"/>
      <c r="AT162" s="152" t="s">
        <v>205</v>
      </c>
      <c r="AU162" s="152" t="s">
        <v>85</v>
      </c>
      <c r="AV162" s="12" t="s">
        <v>82</v>
      </c>
      <c r="AW162" s="12" t="s">
        <v>35</v>
      </c>
      <c r="AX162" s="12" t="s">
        <v>74</v>
      </c>
      <c r="AY162" s="152" t="s">
        <v>189</v>
      </c>
    </row>
    <row r="163" spans="2:65" s="13" customFormat="1" ht="11.25">
      <c r="B163" s="157"/>
      <c r="D163" s="151" t="s">
        <v>205</v>
      </c>
      <c r="E163" s="158" t="s">
        <v>19</v>
      </c>
      <c r="F163" s="159" t="s">
        <v>85</v>
      </c>
      <c r="H163" s="160">
        <v>2</v>
      </c>
      <c r="I163" s="161"/>
      <c r="L163" s="157"/>
      <c r="M163" s="162"/>
      <c r="T163" s="163"/>
      <c r="AT163" s="158" t="s">
        <v>205</v>
      </c>
      <c r="AU163" s="158" t="s">
        <v>85</v>
      </c>
      <c r="AV163" s="13" t="s">
        <v>85</v>
      </c>
      <c r="AW163" s="13" t="s">
        <v>35</v>
      </c>
      <c r="AX163" s="13" t="s">
        <v>82</v>
      </c>
      <c r="AY163" s="158" t="s">
        <v>189</v>
      </c>
    </row>
    <row r="164" spans="2:65" s="1" customFormat="1" ht="16.5" customHeight="1">
      <c r="B164" s="33"/>
      <c r="C164" s="178" t="s">
        <v>212</v>
      </c>
      <c r="D164" s="178" t="s">
        <v>666</v>
      </c>
      <c r="E164" s="179" t="s">
        <v>4076</v>
      </c>
      <c r="F164" s="180" t="s">
        <v>4077</v>
      </c>
      <c r="G164" s="181" t="s">
        <v>202</v>
      </c>
      <c r="H164" s="182">
        <v>2</v>
      </c>
      <c r="I164" s="183"/>
      <c r="J164" s="184">
        <f>ROUND(I164*H164,2)</f>
        <v>0</v>
      </c>
      <c r="K164" s="180" t="s">
        <v>19</v>
      </c>
      <c r="L164" s="185"/>
      <c r="M164" s="186" t="s">
        <v>19</v>
      </c>
      <c r="N164" s="187" t="s">
        <v>45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85</v>
      </c>
      <c r="AT164" s="144" t="s">
        <v>666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82</v>
      </c>
      <c r="BM164" s="144" t="s">
        <v>4078</v>
      </c>
    </row>
    <row r="165" spans="2:65" s="12" customFormat="1" ht="11.25">
      <c r="B165" s="150"/>
      <c r="D165" s="151" t="s">
        <v>205</v>
      </c>
      <c r="E165" s="152" t="s">
        <v>19</v>
      </c>
      <c r="F165" s="153" t="s">
        <v>4060</v>
      </c>
      <c r="H165" s="152" t="s">
        <v>19</v>
      </c>
      <c r="I165" s="154"/>
      <c r="L165" s="150"/>
      <c r="M165" s="155"/>
      <c r="T165" s="156"/>
      <c r="AT165" s="152" t="s">
        <v>205</v>
      </c>
      <c r="AU165" s="152" t="s">
        <v>85</v>
      </c>
      <c r="AV165" s="12" t="s">
        <v>82</v>
      </c>
      <c r="AW165" s="12" t="s">
        <v>35</v>
      </c>
      <c r="AX165" s="12" t="s">
        <v>74</v>
      </c>
      <c r="AY165" s="152" t="s">
        <v>189</v>
      </c>
    </row>
    <row r="166" spans="2:65" s="13" customFormat="1" ht="11.25">
      <c r="B166" s="157"/>
      <c r="D166" s="151" t="s">
        <v>205</v>
      </c>
      <c r="E166" s="158" t="s">
        <v>19</v>
      </c>
      <c r="F166" s="159" t="s">
        <v>85</v>
      </c>
      <c r="H166" s="160">
        <v>2</v>
      </c>
      <c r="I166" s="161"/>
      <c r="L166" s="157"/>
      <c r="M166" s="162"/>
      <c r="T166" s="163"/>
      <c r="AT166" s="158" t="s">
        <v>205</v>
      </c>
      <c r="AU166" s="158" t="s">
        <v>85</v>
      </c>
      <c r="AV166" s="13" t="s">
        <v>85</v>
      </c>
      <c r="AW166" s="13" t="s">
        <v>35</v>
      </c>
      <c r="AX166" s="13" t="s">
        <v>82</v>
      </c>
      <c r="AY166" s="158" t="s">
        <v>189</v>
      </c>
    </row>
    <row r="167" spans="2:65" s="1" customFormat="1" ht="16.5" customHeight="1">
      <c r="B167" s="33"/>
      <c r="C167" s="178" t="s">
        <v>314</v>
      </c>
      <c r="D167" s="178" t="s">
        <v>666</v>
      </c>
      <c r="E167" s="179" t="s">
        <v>4079</v>
      </c>
      <c r="F167" s="180" t="s">
        <v>4080</v>
      </c>
      <c r="G167" s="181" t="s">
        <v>202</v>
      </c>
      <c r="H167" s="182">
        <v>13</v>
      </c>
      <c r="I167" s="183"/>
      <c r="J167" s="184">
        <f>ROUND(I167*H167,2)</f>
        <v>0</v>
      </c>
      <c r="K167" s="180" t="s">
        <v>19</v>
      </c>
      <c r="L167" s="185"/>
      <c r="M167" s="186" t="s">
        <v>19</v>
      </c>
      <c r="N167" s="187" t="s">
        <v>45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85</v>
      </c>
      <c r="AT167" s="144" t="s">
        <v>666</v>
      </c>
      <c r="AU167" s="144" t="s">
        <v>85</v>
      </c>
      <c r="AY167" s="18" t="s">
        <v>189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8" t="s">
        <v>82</v>
      </c>
      <c r="BK167" s="145">
        <f>ROUND(I167*H167,2)</f>
        <v>0</v>
      </c>
      <c r="BL167" s="18" t="s">
        <v>82</v>
      </c>
      <c r="BM167" s="144" t="s">
        <v>4081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4006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2" customFormat="1" ht="11.25">
      <c r="B169" s="150"/>
      <c r="D169" s="151" t="s">
        <v>205</v>
      </c>
      <c r="E169" s="152" t="s">
        <v>19</v>
      </c>
      <c r="F169" s="153" t="s">
        <v>4060</v>
      </c>
      <c r="H169" s="152" t="s">
        <v>19</v>
      </c>
      <c r="I169" s="154"/>
      <c r="L169" s="150"/>
      <c r="M169" s="155"/>
      <c r="T169" s="156"/>
      <c r="AT169" s="152" t="s">
        <v>205</v>
      </c>
      <c r="AU169" s="152" t="s">
        <v>85</v>
      </c>
      <c r="AV169" s="12" t="s">
        <v>82</v>
      </c>
      <c r="AW169" s="12" t="s">
        <v>35</v>
      </c>
      <c r="AX169" s="12" t="s">
        <v>74</v>
      </c>
      <c r="AY169" s="152" t="s">
        <v>189</v>
      </c>
    </row>
    <row r="170" spans="2:65" s="13" customFormat="1" ht="11.25">
      <c r="B170" s="157"/>
      <c r="D170" s="151" t="s">
        <v>205</v>
      </c>
      <c r="E170" s="158" t="s">
        <v>19</v>
      </c>
      <c r="F170" s="159" t="s">
        <v>259</v>
      </c>
      <c r="H170" s="160">
        <v>13</v>
      </c>
      <c r="I170" s="161"/>
      <c r="L170" s="157"/>
      <c r="M170" s="162"/>
      <c r="T170" s="163"/>
      <c r="AT170" s="158" t="s">
        <v>205</v>
      </c>
      <c r="AU170" s="158" t="s">
        <v>85</v>
      </c>
      <c r="AV170" s="13" t="s">
        <v>85</v>
      </c>
      <c r="AW170" s="13" t="s">
        <v>35</v>
      </c>
      <c r="AX170" s="13" t="s">
        <v>82</v>
      </c>
      <c r="AY170" s="158" t="s">
        <v>189</v>
      </c>
    </row>
    <row r="171" spans="2:65" s="1" customFormat="1" ht="16.5" customHeight="1">
      <c r="B171" s="33"/>
      <c r="C171" s="178" t="s">
        <v>7</v>
      </c>
      <c r="D171" s="178" t="s">
        <v>666</v>
      </c>
      <c r="E171" s="179" t="s">
        <v>4082</v>
      </c>
      <c r="F171" s="180" t="s">
        <v>4083</v>
      </c>
      <c r="G171" s="181" t="s">
        <v>202</v>
      </c>
      <c r="H171" s="182">
        <v>10</v>
      </c>
      <c r="I171" s="183"/>
      <c r="J171" s="184">
        <f>ROUND(I171*H171,2)</f>
        <v>0</v>
      </c>
      <c r="K171" s="180" t="s">
        <v>19</v>
      </c>
      <c r="L171" s="185"/>
      <c r="M171" s="186" t="s">
        <v>19</v>
      </c>
      <c r="N171" s="187" t="s">
        <v>45</v>
      </c>
      <c r="P171" s="142">
        <f>O171*H171</f>
        <v>0</v>
      </c>
      <c r="Q171" s="142">
        <v>0</v>
      </c>
      <c r="R171" s="142">
        <f>Q171*H171</f>
        <v>0</v>
      </c>
      <c r="S171" s="142">
        <v>0</v>
      </c>
      <c r="T171" s="143">
        <f>S171*H171</f>
        <v>0</v>
      </c>
      <c r="AR171" s="144" t="s">
        <v>85</v>
      </c>
      <c r="AT171" s="144" t="s">
        <v>666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82</v>
      </c>
      <c r="BM171" s="144" t="s">
        <v>4084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4060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244</v>
      </c>
      <c r="H173" s="160">
        <v>10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82</v>
      </c>
      <c r="AY173" s="158" t="s">
        <v>189</v>
      </c>
    </row>
    <row r="174" spans="2:65" s="1" customFormat="1" ht="16.5" customHeight="1">
      <c r="B174" s="33"/>
      <c r="C174" s="178" t="s">
        <v>323</v>
      </c>
      <c r="D174" s="178" t="s">
        <v>666</v>
      </c>
      <c r="E174" s="179" t="s">
        <v>4085</v>
      </c>
      <c r="F174" s="180" t="s">
        <v>4086</v>
      </c>
      <c r="G174" s="181" t="s">
        <v>202</v>
      </c>
      <c r="H174" s="182">
        <v>2</v>
      </c>
      <c r="I174" s="183"/>
      <c r="J174" s="184">
        <f>ROUND(I174*H174,2)</f>
        <v>0</v>
      </c>
      <c r="K174" s="180" t="s">
        <v>19</v>
      </c>
      <c r="L174" s="185"/>
      <c r="M174" s="186" t="s">
        <v>19</v>
      </c>
      <c r="N174" s="187" t="s">
        <v>45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85</v>
      </c>
      <c r="AT174" s="144" t="s">
        <v>666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82</v>
      </c>
      <c r="BM174" s="144" t="s">
        <v>4087</v>
      </c>
    </row>
    <row r="175" spans="2:65" s="12" customFormat="1" ht="11.25">
      <c r="B175" s="150"/>
      <c r="D175" s="151" t="s">
        <v>205</v>
      </c>
      <c r="E175" s="152" t="s">
        <v>19</v>
      </c>
      <c r="F175" s="153" t="s">
        <v>217</v>
      </c>
      <c r="H175" s="152" t="s">
        <v>19</v>
      </c>
      <c r="I175" s="154"/>
      <c r="L175" s="150"/>
      <c r="M175" s="155"/>
      <c r="T175" s="156"/>
      <c r="AT175" s="152" t="s">
        <v>205</v>
      </c>
      <c r="AU175" s="152" t="s">
        <v>85</v>
      </c>
      <c r="AV175" s="12" t="s">
        <v>82</v>
      </c>
      <c r="AW175" s="12" t="s">
        <v>35</v>
      </c>
      <c r="AX175" s="12" t="s">
        <v>74</v>
      </c>
      <c r="AY175" s="152" t="s">
        <v>189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4060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3" customFormat="1" ht="11.25">
      <c r="B177" s="157"/>
      <c r="D177" s="151" t="s">
        <v>205</v>
      </c>
      <c r="E177" s="158" t="s">
        <v>19</v>
      </c>
      <c r="F177" s="159" t="s">
        <v>85</v>
      </c>
      <c r="H177" s="160">
        <v>2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35</v>
      </c>
      <c r="AX177" s="13" t="s">
        <v>82</v>
      </c>
      <c r="AY177" s="158" t="s">
        <v>189</v>
      </c>
    </row>
    <row r="178" spans="2:65" s="1" customFormat="1" ht="21.75" customHeight="1">
      <c r="B178" s="33"/>
      <c r="C178" s="178" t="s">
        <v>329</v>
      </c>
      <c r="D178" s="178" t="s">
        <v>666</v>
      </c>
      <c r="E178" s="179" t="s">
        <v>4088</v>
      </c>
      <c r="F178" s="180" t="s">
        <v>4089</v>
      </c>
      <c r="G178" s="181" t="s">
        <v>202</v>
      </c>
      <c r="H178" s="182">
        <v>1</v>
      </c>
      <c r="I178" s="183"/>
      <c r="J178" s="184">
        <f>ROUND(I178*H178,2)</f>
        <v>0</v>
      </c>
      <c r="K178" s="180" t="s">
        <v>19</v>
      </c>
      <c r="L178" s="185"/>
      <c r="M178" s="186" t="s">
        <v>19</v>
      </c>
      <c r="N178" s="187" t="s">
        <v>45</v>
      </c>
      <c r="P178" s="142">
        <f>O178*H178</f>
        <v>0</v>
      </c>
      <c r="Q178" s="142">
        <v>0</v>
      </c>
      <c r="R178" s="142">
        <f>Q178*H178</f>
        <v>0</v>
      </c>
      <c r="S178" s="142">
        <v>0</v>
      </c>
      <c r="T178" s="143">
        <f>S178*H178</f>
        <v>0</v>
      </c>
      <c r="AR178" s="144" t="s">
        <v>85</v>
      </c>
      <c r="AT178" s="144" t="s">
        <v>666</v>
      </c>
      <c r="AU178" s="144" t="s">
        <v>85</v>
      </c>
      <c r="AY178" s="18" t="s">
        <v>189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8" t="s">
        <v>82</v>
      </c>
      <c r="BK178" s="145">
        <f>ROUND(I178*H178,2)</f>
        <v>0</v>
      </c>
      <c r="BL178" s="18" t="s">
        <v>82</v>
      </c>
      <c r="BM178" s="144" t="s">
        <v>4090</v>
      </c>
    </row>
    <row r="179" spans="2:65" s="12" customFormat="1" ht="11.25">
      <c r="B179" s="150"/>
      <c r="D179" s="151" t="s">
        <v>205</v>
      </c>
      <c r="E179" s="152" t="s">
        <v>19</v>
      </c>
      <c r="F179" s="153" t="s">
        <v>4060</v>
      </c>
      <c r="H179" s="152" t="s">
        <v>19</v>
      </c>
      <c r="I179" s="154"/>
      <c r="L179" s="150"/>
      <c r="M179" s="155"/>
      <c r="T179" s="156"/>
      <c r="AT179" s="152" t="s">
        <v>205</v>
      </c>
      <c r="AU179" s="152" t="s">
        <v>85</v>
      </c>
      <c r="AV179" s="12" t="s">
        <v>82</v>
      </c>
      <c r="AW179" s="12" t="s">
        <v>35</v>
      </c>
      <c r="AX179" s="12" t="s">
        <v>74</v>
      </c>
      <c r="AY179" s="152" t="s">
        <v>189</v>
      </c>
    </row>
    <row r="180" spans="2:65" s="13" customFormat="1" ht="11.25">
      <c r="B180" s="157"/>
      <c r="D180" s="151" t="s">
        <v>205</v>
      </c>
      <c r="E180" s="158" t="s">
        <v>19</v>
      </c>
      <c r="F180" s="159" t="s">
        <v>82</v>
      </c>
      <c r="H180" s="160">
        <v>1</v>
      </c>
      <c r="I180" s="161"/>
      <c r="L180" s="157"/>
      <c r="M180" s="162"/>
      <c r="T180" s="163"/>
      <c r="AT180" s="158" t="s">
        <v>205</v>
      </c>
      <c r="AU180" s="158" t="s">
        <v>85</v>
      </c>
      <c r="AV180" s="13" t="s">
        <v>85</v>
      </c>
      <c r="AW180" s="13" t="s">
        <v>35</v>
      </c>
      <c r="AX180" s="13" t="s">
        <v>82</v>
      </c>
      <c r="AY180" s="158" t="s">
        <v>189</v>
      </c>
    </row>
    <row r="181" spans="2:65" s="1" customFormat="1" ht="21.75" customHeight="1">
      <c r="B181" s="33"/>
      <c r="C181" s="178" t="s">
        <v>336</v>
      </c>
      <c r="D181" s="178" t="s">
        <v>666</v>
      </c>
      <c r="E181" s="179" t="s">
        <v>4091</v>
      </c>
      <c r="F181" s="180" t="s">
        <v>4092</v>
      </c>
      <c r="G181" s="181" t="s">
        <v>202</v>
      </c>
      <c r="H181" s="182">
        <v>1</v>
      </c>
      <c r="I181" s="183"/>
      <c r="J181" s="184">
        <f>ROUND(I181*H181,2)</f>
        <v>0</v>
      </c>
      <c r="K181" s="180" t="s">
        <v>19</v>
      </c>
      <c r="L181" s="185"/>
      <c r="M181" s="186" t="s">
        <v>19</v>
      </c>
      <c r="N181" s="187" t="s">
        <v>45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85</v>
      </c>
      <c r="AT181" s="144" t="s">
        <v>666</v>
      </c>
      <c r="AU181" s="144" t="s">
        <v>85</v>
      </c>
      <c r="AY181" s="18" t="s">
        <v>189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8" t="s">
        <v>82</v>
      </c>
      <c r="BK181" s="145">
        <f>ROUND(I181*H181,2)</f>
        <v>0</v>
      </c>
      <c r="BL181" s="18" t="s">
        <v>82</v>
      </c>
      <c r="BM181" s="144" t="s">
        <v>4093</v>
      </c>
    </row>
    <row r="182" spans="2:65" s="1" customFormat="1" ht="16.5" customHeight="1">
      <c r="B182" s="33"/>
      <c r="C182" s="178" t="s">
        <v>345</v>
      </c>
      <c r="D182" s="178" t="s">
        <v>666</v>
      </c>
      <c r="E182" s="179" t="s">
        <v>4094</v>
      </c>
      <c r="F182" s="180" t="s">
        <v>4095</v>
      </c>
      <c r="G182" s="181" t="s">
        <v>202</v>
      </c>
      <c r="H182" s="182">
        <v>1</v>
      </c>
      <c r="I182" s="183"/>
      <c r="J182" s="184">
        <f>ROUND(I182*H182,2)</f>
        <v>0</v>
      </c>
      <c r="K182" s="180" t="s">
        <v>19</v>
      </c>
      <c r="L182" s="185"/>
      <c r="M182" s="186" t="s">
        <v>19</v>
      </c>
      <c r="N182" s="187" t="s">
        <v>45</v>
      </c>
      <c r="P182" s="142">
        <f>O182*H182</f>
        <v>0</v>
      </c>
      <c r="Q182" s="142">
        <v>0</v>
      </c>
      <c r="R182" s="142">
        <f>Q182*H182</f>
        <v>0</v>
      </c>
      <c r="S182" s="142">
        <v>0</v>
      </c>
      <c r="T182" s="143">
        <f>S182*H182</f>
        <v>0</v>
      </c>
      <c r="AR182" s="144" t="s">
        <v>85</v>
      </c>
      <c r="AT182" s="144" t="s">
        <v>666</v>
      </c>
      <c r="AU182" s="144" t="s">
        <v>85</v>
      </c>
      <c r="AY182" s="18" t="s">
        <v>189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8" t="s">
        <v>82</v>
      </c>
      <c r="BK182" s="145">
        <f>ROUND(I182*H182,2)</f>
        <v>0</v>
      </c>
      <c r="BL182" s="18" t="s">
        <v>82</v>
      </c>
      <c r="BM182" s="144" t="s">
        <v>4096</v>
      </c>
    </row>
    <row r="183" spans="2:65" s="1" customFormat="1" ht="21.75" customHeight="1">
      <c r="B183" s="33"/>
      <c r="C183" s="178" t="s">
        <v>355</v>
      </c>
      <c r="D183" s="178" t="s">
        <v>666</v>
      </c>
      <c r="E183" s="179" t="s">
        <v>4097</v>
      </c>
      <c r="F183" s="180" t="s">
        <v>4098</v>
      </c>
      <c r="G183" s="181" t="s">
        <v>202</v>
      </c>
      <c r="H183" s="182">
        <v>1</v>
      </c>
      <c r="I183" s="183"/>
      <c r="J183" s="184">
        <f>ROUND(I183*H183,2)</f>
        <v>0</v>
      </c>
      <c r="K183" s="180" t="s">
        <v>19</v>
      </c>
      <c r="L183" s="185"/>
      <c r="M183" s="186" t="s">
        <v>19</v>
      </c>
      <c r="N183" s="187" t="s">
        <v>45</v>
      </c>
      <c r="P183" s="142">
        <f>O183*H183</f>
        <v>0</v>
      </c>
      <c r="Q183" s="142">
        <v>0</v>
      </c>
      <c r="R183" s="142">
        <f>Q183*H183</f>
        <v>0</v>
      </c>
      <c r="S183" s="142">
        <v>0</v>
      </c>
      <c r="T183" s="143">
        <f>S183*H183</f>
        <v>0</v>
      </c>
      <c r="AR183" s="144" t="s">
        <v>85</v>
      </c>
      <c r="AT183" s="144" t="s">
        <v>666</v>
      </c>
      <c r="AU183" s="144" t="s">
        <v>85</v>
      </c>
      <c r="AY183" s="18" t="s">
        <v>189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8" t="s">
        <v>82</v>
      </c>
      <c r="BK183" s="145">
        <f>ROUND(I183*H183,2)</f>
        <v>0</v>
      </c>
      <c r="BL183" s="18" t="s">
        <v>82</v>
      </c>
      <c r="BM183" s="144" t="s">
        <v>4099</v>
      </c>
    </row>
    <row r="184" spans="2:65" s="1" customFormat="1" ht="21.75" customHeight="1">
      <c r="B184" s="33"/>
      <c r="C184" s="178" t="s">
        <v>361</v>
      </c>
      <c r="D184" s="178" t="s">
        <v>666</v>
      </c>
      <c r="E184" s="179" t="s">
        <v>4100</v>
      </c>
      <c r="F184" s="180" t="s">
        <v>4101</v>
      </c>
      <c r="G184" s="181" t="s">
        <v>202</v>
      </c>
      <c r="H184" s="182">
        <v>2</v>
      </c>
      <c r="I184" s="183"/>
      <c r="J184" s="184">
        <f>ROUND(I184*H184,2)</f>
        <v>0</v>
      </c>
      <c r="K184" s="180" t="s">
        <v>19</v>
      </c>
      <c r="L184" s="185"/>
      <c r="M184" s="186" t="s">
        <v>19</v>
      </c>
      <c r="N184" s="187" t="s">
        <v>45</v>
      </c>
      <c r="P184" s="142">
        <f>O184*H184</f>
        <v>0</v>
      </c>
      <c r="Q184" s="142">
        <v>0</v>
      </c>
      <c r="R184" s="142">
        <f>Q184*H184</f>
        <v>0</v>
      </c>
      <c r="S184" s="142">
        <v>0</v>
      </c>
      <c r="T184" s="143">
        <f>S184*H184</f>
        <v>0</v>
      </c>
      <c r="AR184" s="144" t="s">
        <v>85</v>
      </c>
      <c r="AT184" s="144" t="s">
        <v>666</v>
      </c>
      <c r="AU184" s="144" t="s">
        <v>85</v>
      </c>
      <c r="AY184" s="18" t="s">
        <v>189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8" t="s">
        <v>82</v>
      </c>
      <c r="BK184" s="145">
        <f>ROUND(I184*H184,2)</f>
        <v>0</v>
      </c>
      <c r="BL184" s="18" t="s">
        <v>82</v>
      </c>
      <c r="BM184" s="144" t="s">
        <v>4102</v>
      </c>
    </row>
    <row r="185" spans="2:65" s="1" customFormat="1" ht="21.75" customHeight="1">
      <c r="B185" s="33"/>
      <c r="C185" s="178" t="s">
        <v>368</v>
      </c>
      <c r="D185" s="178" t="s">
        <v>666</v>
      </c>
      <c r="E185" s="179" t="s">
        <v>4103</v>
      </c>
      <c r="F185" s="180" t="s">
        <v>4104</v>
      </c>
      <c r="G185" s="181" t="s">
        <v>202</v>
      </c>
      <c r="H185" s="182">
        <v>3</v>
      </c>
      <c r="I185" s="183"/>
      <c r="J185" s="184">
        <f>ROUND(I185*H185,2)</f>
        <v>0</v>
      </c>
      <c r="K185" s="180" t="s">
        <v>19</v>
      </c>
      <c r="L185" s="185"/>
      <c r="M185" s="186" t="s">
        <v>19</v>
      </c>
      <c r="N185" s="187" t="s">
        <v>45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85</v>
      </c>
      <c r="AT185" s="144" t="s">
        <v>666</v>
      </c>
      <c r="AU185" s="144" t="s">
        <v>85</v>
      </c>
      <c r="AY185" s="18" t="s">
        <v>189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8" t="s">
        <v>82</v>
      </c>
      <c r="BK185" s="145">
        <f>ROUND(I185*H185,2)</f>
        <v>0</v>
      </c>
      <c r="BL185" s="18" t="s">
        <v>82</v>
      </c>
      <c r="BM185" s="144" t="s">
        <v>4105</v>
      </c>
    </row>
    <row r="186" spans="2:65" s="12" customFormat="1" ht="11.25">
      <c r="B186" s="150"/>
      <c r="D186" s="151" t="s">
        <v>205</v>
      </c>
      <c r="E186" s="152" t="s">
        <v>19</v>
      </c>
      <c r="F186" s="153" t="s">
        <v>4060</v>
      </c>
      <c r="H186" s="152" t="s">
        <v>19</v>
      </c>
      <c r="I186" s="154"/>
      <c r="L186" s="150"/>
      <c r="M186" s="155"/>
      <c r="T186" s="156"/>
      <c r="AT186" s="152" t="s">
        <v>205</v>
      </c>
      <c r="AU186" s="152" t="s">
        <v>85</v>
      </c>
      <c r="AV186" s="12" t="s">
        <v>82</v>
      </c>
      <c r="AW186" s="12" t="s">
        <v>35</v>
      </c>
      <c r="AX186" s="12" t="s">
        <v>74</v>
      </c>
      <c r="AY186" s="152" t="s">
        <v>189</v>
      </c>
    </row>
    <row r="187" spans="2:65" s="13" customFormat="1" ht="11.25">
      <c r="B187" s="157"/>
      <c r="D187" s="151" t="s">
        <v>205</v>
      </c>
      <c r="E187" s="158" t="s">
        <v>19</v>
      </c>
      <c r="F187" s="159" t="s">
        <v>111</v>
      </c>
      <c r="H187" s="160">
        <v>3</v>
      </c>
      <c r="I187" s="161"/>
      <c r="L187" s="157"/>
      <c r="M187" s="162"/>
      <c r="T187" s="163"/>
      <c r="AT187" s="158" t="s">
        <v>205</v>
      </c>
      <c r="AU187" s="158" t="s">
        <v>85</v>
      </c>
      <c r="AV187" s="13" t="s">
        <v>85</v>
      </c>
      <c r="AW187" s="13" t="s">
        <v>35</v>
      </c>
      <c r="AX187" s="13" t="s">
        <v>82</v>
      </c>
      <c r="AY187" s="158" t="s">
        <v>189</v>
      </c>
    </row>
    <row r="188" spans="2:65" s="1" customFormat="1" ht="16.5" customHeight="1">
      <c r="B188" s="33"/>
      <c r="C188" s="178" t="s">
        <v>375</v>
      </c>
      <c r="D188" s="178" t="s">
        <v>666</v>
      </c>
      <c r="E188" s="179" t="s">
        <v>4106</v>
      </c>
      <c r="F188" s="180" t="s">
        <v>4107</v>
      </c>
      <c r="G188" s="181" t="s">
        <v>202</v>
      </c>
      <c r="H188" s="182">
        <v>2</v>
      </c>
      <c r="I188" s="183"/>
      <c r="J188" s="184">
        <f>ROUND(I188*H188,2)</f>
        <v>0</v>
      </c>
      <c r="K188" s="180" t="s">
        <v>19</v>
      </c>
      <c r="L188" s="185"/>
      <c r="M188" s="186" t="s">
        <v>19</v>
      </c>
      <c r="N188" s="187" t="s">
        <v>45</v>
      </c>
      <c r="P188" s="142">
        <f>O188*H188</f>
        <v>0</v>
      </c>
      <c r="Q188" s="142">
        <v>0</v>
      </c>
      <c r="R188" s="142">
        <f>Q188*H188</f>
        <v>0</v>
      </c>
      <c r="S188" s="142">
        <v>0</v>
      </c>
      <c r="T188" s="143">
        <f>S188*H188</f>
        <v>0</v>
      </c>
      <c r="AR188" s="144" t="s">
        <v>85</v>
      </c>
      <c r="AT188" s="144" t="s">
        <v>666</v>
      </c>
      <c r="AU188" s="144" t="s">
        <v>85</v>
      </c>
      <c r="AY188" s="18" t="s">
        <v>189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8" t="s">
        <v>82</v>
      </c>
      <c r="BK188" s="145">
        <f>ROUND(I188*H188,2)</f>
        <v>0</v>
      </c>
      <c r="BL188" s="18" t="s">
        <v>82</v>
      </c>
      <c r="BM188" s="144" t="s">
        <v>4108</v>
      </c>
    </row>
    <row r="189" spans="2:65" s="12" customFormat="1" ht="11.25">
      <c r="B189" s="150"/>
      <c r="D189" s="151" t="s">
        <v>205</v>
      </c>
      <c r="E189" s="152" t="s">
        <v>19</v>
      </c>
      <c r="F189" s="153" t="s">
        <v>217</v>
      </c>
      <c r="H189" s="152" t="s">
        <v>19</v>
      </c>
      <c r="I189" s="154"/>
      <c r="L189" s="150"/>
      <c r="M189" s="155"/>
      <c r="T189" s="156"/>
      <c r="AT189" s="152" t="s">
        <v>205</v>
      </c>
      <c r="AU189" s="152" t="s">
        <v>85</v>
      </c>
      <c r="AV189" s="12" t="s">
        <v>82</v>
      </c>
      <c r="AW189" s="12" t="s">
        <v>35</v>
      </c>
      <c r="AX189" s="12" t="s">
        <v>74</v>
      </c>
      <c r="AY189" s="152" t="s">
        <v>189</v>
      </c>
    </row>
    <row r="190" spans="2:65" s="12" customFormat="1" ht="11.25">
      <c r="B190" s="150"/>
      <c r="D190" s="151" t="s">
        <v>205</v>
      </c>
      <c r="E190" s="152" t="s">
        <v>19</v>
      </c>
      <c r="F190" s="153" t="s">
        <v>4060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3" customFormat="1" ht="11.25">
      <c r="B191" s="157"/>
      <c r="D191" s="151" t="s">
        <v>205</v>
      </c>
      <c r="E191" s="158" t="s">
        <v>19</v>
      </c>
      <c r="F191" s="159" t="s">
        <v>85</v>
      </c>
      <c r="H191" s="160">
        <v>2</v>
      </c>
      <c r="I191" s="161"/>
      <c r="L191" s="157"/>
      <c r="M191" s="162"/>
      <c r="T191" s="163"/>
      <c r="AT191" s="158" t="s">
        <v>205</v>
      </c>
      <c r="AU191" s="158" t="s">
        <v>85</v>
      </c>
      <c r="AV191" s="13" t="s">
        <v>85</v>
      </c>
      <c r="AW191" s="13" t="s">
        <v>35</v>
      </c>
      <c r="AX191" s="13" t="s">
        <v>82</v>
      </c>
      <c r="AY191" s="158" t="s">
        <v>189</v>
      </c>
    </row>
    <row r="192" spans="2:65" s="1" customFormat="1" ht="16.5" customHeight="1">
      <c r="B192" s="33"/>
      <c r="C192" s="178" t="s">
        <v>382</v>
      </c>
      <c r="D192" s="178" t="s">
        <v>666</v>
      </c>
      <c r="E192" s="179" t="s">
        <v>4109</v>
      </c>
      <c r="F192" s="180" t="s">
        <v>4110</v>
      </c>
      <c r="G192" s="181" t="s">
        <v>202</v>
      </c>
      <c r="H192" s="182">
        <v>1</v>
      </c>
      <c r="I192" s="183"/>
      <c r="J192" s="184">
        <f t="shared" ref="J192:J198" si="0">ROUND(I192*H192,2)</f>
        <v>0</v>
      </c>
      <c r="K192" s="180" t="s">
        <v>19</v>
      </c>
      <c r="L192" s="185"/>
      <c r="M192" s="186" t="s">
        <v>19</v>
      </c>
      <c r="N192" s="187" t="s">
        <v>45</v>
      </c>
      <c r="P192" s="142">
        <f t="shared" ref="P192:P198" si="1">O192*H192</f>
        <v>0</v>
      </c>
      <c r="Q192" s="142">
        <v>0</v>
      </c>
      <c r="R192" s="142">
        <f t="shared" ref="R192:R198" si="2">Q192*H192</f>
        <v>0</v>
      </c>
      <c r="S192" s="142">
        <v>0</v>
      </c>
      <c r="T192" s="143">
        <f t="shared" ref="T192:T198" si="3">S192*H192</f>
        <v>0</v>
      </c>
      <c r="AR192" s="144" t="s">
        <v>85</v>
      </c>
      <c r="AT192" s="144" t="s">
        <v>666</v>
      </c>
      <c r="AU192" s="144" t="s">
        <v>85</v>
      </c>
      <c r="AY192" s="18" t="s">
        <v>189</v>
      </c>
      <c r="BE192" s="145">
        <f t="shared" ref="BE192:BE198" si="4">IF(N192="základní",J192,0)</f>
        <v>0</v>
      </c>
      <c r="BF192" s="145">
        <f t="shared" ref="BF192:BF198" si="5">IF(N192="snížená",J192,0)</f>
        <v>0</v>
      </c>
      <c r="BG192" s="145">
        <f t="shared" ref="BG192:BG198" si="6">IF(N192="zákl. přenesená",J192,0)</f>
        <v>0</v>
      </c>
      <c r="BH192" s="145">
        <f t="shared" ref="BH192:BH198" si="7">IF(N192="sníž. přenesená",J192,0)</f>
        <v>0</v>
      </c>
      <c r="BI192" s="145">
        <f t="shared" ref="BI192:BI198" si="8">IF(N192="nulová",J192,0)</f>
        <v>0</v>
      </c>
      <c r="BJ192" s="18" t="s">
        <v>82</v>
      </c>
      <c r="BK192" s="145">
        <f t="shared" ref="BK192:BK198" si="9">ROUND(I192*H192,2)</f>
        <v>0</v>
      </c>
      <c r="BL192" s="18" t="s">
        <v>82</v>
      </c>
      <c r="BM192" s="144" t="s">
        <v>4111</v>
      </c>
    </row>
    <row r="193" spans="2:65" s="1" customFormat="1" ht="16.5" customHeight="1">
      <c r="B193" s="33"/>
      <c r="C193" s="178" t="s">
        <v>402</v>
      </c>
      <c r="D193" s="178" t="s">
        <v>666</v>
      </c>
      <c r="E193" s="179" t="s">
        <v>4112</v>
      </c>
      <c r="F193" s="180" t="s">
        <v>4113</v>
      </c>
      <c r="G193" s="181" t="s">
        <v>202</v>
      </c>
      <c r="H193" s="182">
        <v>2</v>
      </c>
      <c r="I193" s="183"/>
      <c r="J193" s="184">
        <f t="shared" si="0"/>
        <v>0</v>
      </c>
      <c r="K193" s="180" t="s">
        <v>19</v>
      </c>
      <c r="L193" s="185"/>
      <c r="M193" s="186" t="s">
        <v>19</v>
      </c>
      <c r="N193" s="187" t="s">
        <v>45</v>
      </c>
      <c r="P193" s="142">
        <f t="shared" si="1"/>
        <v>0</v>
      </c>
      <c r="Q193" s="142">
        <v>0</v>
      </c>
      <c r="R193" s="142">
        <f t="shared" si="2"/>
        <v>0</v>
      </c>
      <c r="S193" s="142">
        <v>0</v>
      </c>
      <c r="T193" s="143">
        <f t="shared" si="3"/>
        <v>0</v>
      </c>
      <c r="AR193" s="144" t="s">
        <v>85</v>
      </c>
      <c r="AT193" s="144" t="s">
        <v>666</v>
      </c>
      <c r="AU193" s="144" t="s">
        <v>85</v>
      </c>
      <c r="AY193" s="18" t="s">
        <v>189</v>
      </c>
      <c r="BE193" s="145">
        <f t="shared" si="4"/>
        <v>0</v>
      </c>
      <c r="BF193" s="145">
        <f t="shared" si="5"/>
        <v>0</v>
      </c>
      <c r="BG193" s="145">
        <f t="shared" si="6"/>
        <v>0</v>
      </c>
      <c r="BH193" s="145">
        <f t="shared" si="7"/>
        <v>0</v>
      </c>
      <c r="BI193" s="145">
        <f t="shared" si="8"/>
        <v>0</v>
      </c>
      <c r="BJ193" s="18" t="s">
        <v>82</v>
      </c>
      <c r="BK193" s="145">
        <f t="shared" si="9"/>
        <v>0</v>
      </c>
      <c r="BL193" s="18" t="s">
        <v>82</v>
      </c>
      <c r="BM193" s="144" t="s">
        <v>4114</v>
      </c>
    </row>
    <row r="194" spans="2:65" s="1" customFormat="1" ht="16.5" customHeight="1">
      <c r="B194" s="33"/>
      <c r="C194" s="178" t="s">
        <v>415</v>
      </c>
      <c r="D194" s="178" t="s">
        <v>666</v>
      </c>
      <c r="E194" s="179" t="s">
        <v>4115</v>
      </c>
      <c r="F194" s="180" t="s">
        <v>4116</v>
      </c>
      <c r="G194" s="181" t="s">
        <v>202</v>
      </c>
      <c r="H194" s="182">
        <v>2</v>
      </c>
      <c r="I194" s="183"/>
      <c r="J194" s="184">
        <f t="shared" si="0"/>
        <v>0</v>
      </c>
      <c r="K194" s="180" t="s">
        <v>19</v>
      </c>
      <c r="L194" s="185"/>
      <c r="M194" s="186" t="s">
        <v>19</v>
      </c>
      <c r="N194" s="187" t="s">
        <v>45</v>
      </c>
      <c r="P194" s="142">
        <f t="shared" si="1"/>
        <v>0</v>
      </c>
      <c r="Q194" s="142">
        <v>0</v>
      </c>
      <c r="R194" s="142">
        <f t="shared" si="2"/>
        <v>0</v>
      </c>
      <c r="S194" s="142">
        <v>0</v>
      </c>
      <c r="T194" s="143">
        <f t="shared" si="3"/>
        <v>0</v>
      </c>
      <c r="AR194" s="144" t="s">
        <v>85</v>
      </c>
      <c r="AT194" s="144" t="s">
        <v>666</v>
      </c>
      <c r="AU194" s="144" t="s">
        <v>85</v>
      </c>
      <c r="AY194" s="18" t="s">
        <v>189</v>
      </c>
      <c r="BE194" s="145">
        <f t="shared" si="4"/>
        <v>0</v>
      </c>
      <c r="BF194" s="145">
        <f t="shared" si="5"/>
        <v>0</v>
      </c>
      <c r="BG194" s="145">
        <f t="shared" si="6"/>
        <v>0</v>
      </c>
      <c r="BH194" s="145">
        <f t="shared" si="7"/>
        <v>0</v>
      </c>
      <c r="BI194" s="145">
        <f t="shared" si="8"/>
        <v>0</v>
      </c>
      <c r="BJ194" s="18" t="s">
        <v>82</v>
      </c>
      <c r="BK194" s="145">
        <f t="shared" si="9"/>
        <v>0</v>
      </c>
      <c r="BL194" s="18" t="s">
        <v>82</v>
      </c>
      <c r="BM194" s="144" t="s">
        <v>4117</v>
      </c>
    </row>
    <row r="195" spans="2:65" s="1" customFormat="1" ht="16.5" customHeight="1">
      <c r="B195" s="33"/>
      <c r="C195" s="178" t="s">
        <v>207</v>
      </c>
      <c r="D195" s="178" t="s">
        <v>666</v>
      </c>
      <c r="E195" s="179" t="s">
        <v>4118</v>
      </c>
      <c r="F195" s="180" t="s">
        <v>4119</v>
      </c>
      <c r="G195" s="181" t="s">
        <v>202</v>
      </c>
      <c r="H195" s="182">
        <v>2</v>
      </c>
      <c r="I195" s="183"/>
      <c r="J195" s="184">
        <f t="shared" si="0"/>
        <v>0</v>
      </c>
      <c r="K195" s="180" t="s">
        <v>19</v>
      </c>
      <c r="L195" s="185"/>
      <c r="M195" s="186" t="s">
        <v>19</v>
      </c>
      <c r="N195" s="187" t="s">
        <v>45</v>
      </c>
      <c r="P195" s="142">
        <f t="shared" si="1"/>
        <v>0</v>
      </c>
      <c r="Q195" s="142">
        <v>0</v>
      </c>
      <c r="R195" s="142">
        <f t="shared" si="2"/>
        <v>0</v>
      </c>
      <c r="S195" s="142">
        <v>0</v>
      </c>
      <c r="T195" s="143">
        <f t="shared" si="3"/>
        <v>0</v>
      </c>
      <c r="AR195" s="144" t="s">
        <v>85</v>
      </c>
      <c r="AT195" s="144" t="s">
        <v>666</v>
      </c>
      <c r="AU195" s="144" t="s">
        <v>85</v>
      </c>
      <c r="AY195" s="18" t="s">
        <v>189</v>
      </c>
      <c r="BE195" s="145">
        <f t="shared" si="4"/>
        <v>0</v>
      </c>
      <c r="BF195" s="145">
        <f t="shared" si="5"/>
        <v>0</v>
      </c>
      <c r="BG195" s="145">
        <f t="shared" si="6"/>
        <v>0</v>
      </c>
      <c r="BH195" s="145">
        <f t="shared" si="7"/>
        <v>0</v>
      </c>
      <c r="BI195" s="145">
        <f t="shared" si="8"/>
        <v>0</v>
      </c>
      <c r="BJ195" s="18" t="s">
        <v>82</v>
      </c>
      <c r="BK195" s="145">
        <f t="shared" si="9"/>
        <v>0</v>
      </c>
      <c r="BL195" s="18" t="s">
        <v>82</v>
      </c>
      <c r="BM195" s="144" t="s">
        <v>4120</v>
      </c>
    </row>
    <row r="196" spans="2:65" s="1" customFormat="1" ht="16.5" customHeight="1">
      <c r="B196" s="33"/>
      <c r="C196" s="178" t="s">
        <v>428</v>
      </c>
      <c r="D196" s="178" t="s">
        <v>666</v>
      </c>
      <c r="E196" s="179" t="s">
        <v>4121</v>
      </c>
      <c r="F196" s="180" t="s">
        <v>4122</v>
      </c>
      <c r="G196" s="181" t="s">
        <v>202</v>
      </c>
      <c r="H196" s="182">
        <v>1</v>
      </c>
      <c r="I196" s="183"/>
      <c r="J196" s="184">
        <f t="shared" si="0"/>
        <v>0</v>
      </c>
      <c r="K196" s="180" t="s">
        <v>19</v>
      </c>
      <c r="L196" s="185"/>
      <c r="M196" s="186" t="s">
        <v>19</v>
      </c>
      <c r="N196" s="187" t="s">
        <v>45</v>
      </c>
      <c r="P196" s="142">
        <f t="shared" si="1"/>
        <v>0</v>
      </c>
      <c r="Q196" s="142">
        <v>0</v>
      </c>
      <c r="R196" s="142">
        <f t="shared" si="2"/>
        <v>0</v>
      </c>
      <c r="S196" s="142">
        <v>0</v>
      </c>
      <c r="T196" s="143">
        <f t="shared" si="3"/>
        <v>0</v>
      </c>
      <c r="AR196" s="144" t="s">
        <v>85</v>
      </c>
      <c r="AT196" s="144" t="s">
        <v>666</v>
      </c>
      <c r="AU196" s="144" t="s">
        <v>85</v>
      </c>
      <c r="AY196" s="18" t="s">
        <v>189</v>
      </c>
      <c r="BE196" s="145">
        <f t="shared" si="4"/>
        <v>0</v>
      </c>
      <c r="BF196" s="145">
        <f t="shared" si="5"/>
        <v>0</v>
      </c>
      <c r="BG196" s="145">
        <f t="shared" si="6"/>
        <v>0</v>
      </c>
      <c r="BH196" s="145">
        <f t="shared" si="7"/>
        <v>0</v>
      </c>
      <c r="BI196" s="145">
        <f t="shared" si="8"/>
        <v>0</v>
      </c>
      <c r="BJ196" s="18" t="s">
        <v>82</v>
      </c>
      <c r="BK196" s="145">
        <f t="shared" si="9"/>
        <v>0</v>
      </c>
      <c r="BL196" s="18" t="s">
        <v>82</v>
      </c>
      <c r="BM196" s="144" t="s">
        <v>4123</v>
      </c>
    </row>
    <row r="197" spans="2:65" s="1" customFormat="1" ht="16.5" customHeight="1">
      <c r="B197" s="33"/>
      <c r="C197" s="178" t="s">
        <v>434</v>
      </c>
      <c r="D197" s="178" t="s">
        <v>666</v>
      </c>
      <c r="E197" s="179" t="s">
        <v>4124</v>
      </c>
      <c r="F197" s="180" t="s">
        <v>4125</v>
      </c>
      <c r="G197" s="181" t="s">
        <v>202</v>
      </c>
      <c r="H197" s="182">
        <v>2</v>
      </c>
      <c r="I197" s="183"/>
      <c r="J197" s="184">
        <f t="shared" si="0"/>
        <v>0</v>
      </c>
      <c r="K197" s="180" t="s">
        <v>19</v>
      </c>
      <c r="L197" s="185"/>
      <c r="M197" s="186" t="s">
        <v>19</v>
      </c>
      <c r="N197" s="187" t="s">
        <v>45</v>
      </c>
      <c r="P197" s="142">
        <f t="shared" si="1"/>
        <v>0</v>
      </c>
      <c r="Q197" s="142">
        <v>0</v>
      </c>
      <c r="R197" s="142">
        <f t="shared" si="2"/>
        <v>0</v>
      </c>
      <c r="S197" s="142">
        <v>0</v>
      </c>
      <c r="T197" s="143">
        <f t="shared" si="3"/>
        <v>0</v>
      </c>
      <c r="AR197" s="144" t="s">
        <v>85</v>
      </c>
      <c r="AT197" s="144" t="s">
        <v>666</v>
      </c>
      <c r="AU197" s="144" t="s">
        <v>85</v>
      </c>
      <c r="AY197" s="18" t="s">
        <v>189</v>
      </c>
      <c r="BE197" s="145">
        <f t="shared" si="4"/>
        <v>0</v>
      </c>
      <c r="BF197" s="145">
        <f t="shared" si="5"/>
        <v>0</v>
      </c>
      <c r="BG197" s="145">
        <f t="shared" si="6"/>
        <v>0</v>
      </c>
      <c r="BH197" s="145">
        <f t="shared" si="7"/>
        <v>0</v>
      </c>
      <c r="BI197" s="145">
        <f t="shared" si="8"/>
        <v>0</v>
      </c>
      <c r="BJ197" s="18" t="s">
        <v>82</v>
      </c>
      <c r="BK197" s="145">
        <f t="shared" si="9"/>
        <v>0</v>
      </c>
      <c r="BL197" s="18" t="s">
        <v>82</v>
      </c>
      <c r="BM197" s="144" t="s">
        <v>4126</v>
      </c>
    </row>
    <row r="198" spans="2:65" s="1" customFormat="1" ht="16.5" customHeight="1">
      <c r="B198" s="33"/>
      <c r="C198" s="178" t="s">
        <v>441</v>
      </c>
      <c r="D198" s="178" t="s">
        <v>666</v>
      </c>
      <c r="E198" s="179" t="s">
        <v>4127</v>
      </c>
      <c r="F198" s="180" t="s">
        <v>4128</v>
      </c>
      <c r="G198" s="181" t="s">
        <v>202</v>
      </c>
      <c r="H198" s="182">
        <v>25</v>
      </c>
      <c r="I198" s="183"/>
      <c r="J198" s="184">
        <f t="shared" si="0"/>
        <v>0</v>
      </c>
      <c r="K198" s="180" t="s">
        <v>19</v>
      </c>
      <c r="L198" s="185"/>
      <c r="M198" s="186" t="s">
        <v>19</v>
      </c>
      <c r="N198" s="187" t="s">
        <v>45</v>
      </c>
      <c r="P198" s="142">
        <f t="shared" si="1"/>
        <v>0</v>
      </c>
      <c r="Q198" s="142">
        <v>0</v>
      </c>
      <c r="R198" s="142">
        <f t="shared" si="2"/>
        <v>0</v>
      </c>
      <c r="S198" s="142">
        <v>0</v>
      </c>
      <c r="T198" s="143">
        <f t="shared" si="3"/>
        <v>0</v>
      </c>
      <c r="AR198" s="144" t="s">
        <v>85</v>
      </c>
      <c r="AT198" s="144" t="s">
        <v>666</v>
      </c>
      <c r="AU198" s="144" t="s">
        <v>85</v>
      </c>
      <c r="AY198" s="18" t="s">
        <v>189</v>
      </c>
      <c r="BE198" s="145">
        <f t="shared" si="4"/>
        <v>0</v>
      </c>
      <c r="BF198" s="145">
        <f t="shared" si="5"/>
        <v>0</v>
      </c>
      <c r="BG198" s="145">
        <f t="shared" si="6"/>
        <v>0</v>
      </c>
      <c r="BH198" s="145">
        <f t="shared" si="7"/>
        <v>0</v>
      </c>
      <c r="BI198" s="145">
        <f t="shared" si="8"/>
        <v>0</v>
      </c>
      <c r="BJ198" s="18" t="s">
        <v>82</v>
      </c>
      <c r="BK198" s="145">
        <f t="shared" si="9"/>
        <v>0</v>
      </c>
      <c r="BL198" s="18" t="s">
        <v>82</v>
      </c>
      <c r="BM198" s="144" t="s">
        <v>4129</v>
      </c>
    </row>
    <row r="199" spans="2:65" s="12" customFormat="1" ht="11.25">
      <c r="B199" s="150"/>
      <c r="D199" s="151" t="s">
        <v>205</v>
      </c>
      <c r="E199" s="152" t="s">
        <v>19</v>
      </c>
      <c r="F199" s="153" t="s">
        <v>217</v>
      </c>
      <c r="H199" s="152" t="s">
        <v>19</v>
      </c>
      <c r="I199" s="154"/>
      <c r="L199" s="150"/>
      <c r="M199" s="155"/>
      <c r="T199" s="156"/>
      <c r="AT199" s="152" t="s">
        <v>205</v>
      </c>
      <c r="AU199" s="152" t="s">
        <v>85</v>
      </c>
      <c r="AV199" s="12" t="s">
        <v>82</v>
      </c>
      <c r="AW199" s="12" t="s">
        <v>35</v>
      </c>
      <c r="AX199" s="12" t="s">
        <v>74</v>
      </c>
      <c r="AY199" s="152" t="s">
        <v>189</v>
      </c>
    </row>
    <row r="200" spans="2:65" s="12" customFormat="1" ht="11.25">
      <c r="B200" s="150"/>
      <c r="D200" s="151" t="s">
        <v>205</v>
      </c>
      <c r="E200" s="152" t="s">
        <v>19</v>
      </c>
      <c r="F200" s="153" t="s">
        <v>4130</v>
      </c>
      <c r="H200" s="152" t="s">
        <v>19</v>
      </c>
      <c r="I200" s="154"/>
      <c r="L200" s="150"/>
      <c r="M200" s="155"/>
      <c r="T200" s="156"/>
      <c r="AT200" s="152" t="s">
        <v>205</v>
      </c>
      <c r="AU200" s="152" t="s">
        <v>85</v>
      </c>
      <c r="AV200" s="12" t="s">
        <v>82</v>
      </c>
      <c r="AW200" s="12" t="s">
        <v>35</v>
      </c>
      <c r="AX200" s="12" t="s">
        <v>74</v>
      </c>
      <c r="AY200" s="152" t="s">
        <v>189</v>
      </c>
    </row>
    <row r="201" spans="2:65" s="12" customFormat="1" ht="11.25">
      <c r="B201" s="150"/>
      <c r="D201" s="151" t="s">
        <v>205</v>
      </c>
      <c r="E201" s="152" t="s">
        <v>19</v>
      </c>
      <c r="F201" s="153" t="s">
        <v>4131</v>
      </c>
      <c r="H201" s="152" t="s">
        <v>19</v>
      </c>
      <c r="I201" s="154"/>
      <c r="L201" s="150"/>
      <c r="M201" s="155"/>
      <c r="T201" s="156"/>
      <c r="AT201" s="152" t="s">
        <v>205</v>
      </c>
      <c r="AU201" s="152" t="s">
        <v>85</v>
      </c>
      <c r="AV201" s="12" t="s">
        <v>82</v>
      </c>
      <c r="AW201" s="12" t="s">
        <v>35</v>
      </c>
      <c r="AX201" s="12" t="s">
        <v>74</v>
      </c>
      <c r="AY201" s="152" t="s">
        <v>189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4132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4133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4134</v>
      </c>
      <c r="H204" s="160">
        <v>25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74</v>
      </c>
      <c r="AY204" s="158" t="s">
        <v>189</v>
      </c>
    </row>
    <row r="205" spans="2:65" s="14" customFormat="1" ht="11.25">
      <c r="B205" s="164"/>
      <c r="D205" s="151" t="s">
        <v>205</v>
      </c>
      <c r="E205" s="165" t="s">
        <v>19</v>
      </c>
      <c r="F205" s="166" t="s">
        <v>303</v>
      </c>
      <c r="H205" s="167">
        <v>25</v>
      </c>
      <c r="I205" s="168"/>
      <c r="L205" s="164"/>
      <c r="M205" s="169"/>
      <c r="T205" s="170"/>
      <c r="AT205" s="165" t="s">
        <v>205</v>
      </c>
      <c r="AU205" s="165" t="s">
        <v>85</v>
      </c>
      <c r="AV205" s="14" t="s">
        <v>196</v>
      </c>
      <c r="AW205" s="14" t="s">
        <v>35</v>
      </c>
      <c r="AX205" s="14" t="s">
        <v>82</v>
      </c>
      <c r="AY205" s="165" t="s">
        <v>189</v>
      </c>
    </row>
    <row r="206" spans="2:65" s="1" customFormat="1" ht="16.5" customHeight="1">
      <c r="B206" s="33"/>
      <c r="C206" s="178" t="s">
        <v>475</v>
      </c>
      <c r="D206" s="178" t="s">
        <v>666</v>
      </c>
      <c r="E206" s="179" t="s">
        <v>4135</v>
      </c>
      <c r="F206" s="180" t="s">
        <v>4136</v>
      </c>
      <c r="G206" s="181" t="s">
        <v>202</v>
      </c>
      <c r="H206" s="182">
        <v>13</v>
      </c>
      <c r="I206" s="183"/>
      <c r="J206" s="184">
        <f>ROUND(I206*H206,2)</f>
        <v>0</v>
      </c>
      <c r="K206" s="180" t="s">
        <v>19</v>
      </c>
      <c r="L206" s="185"/>
      <c r="M206" s="186" t="s">
        <v>19</v>
      </c>
      <c r="N206" s="187" t="s">
        <v>45</v>
      </c>
      <c r="P206" s="142">
        <f>O206*H206</f>
        <v>0</v>
      </c>
      <c r="Q206" s="142">
        <v>0</v>
      </c>
      <c r="R206" s="142">
        <f>Q206*H206</f>
        <v>0</v>
      </c>
      <c r="S206" s="142">
        <v>0</v>
      </c>
      <c r="T206" s="143">
        <f>S206*H206</f>
        <v>0</v>
      </c>
      <c r="AR206" s="144" t="s">
        <v>85</v>
      </c>
      <c r="AT206" s="144" t="s">
        <v>666</v>
      </c>
      <c r="AU206" s="144" t="s">
        <v>85</v>
      </c>
      <c r="AY206" s="18" t="s">
        <v>189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8" t="s">
        <v>82</v>
      </c>
      <c r="BK206" s="145">
        <f>ROUND(I206*H206,2)</f>
        <v>0</v>
      </c>
      <c r="BL206" s="18" t="s">
        <v>82</v>
      </c>
      <c r="BM206" s="144" t="s">
        <v>4137</v>
      </c>
    </row>
    <row r="207" spans="2:65" s="12" customFormat="1" ht="11.25">
      <c r="B207" s="150"/>
      <c r="D207" s="151" t="s">
        <v>205</v>
      </c>
      <c r="E207" s="152" t="s">
        <v>19</v>
      </c>
      <c r="F207" s="153" t="s">
        <v>217</v>
      </c>
      <c r="H207" s="152" t="s">
        <v>19</v>
      </c>
      <c r="I207" s="154"/>
      <c r="L207" s="150"/>
      <c r="M207" s="155"/>
      <c r="T207" s="156"/>
      <c r="AT207" s="152" t="s">
        <v>205</v>
      </c>
      <c r="AU207" s="152" t="s">
        <v>85</v>
      </c>
      <c r="AV207" s="12" t="s">
        <v>82</v>
      </c>
      <c r="AW207" s="12" t="s">
        <v>35</v>
      </c>
      <c r="AX207" s="12" t="s">
        <v>74</v>
      </c>
      <c r="AY207" s="152" t="s">
        <v>189</v>
      </c>
    </row>
    <row r="208" spans="2:65" s="12" customFormat="1" ht="11.25">
      <c r="B208" s="150"/>
      <c r="D208" s="151" t="s">
        <v>205</v>
      </c>
      <c r="E208" s="152" t="s">
        <v>19</v>
      </c>
      <c r="F208" s="153" t="s">
        <v>4130</v>
      </c>
      <c r="H208" s="152" t="s">
        <v>19</v>
      </c>
      <c r="I208" s="154"/>
      <c r="L208" s="150"/>
      <c r="M208" s="155"/>
      <c r="T208" s="156"/>
      <c r="AT208" s="152" t="s">
        <v>205</v>
      </c>
      <c r="AU208" s="152" t="s">
        <v>85</v>
      </c>
      <c r="AV208" s="12" t="s">
        <v>82</v>
      </c>
      <c r="AW208" s="12" t="s">
        <v>35</v>
      </c>
      <c r="AX208" s="12" t="s">
        <v>74</v>
      </c>
      <c r="AY208" s="152" t="s">
        <v>189</v>
      </c>
    </row>
    <row r="209" spans="2:65" s="12" customFormat="1" ht="11.25">
      <c r="B209" s="150"/>
      <c r="D209" s="151" t="s">
        <v>205</v>
      </c>
      <c r="E209" s="152" t="s">
        <v>19</v>
      </c>
      <c r="F209" s="153" t="s">
        <v>4131</v>
      </c>
      <c r="H209" s="152" t="s">
        <v>19</v>
      </c>
      <c r="I209" s="154"/>
      <c r="L209" s="150"/>
      <c r="M209" s="155"/>
      <c r="T209" s="156"/>
      <c r="AT209" s="152" t="s">
        <v>205</v>
      </c>
      <c r="AU209" s="152" t="s">
        <v>85</v>
      </c>
      <c r="AV209" s="12" t="s">
        <v>82</v>
      </c>
      <c r="AW209" s="12" t="s">
        <v>35</v>
      </c>
      <c r="AX209" s="12" t="s">
        <v>74</v>
      </c>
      <c r="AY209" s="152" t="s">
        <v>189</v>
      </c>
    </row>
    <row r="210" spans="2:65" s="12" customFormat="1" ht="11.25">
      <c r="B210" s="150"/>
      <c r="D210" s="151" t="s">
        <v>205</v>
      </c>
      <c r="E210" s="152" t="s">
        <v>19</v>
      </c>
      <c r="F210" s="153" t="s">
        <v>4132</v>
      </c>
      <c r="H210" s="152" t="s">
        <v>19</v>
      </c>
      <c r="I210" s="154"/>
      <c r="L210" s="150"/>
      <c r="M210" s="155"/>
      <c r="T210" s="156"/>
      <c r="AT210" s="152" t="s">
        <v>205</v>
      </c>
      <c r="AU210" s="152" t="s">
        <v>85</v>
      </c>
      <c r="AV210" s="12" t="s">
        <v>82</v>
      </c>
      <c r="AW210" s="12" t="s">
        <v>35</v>
      </c>
      <c r="AX210" s="12" t="s">
        <v>74</v>
      </c>
      <c r="AY210" s="152" t="s">
        <v>189</v>
      </c>
    </row>
    <row r="211" spans="2:65" s="12" customFormat="1" ht="11.25">
      <c r="B211" s="150"/>
      <c r="D211" s="151" t="s">
        <v>205</v>
      </c>
      <c r="E211" s="152" t="s">
        <v>19</v>
      </c>
      <c r="F211" s="153" t="s">
        <v>4133</v>
      </c>
      <c r="H211" s="152" t="s">
        <v>19</v>
      </c>
      <c r="I211" s="154"/>
      <c r="L211" s="150"/>
      <c r="M211" s="155"/>
      <c r="T211" s="156"/>
      <c r="AT211" s="152" t="s">
        <v>205</v>
      </c>
      <c r="AU211" s="152" t="s">
        <v>85</v>
      </c>
      <c r="AV211" s="12" t="s">
        <v>82</v>
      </c>
      <c r="AW211" s="12" t="s">
        <v>35</v>
      </c>
      <c r="AX211" s="12" t="s">
        <v>74</v>
      </c>
      <c r="AY211" s="152" t="s">
        <v>189</v>
      </c>
    </row>
    <row r="212" spans="2:65" s="13" customFormat="1" ht="11.25">
      <c r="B212" s="157"/>
      <c r="D212" s="151" t="s">
        <v>205</v>
      </c>
      <c r="E212" s="158" t="s">
        <v>19</v>
      </c>
      <c r="F212" s="159" t="s">
        <v>4138</v>
      </c>
      <c r="H212" s="160">
        <v>13</v>
      </c>
      <c r="I212" s="161"/>
      <c r="L212" s="157"/>
      <c r="M212" s="162"/>
      <c r="T212" s="163"/>
      <c r="AT212" s="158" t="s">
        <v>205</v>
      </c>
      <c r="AU212" s="158" t="s">
        <v>85</v>
      </c>
      <c r="AV212" s="13" t="s">
        <v>85</v>
      </c>
      <c r="AW212" s="13" t="s">
        <v>35</v>
      </c>
      <c r="AX212" s="13" t="s">
        <v>74</v>
      </c>
      <c r="AY212" s="158" t="s">
        <v>189</v>
      </c>
    </row>
    <row r="213" spans="2:65" s="14" customFormat="1" ht="11.25">
      <c r="B213" s="164"/>
      <c r="D213" s="151" t="s">
        <v>205</v>
      </c>
      <c r="E213" s="165" t="s">
        <v>19</v>
      </c>
      <c r="F213" s="166" t="s">
        <v>303</v>
      </c>
      <c r="H213" s="167">
        <v>13</v>
      </c>
      <c r="I213" s="168"/>
      <c r="L213" s="164"/>
      <c r="M213" s="169"/>
      <c r="T213" s="170"/>
      <c r="AT213" s="165" t="s">
        <v>205</v>
      </c>
      <c r="AU213" s="165" t="s">
        <v>85</v>
      </c>
      <c r="AV213" s="14" t="s">
        <v>196</v>
      </c>
      <c r="AW213" s="14" t="s">
        <v>35</v>
      </c>
      <c r="AX213" s="14" t="s">
        <v>82</v>
      </c>
      <c r="AY213" s="165" t="s">
        <v>189</v>
      </c>
    </row>
    <row r="214" spans="2:65" s="1" customFormat="1" ht="16.5" customHeight="1">
      <c r="B214" s="33"/>
      <c r="C214" s="178" t="s">
        <v>481</v>
      </c>
      <c r="D214" s="178" t="s">
        <v>666</v>
      </c>
      <c r="E214" s="179" t="s">
        <v>4139</v>
      </c>
      <c r="F214" s="180" t="s">
        <v>4140</v>
      </c>
      <c r="G214" s="181" t="s">
        <v>202</v>
      </c>
      <c r="H214" s="182">
        <v>11</v>
      </c>
      <c r="I214" s="183"/>
      <c r="J214" s="184">
        <f>ROUND(I214*H214,2)</f>
        <v>0</v>
      </c>
      <c r="K214" s="180" t="s">
        <v>19</v>
      </c>
      <c r="L214" s="185"/>
      <c r="M214" s="186" t="s">
        <v>19</v>
      </c>
      <c r="N214" s="187" t="s">
        <v>45</v>
      </c>
      <c r="P214" s="142">
        <f>O214*H214</f>
        <v>0</v>
      </c>
      <c r="Q214" s="142">
        <v>0</v>
      </c>
      <c r="R214" s="142">
        <f>Q214*H214</f>
        <v>0</v>
      </c>
      <c r="S214" s="142">
        <v>0</v>
      </c>
      <c r="T214" s="143">
        <f>S214*H214</f>
        <v>0</v>
      </c>
      <c r="AR214" s="144" t="s">
        <v>85</v>
      </c>
      <c r="AT214" s="144" t="s">
        <v>666</v>
      </c>
      <c r="AU214" s="144" t="s">
        <v>85</v>
      </c>
      <c r="AY214" s="18" t="s">
        <v>189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8" t="s">
        <v>82</v>
      </c>
      <c r="BK214" s="145">
        <f>ROUND(I214*H214,2)</f>
        <v>0</v>
      </c>
      <c r="BL214" s="18" t="s">
        <v>82</v>
      </c>
      <c r="BM214" s="144" t="s">
        <v>4141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217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2" customFormat="1" ht="11.25">
      <c r="B216" s="150"/>
      <c r="D216" s="151" t="s">
        <v>205</v>
      </c>
      <c r="E216" s="152" t="s">
        <v>19</v>
      </c>
      <c r="F216" s="153" t="s">
        <v>4130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2" customFormat="1" ht="11.25">
      <c r="B217" s="150"/>
      <c r="D217" s="151" t="s">
        <v>205</v>
      </c>
      <c r="E217" s="152" t="s">
        <v>19</v>
      </c>
      <c r="F217" s="153" t="s">
        <v>4131</v>
      </c>
      <c r="H217" s="152" t="s">
        <v>19</v>
      </c>
      <c r="I217" s="154"/>
      <c r="L217" s="150"/>
      <c r="M217" s="155"/>
      <c r="T217" s="156"/>
      <c r="AT217" s="152" t="s">
        <v>205</v>
      </c>
      <c r="AU217" s="152" t="s">
        <v>85</v>
      </c>
      <c r="AV217" s="12" t="s">
        <v>82</v>
      </c>
      <c r="AW217" s="12" t="s">
        <v>35</v>
      </c>
      <c r="AX217" s="12" t="s">
        <v>74</v>
      </c>
      <c r="AY217" s="152" t="s">
        <v>189</v>
      </c>
    </row>
    <row r="218" spans="2:65" s="12" customFormat="1" ht="11.25">
      <c r="B218" s="150"/>
      <c r="D218" s="151" t="s">
        <v>205</v>
      </c>
      <c r="E218" s="152" t="s">
        <v>19</v>
      </c>
      <c r="F218" s="153" t="s">
        <v>4132</v>
      </c>
      <c r="H218" s="152" t="s">
        <v>19</v>
      </c>
      <c r="I218" s="154"/>
      <c r="L218" s="150"/>
      <c r="M218" s="155"/>
      <c r="T218" s="156"/>
      <c r="AT218" s="152" t="s">
        <v>205</v>
      </c>
      <c r="AU218" s="152" t="s">
        <v>85</v>
      </c>
      <c r="AV218" s="12" t="s">
        <v>82</v>
      </c>
      <c r="AW218" s="12" t="s">
        <v>35</v>
      </c>
      <c r="AX218" s="12" t="s">
        <v>74</v>
      </c>
      <c r="AY218" s="152" t="s">
        <v>189</v>
      </c>
    </row>
    <row r="219" spans="2:65" s="12" customFormat="1" ht="11.25">
      <c r="B219" s="150"/>
      <c r="D219" s="151" t="s">
        <v>205</v>
      </c>
      <c r="E219" s="152" t="s">
        <v>19</v>
      </c>
      <c r="F219" s="153" t="s">
        <v>4133</v>
      </c>
      <c r="H219" s="152" t="s">
        <v>19</v>
      </c>
      <c r="I219" s="154"/>
      <c r="L219" s="150"/>
      <c r="M219" s="155"/>
      <c r="T219" s="156"/>
      <c r="AT219" s="152" t="s">
        <v>205</v>
      </c>
      <c r="AU219" s="152" t="s">
        <v>85</v>
      </c>
      <c r="AV219" s="12" t="s">
        <v>82</v>
      </c>
      <c r="AW219" s="12" t="s">
        <v>35</v>
      </c>
      <c r="AX219" s="12" t="s">
        <v>74</v>
      </c>
      <c r="AY219" s="152" t="s">
        <v>189</v>
      </c>
    </row>
    <row r="220" spans="2:65" s="13" customFormat="1" ht="11.25">
      <c r="B220" s="157"/>
      <c r="D220" s="151" t="s">
        <v>205</v>
      </c>
      <c r="E220" s="158" t="s">
        <v>19</v>
      </c>
      <c r="F220" s="159" t="s">
        <v>4142</v>
      </c>
      <c r="H220" s="160">
        <v>11</v>
      </c>
      <c r="I220" s="161"/>
      <c r="L220" s="157"/>
      <c r="M220" s="162"/>
      <c r="T220" s="163"/>
      <c r="AT220" s="158" t="s">
        <v>205</v>
      </c>
      <c r="AU220" s="158" t="s">
        <v>85</v>
      </c>
      <c r="AV220" s="13" t="s">
        <v>85</v>
      </c>
      <c r="AW220" s="13" t="s">
        <v>35</v>
      </c>
      <c r="AX220" s="13" t="s">
        <v>74</v>
      </c>
      <c r="AY220" s="158" t="s">
        <v>189</v>
      </c>
    </row>
    <row r="221" spans="2:65" s="14" customFormat="1" ht="11.25">
      <c r="B221" s="164"/>
      <c r="D221" s="151" t="s">
        <v>205</v>
      </c>
      <c r="E221" s="165" t="s">
        <v>19</v>
      </c>
      <c r="F221" s="166" t="s">
        <v>303</v>
      </c>
      <c r="H221" s="167">
        <v>11</v>
      </c>
      <c r="I221" s="168"/>
      <c r="L221" s="164"/>
      <c r="M221" s="169"/>
      <c r="T221" s="170"/>
      <c r="AT221" s="165" t="s">
        <v>205</v>
      </c>
      <c r="AU221" s="165" t="s">
        <v>85</v>
      </c>
      <c r="AV221" s="14" t="s">
        <v>196</v>
      </c>
      <c r="AW221" s="14" t="s">
        <v>35</v>
      </c>
      <c r="AX221" s="14" t="s">
        <v>82</v>
      </c>
      <c r="AY221" s="165" t="s">
        <v>189</v>
      </c>
    </row>
    <row r="222" spans="2:65" s="11" customFormat="1" ht="22.9" customHeight="1">
      <c r="B222" s="121"/>
      <c r="D222" s="122" t="s">
        <v>73</v>
      </c>
      <c r="E222" s="131" t="s">
        <v>4143</v>
      </c>
      <c r="F222" s="131" t="s">
        <v>4144</v>
      </c>
      <c r="I222" s="124"/>
      <c r="J222" s="132">
        <f>BK222</f>
        <v>0</v>
      </c>
      <c r="L222" s="121"/>
      <c r="M222" s="126"/>
      <c r="P222" s="127">
        <f>SUM(P223:P270)</f>
        <v>0</v>
      </c>
      <c r="R222" s="127">
        <f>SUM(R223:R270)</f>
        <v>0.43342000000000008</v>
      </c>
      <c r="T222" s="128">
        <f>SUM(T223:T270)</f>
        <v>0</v>
      </c>
      <c r="AR222" s="122" t="s">
        <v>111</v>
      </c>
      <c r="AT222" s="129" t="s">
        <v>73</v>
      </c>
      <c r="AU222" s="129" t="s">
        <v>82</v>
      </c>
      <c r="AY222" s="122" t="s">
        <v>189</v>
      </c>
      <c r="BK222" s="130">
        <f>SUM(BK223:BK270)</f>
        <v>0</v>
      </c>
    </row>
    <row r="223" spans="2:65" s="1" customFormat="1" ht="24.2" customHeight="1">
      <c r="B223" s="33"/>
      <c r="C223" s="178" t="s">
        <v>488</v>
      </c>
      <c r="D223" s="178" t="s">
        <v>666</v>
      </c>
      <c r="E223" s="179" t="s">
        <v>4145</v>
      </c>
      <c r="F223" s="180" t="s">
        <v>4146</v>
      </c>
      <c r="G223" s="181" t="s">
        <v>202</v>
      </c>
      <c r="H223" s="182">
        <v>6</v>
      </c>
      <c r="I223" s="183"/>
      <c r="J223" s="184">
        <f>ROUND(I223*H223,2)</f>
        <v>0</v>
      </c>
      <c r="K223" s="180" t="s">
        <v>195</v>
      </c>
      <c r="L223" s="185"/>
      <c r="M223" s="186" t="s">
        <v>19</v>
      </c>
      <c r="N223" s="187" t="s">
        <v>45</v>
      </c>
      <c r="P223" s="142">
        <f>O223*H223</f>
        <v>0</v>
      </c>
      <c r="Q223" s="142">
        <v>1.0500000000000001E-2</v>
      </c>
      <c r="R223" s="142">
        <f>Q223*H223</f>
        <v>6.3E-2</v>
      </c>
      <c r="S223" s="142">
        <v>0</v>
      </c>
      <c r="T223" s="143">
        <f>S223*H223</f>
        <v>0</v>
      </c>
      <c r="AR223" s="144" t="s">
        <v>85</v>
      </c>
      <c r="AT223" s="144" t="s">
        <v>666</v>
      </c>
      <c r="AU223" s="144" t="s">
        <v>85</v>
      </c>
      <c r="AY223" s="18" t="s">
        <v>189</v>
      </c>
      <c r="BE223" s="145">
        <f>IF(N223="základní",J223,0)</f>
        <v>0</v>
      </c>
      <c r="BF223" s="145">
        <f>IF(N223="snížená",J223,0)</f>
        <v>0</v>
      </c>
      <c r="BG223" s="145">
        <f>IF(N223="zákl. přenesená",J223,0)</f>
        <v>0</v>
      </c>
      <c r="BH223" s="145">
        <f>IF(N223="sníž. přenesená",J223,0)</f>
        <v>0</v>
      </c>
      <c r="BI223" s="145">
        <f>IF(N223="nulová",J223,0)</f>
        <v>0</v>
      </c>
      <c r="BJ223" s="18" t="s">
        <v>82</v>
      </c>
      <c r="BK223" s="145">
        <f>ROUND(I223*H223,2)</f>
        <v>0</v>
      </c>
      <c r="BL223" s="18" t="s">
        <v>82</v>
      </c>
      <c r="BM223" s="144" t="s">
        <v>4147</v>
      </c>
    </row>
    <row r="224" spans="2:65" s="12" customFormat="1" ht="11.25">
      <c r="B224" s="150"/>
      <c r="D224" s="151" t="s">
        <v>205</v>
      </c>
      <c r="E224" s="152" t="s">
        <v>19</v>
      </c>
      <c r="F224" s="153" t="s">
        <v>217</v>
      </c>
      <c r="H224" s="152" t="s">
        <v>19</v>
      </c>
      <c r="I224" s="154"/>
      <c r="L224" s="150"/>
      <c r="M224" s="155"/>
      <c r="T224" s="156"/>
      <c r="AT224" s="152" t="s">
        <v>205</v>
      </c>
      <c r="AU224" s="152" t="s">
        <v>85</v>
      </c>
      <c r="AV224" s="12" t="s">
        <v>82</v>
      </c>
      <c r="AW224" s="12" t="s">
        <v>35</v>
      </c>
      <c r="AX224" s="12" t="s">
        <v>74</v>
      </c>
      <c r="AY224" s="152" t="s">
        <v>189</v>
      </c>
    </row>
    <row r="225" spans="2:65" s="12" customFormat="1" ht="11.25">
      <c r="B225" s="150"/>
      <c r="D225" s="151" t="s">
        <v>205</v>
      </c>
      <c r="E225" s="152" t="s">
        <v>19</v>
      </c>
      <c r="F225" s="153" t="s">
        <v>4006</v>
      </c>
      <c r="H225" s="152" t="s">
        <v>19</v>
      </c>
      <c r="I225" s="154"/>
      <c r="L225" s="150"/>
      <c r="M225" s="155"/>
      <c r="T225" s="156"/>
      <c r="AT225" s="152" t="s">
        <v>205</v>
      </c>
      <c r="AU225" s="152" t="s">
        <v>85</v>
      </c>
      <c r="AV225" s="12" t="s">
        <v>82</v>
      </c>
      <c r="AW225" s="12" t="s">
        <v>35</v>
      </c>
      <c r="AX225" s="12" t="s">
        <v>74</v>
      </c>
      <c r="AY225" s="152" t="s">
        <v>189</v>
      </c>
    </row>
    <row r="226" spans="2:65" s="12" customFormat="1" ht="11.25">
      <c r="B226" s="150"/>
      <c r="D226" s="151" t="s">
        <v>205</v>
      </c>
      <c r="E226" s="152" t="s">
        <v>19</v>
      </c>
      <c r="F226" s="153" t="s">
        <v>4007</v>
      </c>
      <c r="H226" s="152" t="s">
        <v>19</v>
      </c>
      <c r="I226" s="154"/>
      <c r="L226" s="150"/>
      <c r="M226" s="155"/>
      <c r="T226" s="156"/>
      <c r="AT226" s="152" t="s">
        <v>205</v>
      </c>
      <c r="AU226" s="152" t="s">
        <v>85</v>
      </c>
      <c r="AV226" s="12" t="s">
        <v>82</v>
      </c>
      <c r="AW226" s="12" t="s">
        <v>35</v>
      </c>
      <c r="AX226" s="12" t="s">
        <v>74</v>
      </c>
      <c r="AY226" s="152" t="s">
        <v>189</v>
      </c>
    </row>
    <row r="227" spans="2:65" s="13" customFormat="1" ht="11.25">
      <c r="B227" s="157"/>
      <c r="D227" s="151" t="s">
        <v>205</v>
      </c>
      <c r="E227" s="158" t="s">
        <v>19</v>
      </c>
      <c r="F227" s="159" t="s">
        <v>218</v>
      </c>
      <c r="H227" s="160">
        <v>6</v>
      </c>
      <c r="I227" s="161"/>
      <c r="L227" s="157"/>
      <c r="M227" s="162"/>
      <c r="T227" s="163"/>
      <c r="AT227" s="158" t="s">
        <v>205</v>
      </c>
      <c r="AU227" s="158" t="s">
        <v>85</v>
      </c>
      <c r="AV227" s="13" t="s">
        <v>85</v>
      </c>
      <c r="AW227" s="13" t="s">
        <v>35</v>
      </c>
      <c r="AX227" s="13" t="s">
        <v>82</v>
      </c>
      <c r="AY227" s="158" t="s">
        <v>189</v>
      </c>
    </row>
    <row r="228" spans="2:65" s="1" customFormat="1" ht="24.2" customHeight="1">
      <c r="B228" s="33"/>
      <c r="C228" s="178" t="s">
        <v>494</v>
      </c>
      <c r="D228" s="178" t="s">
        <v>666</v>
      </c>
      <c r="E228" s="179" t="s">
        <v>4148</v>
      </c>
      <c r="F228" s="180" t="s">
        <v>4149</v>
      </c>
      <c r="G228" s="181" t="s">
        <v>202</v>
      </c>
      <c r="H228" s="182">
        <v>3</v>
      </c>
      <c r="I228" s="183"/>
      <c r="J228" s="184">
        <f>ROUND(I228*H228,2)</f>
        <v>0</v>
      </c>
      <c r="K228" s="180" t="s">
        <v>195</v>
      </c>
      <c r="L228" s="185"/>
      <c r="M228" s="186" t="s">
        <v>19</v>
      </c>
      <c r="N228" s="187" t="s">
        <v>45</v>
      </c>
      <c r="P228" s="142">
        <f>O228*H228</f>
        <v>0</v>
      </c>
      <c r="Q228" s="142">
        <v>1.555E-2</v>
      </c>
      <c r="R228" s="142">
        <f>Q228*H228</f>
        <v>4.6649999999999997E-2</v>
      </c>
      <c r="S228" s="142">
        <v>0</v>
      </c>
      <c r="T228" s="143">
        <f>S228*H228</f>
        <v>0</v>
      </c>
      <c r="AR228" s="144" t="s">
        <v>85</v>
      </c>
      <c r="AT228" s="144" t="s">
        <v>666</v>
      </c>
      <c r="AU228" s="144" t="s">
        <v>85</v>
      </c>
      <c r="AY228" s="18" t="s">
        <v>189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8" t="s">
        <v>82</v>
      </c>
      <c r="BK228" s="145">
        <f>ROUND(I228*H228,2)</f>
        <v>0</v>
      </c>
      <c r="BL228" s="18" t="s">
        <v>82</v>
      </c>
      <c r="BM228" s="144" t="s">
        <v>4150</v>
      </c>
    </row>
    <row r="229" spans="2:65" s="12" customFormat="1" ht="11.25">
      <c r="B229" s="150"/>
      <c r="D229" s="151" t="s">
        <v>205</v>
      </c>
      <c r="E229" s="152" t="s">
        <v>19</v>
      </c>
      <c r="F229" s="153" t="s">
        <v>4007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3" customFormat="1" ht="11.25">
      <c r="B230" s="157"/>
      <c r="D230" s="151" t="s">
        <v>205</v>
      </c>
      <c r="E230" s="158" t="s">
        <v>19</v>
      </c>
      <c r="F230" s="159" t="s">
        <v>111</v>
      </c>
      <c r="H230" s="160">
        <v>3</v>
      </c>
      <c r="I230" s="161"/>
      <c r="L230" s="157"/>
      <c r="M230" s="162"/>
      <c r="T230" s="163"/>
      <c r="AT230" s="158" t="s">
        <v>205</v>
      </c>
      <c r="AU230" s="158" t="s">
        <v>85</v>
      </c>
      <c r="AV230" s="13" t="s">
        <v>85</v>
      </c>
      <c r="AW230" s="13" t="s">
        <v>35</v>
      </c>
      <c r="AX230" s="13" t="s">
        <v>82</v>
      </c>
      <c r="AY230" s="158" t="s">
        <v>189</v>
      </c>
    </row>
    <row r="231" spans="2:65" s="1" customFormat="1" ht="24.2" customHeight="1">
      <c r="B231" s="33"/>
      <c r="C231" s="178" t="s">
        <v>500</v>
      </c>
      <c r="D231" s="178" t="s">
        <v>666</v>
      </c>
      <c r="E231" s="179" t="s">
        <v>4151</v>
      </c>
      <c r="F231" s="180" t="s">
        <v>4152</v>
      </c>
      <c r="G231" s="181" t="s">
        <v>202</v>
      </c>
      <c r="H231" s="182">
        <v>3</v>
      </c>
      <c r="I231" s="183"/>
      <c r="J231" s="184">
        <f>ROUND(I231*H231,2)</f>
        <v>0</v>
      </c>
      <c r="K231" s="180" t="s">
        <v>195</v>
      </c>
      <c r="L231" s="185"/>
      <c r="M231" s="186" t="s">
        <v>19</v>
      </c>
      <c r="N231" s="187" t="s">
        <v>45</v>
      </c>
      <c r="P231" s="142">
        <f>O231*H231</f>
        <v>0</v>
      </c>
      <c r="Q231" s="142">
        <v>1.9E-2</v>
      </c>
      <c r="R231" s="142">
        <f>Q231*H231</f>
        <v>5.6999999999999995E-2</v>
      </c>
      <c r="S231" s="142">
        <v>0</v>
      </c>
      <c r="T231" s="143">
        <f>S231*H231</f>
        <v>0</v>
      </c>
      <c r="AR231" s="144" t="s">
        <v>85</v>
      </c>
      <c r="AT231" s="144" t="s">
        <v>666</v>
      </c>
      <c r="AU231" s="144" t="s">
        <v>85</v>
      </c>
      <c r="AY231" s="18" t="s">
        <v>189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8" t="s">
        <v>82</v>
      </c>
      <c r="BK231" s="145">
        <f>ROUND(I231*H231,2)</f>
        <v>0</v>
      </c>
      <c r="BL231" s="18" t="s">
        <v>82</v>
      </c>
      <c r="BM231" s="144" t="s">
        <v>4153</v>
      </c>
    </row>
    <row r="232" spans="2:65" s="12" customFormat="1" ht="11.25">
      <c r="B232" s="150"/>
      <c r="D232" s="151" t="s">
        <v>205</v>
      </c>
      <c r="E232" s="152" t="s">
        <v>19</v>
      </c>
      <c r="F232" s="153" t="s">
        <v>4007</v>
      </c>
      <c r="H232" s="152" t="s">
        <v>19</v>
      </c>
      <c r="I232" s="154"/>
      <c r="L232" s="150"/>
      <c r="M232" s="155"/>
      <c r="T232" s="156"/>
      <c r="AT232" s="152" t="s">
        <v>205</v>
      </c>
      <c r="AU232" s="152" t="s">
        <v>85</v>
      </c>
      <c r="AV232" s="12" t="s">
        <v>82</v>
      </c>
      <c r="AW232" s="12" t="s">
        <v>35</v>
      </c>
      <c r="AX232" s="12" t="s">
        <v>74</v>
      </c>
      <c r="AY232" s="152" t="s">
        <v>189</v>
      </c>
    </row>
    <row r="233" spans="2:65" s="13" customFormat="1" ht="11.25">
      <c r="B233" s="157"/>
      <c r="D233" s="151" t="s">
        <v>205</v>
      </c>
      <c r="E233" s="158" t="s">
        <v>19</v>
      </c>
      <c r="F233" s="159" t="s">
        <v>111</v>
      </c>
      <c r="H233" s="160">
        <v>3</v>
      </c>
      <c r="I233" s="161"/>
      <c r="L233" s="157"/>
      <c r="M233" s="162"/>
      <c r="T233" s="163"/>
      <c r="AT233" s="158" t="s">
        <v>205</v>
      </c>
      <c r="AU233" s="158" t="s">
        <v>85</v>
      </c>
      <c r="AV233" s="13" t="s">
        <v>85</v>
      </c>
      <c r="AW233" s="13" t="s">
        <v>35</v>
      </c>
      <c r="AX233" s="13" t="s">
        <v>82</v>
      </c>
      <c r="AY233" s="158" t="s">
        <v>189</v>
      </c>
    </row>
    <row r="234" spans="2:65" s="1" customFormat="1" ht="16.5" customHeight="1">
      <c r="B234" s="33"/>
      <c r="C234" s="178" t="s">
        <v>506</v>
      </c>
      <c r="D234" s="178" t="s">
        <v>666</v>
      </c>
      <c r="E234" s="179" t="s">
        <v>4154</v>
      </c>
      <c r="F234" s="180" t="s">
        <v>4155</v>
      </c>
      <c r="G234" s="181" t="s">
        <v>202</v>
      </c>
      <c r="H234" s="182">
        <v>1</v>
      </c>
      <c r="I234" s="183"/>
      <c r="J234" s="184">
        <f>ROUND(I234*H234,2)</f>
        <v>0</v>
      </c>
      <c r="K234" s="180" t="s">
        <v>195</v>
      </c>
      <c r="L234" s="185"/>
      <c r="M234" s="186" t="s">
        <v>19</v>
      </c>
      <c r="N234" s="187" t="s">
        <v>45</v>
      </c>
      <c r="P234" s="142">
        <f>O234*H234</f>
        <v>0</v>
      </c>
      <c r="Q234" s="142">
        <v>9.7999999999999997E-3</v>
      </c>
      <c r="R234" s="142">
        <f>Q234*H234</f>
        <v>9.7999999999999997E-3</v>
      </c>
      <c r="S234" s="142">
        <v>0</v>
      </c>
      <c r="T234" s="143">
        <f>S234*H234</f>
        <v>0</v>
      </c>
      <c r="AR234" s="144" t="s">
        <v>85</v>
      </c>
      <c r="AT234" s="144" t="s">
        <v>666</v>
      </c>
      <c r="AU234" s="144" t="s">
        <v>85</v>
      </c>
      <c r="AY234" s="18" t="s">
        <v>189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8" t="s">
        <v>82</v>
      </c>
      <c r="BK234" s="145">
        <f>ROUND(I234*H234,2)</f>
        <v>0</v>
      </c>
      <c r="BL234" s="18" t="s">
        <v>82</v>
      </c>
      <c r="BM234" s="144" t="s">
        <v>4156</v>
      </c>
    </row>
    <row r="235" spans="2:65" s="12" customFormat="1" ht="11.25">
      <c r="B235" s="150"/>
      <c r="D235" s="151" t="s">
        <v>205</v>
      </c>
      <c r="E235" s="152" t="s">
        <v>19</v>
      </c>
      <c r="F235" s="153" t="s">
        <v>4007</v>
      </c>
      <c r="H235" s="152" t="s">
        <v>19</v>
      </c>
      <c r="I235" s="154"/>
      <c r="L235" s="150"/>
      <c r="M235" s="155"/>
      <c r="T235" s="156"/>
      <c r="AT235" s="152" t="s">
        <v>205</v>
      </c>
      <c r="AU235" s="152" t="s">
        <v>85</v>
      </c>
      <c r="AV235" s="12" t="s">
        <v>82</v>
      </c>
      <c r="AW235" s="12" t="s">
        <v>35</v>
      </c>
      <c r="AX235" s="12" t="s">
        <v>74</v>
      </c>
      <c r="AY235" s="152" t="s">
        <v>189</v>
      </c>
    </row>
    <row r="236" spans="2:65" s="13" customFormat="1" ht="11.25">
      <c r="B236" s="157"/>
      <c r="D236" s="151" t="s">
        <v>205</v>
      </c>
      <c r="E236" s="158" t="s">
        <v>19</v>
      </c>
      <c r="F236" s="159" t="s">
        <v>82</v>
      </c>
      <c r="H236" s="160">
        <v>1</v>
      </c>
      <c r="I236" s="161"/>
      <c r="L236" s="157"/>
      <c r="M236" s="162"/>
      <c r="T236" s="163"/>
      <c r="AT236" s="158" t="s">
        <v>205</v>
      </c>
      <c r="AU236" s="158" t="s">
        <v>85</v>
      </c>
      <c r="AV236" s="13" t="s">
        <v>85</v>
      </c>
      <c r="AW236" s="13" t="s">
        <v>35</v>
      </c>
      <c r="AX236" s="13" t="s">
        <v>82</v>
      </c>
      <c r="AY236" s="158" t="s">
        <v>189</v>
      </c>
    </row>
    <row r="237" spans="2:65" s="1" customFormat="1" ht="24.2" customHeight="1">
      <c r="B237" s="33"/>
      <c r="C237" s="178" t="s">
        <v>514</v>
      </c>
      <c r="D237" s="178" t="s">
        <v>666</v>
      </c>
      <c r="E237" s="179" t="s">
        <v>4157</v>
      </c>
      <c r="F237" s="180" t="s">
        <v>4158</v>
      </c>
      <c r="G237" s="181" t="s">
        <v>202</v>
      </c>
      <c r="H237" s="182">
        <v>2</v>
      </c>
      <c r="I237" s="183"/>
      <c r="J237" s="184">
        <f>ROUND(I237*H237,2)</f>
        <v>0</v>
      </c>
      <c r="K237" s="180" t="s">
        <v>195</v>
      </c>
      <c r="L237" s="185"/>
      <c r="M237" s="186" t="s">
        <v>19</v>
      </c>
      <c r="N237" s="187" t="s">
        <v>45</v>
      </c>
      <c r="P237" s="142">
        <f>O237*H237</f>
        <v>0</v>
      </c>
      <c r="Q237" s="142">
        <v>2.3300000000000001E-2</v>
      </c>
      <c r="R237" s="142">
        <f>Q237*H237</f>
        <v>4.6600000000000003E-2</v>
      </c>
      <c r="S237" s="142">
        <v>0</v>
      </c>
      <c r="T237" s="143">
        <f>S237*H237</f>
        <v>0</v>
      </c>
      <c r="AR237" s="144" t="s">
        <v>85</v>
      </c>
      <c r="AT237" s="144" t="s">
        <v>666</v>
      </c>
      <c r="AU237" s="144" t="s">
        <v>85</v>
      </c>
      <c r="AY237" s="18" t="s">
        <v>189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8" t="s">
        <v>82</v>
      </c>
      <c r="BK237" s="145">
        <f>ROUND(I237*H237,2)</f>
        <v>0</v>
      </c>
      <c r="BL237" s="18" t="s">
        <v>82</v>
      </c>
      <c r="BM237" s="144" t="s">
        <v>4159</v>
      </c>
    </row>
    <row r="238" spans="2:65" s="12" customFormat="1" ht="11.25">
      <c r="B238" s="150"/>
      <c r="D238" s="151" t="s">
        <v>205</v>
      </c>
      <c r="E238" s="152" t="s">
        <v>19</v>
      </c>
      <c r="F238" s="153" t="s">
        <v>4007</v>
      </c>
      <c r="H238" s="152" t="s">
        <v>19</v>
      </c>
      <c r="I238" s="154"/>
      <c r="L238" s="150"/>
      <c r="M238" s="155"/>
      <c r="T238" s="156"/>
      <c r="AT238" s="152" t="s">
        <v>205</v>
      </c>
      <c r="AU238" s="152" t="s">
        <v>85</v>
      </c>
      <c r="AV238" s="12" t="s">
        <v>82</v>
      </c>
      <c r="AW238" s="12" t="s">
        <v>35</v>
      </c>
      <c r="AX238" s="12" t="s">
        <v>74</v>
      </c>
      <c r="AY238" s="152" t="s">
        <v>189</v>
      </c>
    </row>
    <row r="239" spans="2:65" s="13" customFormat="1" ht="11.25">
      <c r="B239" s="157"/>
      <c r="D239" s="151" t="s">
        <v>205</v>
      </c>
      <c r="E239" s="158" t="s">
        <v>19</v>
      </c>
      <c r="F239" s="159" t="s">
        <v>85</v>
      </c>
      <c r="H239" s="160">
        <v>2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35</v>
      </c>
      <c r="AX239" s="13" t="s">
        <v>82</v>
      </c>
      <c r="AY239" s="158" t="s">
        <v>189</v>
      </c>
    </row>
    <row r="240" spans="2:65" s="1" customFormat="1" ht="24.2" customHeight="1">
      <c r="B240" s="33"/>
      <c r="C240" s="178" t="s">
        <v>524</v>
      </c>
      <c r="D240" s="178" t="s">
        <v>666</v>
      </c>
      <c r="E240" s="179" t="s">
        <v>4160</v>
      </c>
      <c r="F240" s="180" t="s">
        <v>4161</v>
      </c>
      <c r="G240" s="181" t="s">
        <v>202</v>
      </c>
      <c r="H240" s="182">
        <v>1</v>
      </c>
      <c r="I240" s="183"/>
      <c r="J240" s="184">
        <f>ROUND(I240*H240,2)</f>
        <v>0</v>
      </c>
      <c r="K240" s="180" t="s">
        <v>195</v>
      </c>
      <c r="L240" s="185"/>
      <c r="M240" s="186" t="s">
        <v>19</v>
      </c>
      <c r="N240" s="187" t="s">
        <v>45</v>
      </c>
      <c r="P240" s="142">
        <f>O240*H240</f>
        <v>0</v>
      </c>
      <c r="Q240" s="142">
        <v>1.4999999999999999E-4</v>
      </c>
      <c r="R240" s="142">
        <f>Q240*H240</f>
        <v>1.4999999999999999E-4</v>
      </c>
      <c r="S240" s="142">
        <v>0</v>
      </c>
      <c r="T240" s="143">
        <f>S240*H240</f>
        <v>0</v>
      </c>
      <c r="AR240" s="144" t="s">
        <v>85</v>
      </c>
      <c r="AT240" s="144" t="s">
        <v>666</v>
      </c>
      <c r="AU240" s="144" t="s">
        <v>85</v>
      </c>
      <c r="AY240" s="18" t="s">
        <v>189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8" t="s">
        <v>82</v>
      </c>
      <c r="BK240" s="145">
        <f>ROUND(I240*H240,2)</f>
        <v>0</v>
      </c>
      <c r="BL240" s="18" t="s">
        <v>82</v>
      </c>
      <c r="BM240" s="144" t="s">
        <v>4162</v>
      </c>
    </row>
    <row r="241" spans="2:65" s="12" customFormat="1" ht="11.25">
      <c r="B241" s="150"/>
      <c r="D241" s="151" t="s">
        <v>205</v>
      </c>
      <c r="E241" s="152" t="s">
        <v>19</v>
      </c>
      <c r="F241" s="153" t="s">
        <v>4007</v>
      </c>
      <c r="H241" s="152" t="s">
        <v>19</v>
      </c>
      <c r="I241" s="154"/>
      <c r="L241" s="150"/>
      <c r="M241" s="155"/>
      <c r="T241" s="156"/>
      <c r="AT241" s="152" t="s">
        <v>205</v>
      </c>
      <c r="AU241" s="152" t="s">
        <v>85</v>
      </c>
      <c r="AV241" s="12" t="s">
        <v>82</v>
      </c>
      <c r="AW241" s="12" t="s">
        <v>35</v>
      </c>
      <c r="AX241" s="12" t="s">
        <v>74</v>
      </c>
      <c r="AY241" s="152" t="s">
        <v>189</v>
      </c>
    </row>
    <row r="242" spans="2:65" s="13" customFormat="1" ht="11.25">
      <c r="B242" s="157"/>
      <c r="D242" s="151" t="s">
        <v>205</v>
      </c>
      <c r="E242" s="158" t="s">
        <v>19</v>
      </c>
      <c r="F242" s="159" t="s">
        <v>82</v>
      </c>
      <c r="H242" s="160">
        <v>1</v>
      </c>
      <c r="I242" s="161"/>
      <c r="L242" s="157"/>
      <c r="M242" s="162"/>
      <c r="T242" s="163"/>
      <c r="AT242" s="158" t="s">
        <v>205</v>
      </c>
      <c r="AU242" s="158" t="s">
        <v>85</v>
      </c>
      <c r="AV242" s="13" t="s">
        <v>85</v>
      </c>
      <c r="AW242" s="13" t="s">
        <v>35</v>
      </c>
      <c r="AX242" s="13" t="s">
        <v>82</v>
      </c>
      <c r="AY242" s="158" t="s">
        <v>189</v>
      </c>
    </row>
    <row r="243" spans="2:65" s="1" customFormat="1" ht="24.2" customHeight="1">
      <c r="B243" s="33"/>
      <c r="C243" s="178" t="s">
        <v>529</v>
      </c>
      <c r="D243" s="178" t="s">
        <v>666</v>
      </c>
      <c r="E243" s="179" t="s">
        <v>4163</v>
      </c>
      <c r="F243" s="180" t="s">
        <v>4164</v>
      </c>
      <c r="G243" s="181" t="s">
        <v>202</v>
      </c>
      <c r="H243" s="182">
        <v>4</v>
      </c>
      <c r="I243" s="183"/>
      <c r="J243" s="184">
        <f>ROUND(I243*H243,2)</f>
        <v>0</v>
      </c>
      <c r="K243" s="180" t="s">
        <v>195</v>
      </c>
      <c r="L243" s="185"/>
      <c r="M243" s="186" t="s">
        <v>19</v>
      </c>
      <c r="N243" s="187" t="s">
        <v>45</v>
      </c>
      <c r="P243" s="142">
        <f>O243*H243</f>
        <v>0</v>
      </c>
      <c r="Q243" s="142">
        <v>5.0000000000000001E-4</v>
      </c>
      <c r="R243" s="142">
        <f>Q243*H243</f>
        <v>2E-3</v>
      </c>
      <c r="S243" s="142">
        <v>0</v>
      </c>
      <c r="T243" s="143">
        <f>S243*H243</f>
        <v>0</v>
      </c>
      <c r="AR243" s="144" t="s">
        <v>85</v>
      </c>
      <c r="AT243" s="144" t="s">
        <v>666</v>
      </c>
      <c r="AU243" s="144" t="s">
        <v>85</v>
      </c>
      <c r="AY243" s="18" t="s">
        <v>189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8" t="s">
        <v>82</v>
      </c>
      <c r="BK243" s="145">
        <f>ROUND(I243*H243,2)</f>
        <v>0</v>
      </c>
      <c r="BL243" s="18" t="s">
        <v>82</v>
      </c>
      <c r="BM243" s="144" t="s">
        <v>4165</v>
      </c>
    </row>
    <row r="244" spans="2:65" s="12" customFormat="1" ht="11.25">
      <c r="B244" s="150"/>
      <c r="D244" s="151" t="s">
        <v>205</v>
      </c>
      <c r="E244" s="152" t="s">
        <v>19</v>
      </c>
      <c r="F244" s="153" t="s">
        <v>4007</v>
      </c>
      <c r="H244" s="152" t="s">
        <v>19</v>
      </c>
      <c r="I244" s="154"/>
      <c r="L244" s="150"/>
      <c r="M244" s="155"/>
      <c r="T244" s="156"/>
      <c r="AT244" s="152" t="s">
        <v>205</v>
      </c>
      <c r="AU244" s="152" t="s">
        <v>85</v>
      </c>
      <c r="AV244" s="12" t="s">
        <v>82</v>
      </c>
      <c r="AW244" s="12" t="s">
        <v>35</v>
      </c>
      <c r="AX244" s="12" t="s">
        <v>74</v>
      </c>
      <c r="AY244" s="152" t="s">
        <v>189</v>
      </c>
    </row>
    <row r="245" spans="2:65" s="13" customFormat="1" ht="11.25">
      <c r="B245" s="157"/>
      <c r="D245" s="151" t="s">
        <v>205</v>
      </c>
      <c r="E245" s="158" t="s">
        <v>19</v>
      </c>
      <c r="F245" s="159" t="s">
        <v>196</v>
      </c>
      <c r="H245" s="160">
        <v>4</v>
      </c>
      <c r="I245" s="161"/>
      <c r="L245" s="157"/>
      <c r="M245" s="162"/>
      <c r="T245" s="163"/>
      <c r="AT245" s="158" t="s">
        <v>205</v>
      </c>
      <c r="AU245" s="158" t="s">
        <v>85</v>
      </c>
      <c r="AV245" s="13" t="s">
        <v>85</v>
      </c>
      <c r="AW245" s="13" t="s">
        <v>35</v>
      </c>
      <c r="AX245" s="13" t="s">
        <v>82</v>
      </c>
      <c r="AY245" s="158" t="s">
        <v>189</v>
      </c>
    </row>
    <row r="246" spans="2:65" s="1" customFormat="1" ht="24.2" customHeight="1">
      <c r="B246" s="33"/>
      <c r="C246" s="178" t="s">
        <v>536</v>
      </c>
      <c r="D246" s="178" t="s">
        <v>666</v>
      </c>
      <c r="E246" s="179" t="s">
        <v>4166</v>
      </c>
      <c r="F246" s="180" t="s">
        <v>4167</v>
      </c>
      <c r="G246" s="181" t="s">
        <v>202</v>
      </c>
      <c r="H246" s="182">
        <v>2</v>
      </c>
      <c r="I246" s="183"/>
      <c r="J246" s="184">
        <f>ROUND(I246*H246,2)</f>
        <v>0</v>
      </c>
      <c r="K246" s="180" t="s">
        <v>195</v>
      </c>
      <c r="L246" s="185"/>
      <c r="M246" s="186" t="s">
        <v>19</v>
      </c>
      <c r="N246" s="187" t="s">
        <v>45</v>
      </c>
      <c r="P246" s="142">
        <f>O246*H246</f>
        <v>0</v>
      </c>
      <c r="Q246" s="142">
        <v>8.5999999999999998E-4</v>
      </c>
      <c r="R246" s="142">
        <f>Q246*H246</f>
        <v>1.72E-3</v>
      </c>
      <c r="S246" s="142">
        <v>0</v>
      </c>
      <c r="T246" s="143">
        <f>S246*H246</f>
        <v>0</v>
      </c>
      <c r="AR246" s="144" t="s">
        <v>85</v>
      </c>
      <c r="AT246" s="144" t="s">
        <v>666</v>
      </c>
      <c r="AU246" s="144" t="s">
        <v>85</v>
      </c>
      <c r="AY246" s="18" t="s">
        <v>189</v>
      </c>
      <c r="BE246" s="145">
        <f>IF(N246="základní",J246,0)</f>
        <v>0</v>
      </c>
      <c r="BF246" s="145">
        <f>IF(N246="snížená",J246,0)</f>
        <v>0</v>
      </c>
      <c r="BG246" s="145">
        <f>IF(N246="zákl. přenesená",J246,0)</f>
        <v>0</v>
      </c>
      <c r="BH246" s="145">
        <f>IF(N246="sníž. přenesená",J246,0)</f>
        <v>0</v>
      </c>
      <c r="BI246" s="145">
        <f>IF(N246="nulová",J246,0)</f>
        <v>0</v>
      </c>
      <c r="BJ246" s="18" t="s">
        <v>82</v>
      </c>
      <c r="BK246" s="145">
        <f>ROUND(I246*H246,2)</f>
        <v>0</v>
      </c>
      <c r="BL246" s="18" t="s">
        <v>82</v>
      </c>
      <c r="BM246" s="144" t="s">
        <v>4168</v>
      </c>
    </row>
    <row r="247" spans="2:65" s="12" customFormat="1" ht="11.25">
      <c r="B247" s="150"/>
      <c r="D247" s="151" t="s">
        <v>205</v>
      </c>
      <c r="E247" s="152" t="s">
        <v>19</v>
      </c>
      <c r="F247" s="153" t="s">
        <v>4007</v>
      </c>
      <c r="H247" s="152" t="s">
        <v>19</v>
      </c>
      <c r="I247" s="154"/>
      <c r="L247" s="150"/>
      <c r="M247" s="155"/>
      <c r="T247" s="156"/>
      <c r="AT247" s="152" t="s">
        <v>205</v>
      </c>
      <c r="AU247" s="152" t="s">
        <v>85</v>
      </c>
      <c r="AV247" s="12" t="s">
        <v>82</v>
      </c>
      <c r="AW247" s="12" t="s">
        <v>35</v>
      </c>
      <c r="AX247" s="12" t="s">
        <v>74</v>
      </c>
      <c r="AY247" s="152" t="s">
        <v>189</v>
      </c>
    </row>
    <row r="248" spans="2:65" s="13" customFormat="1" ht="11.25">
      <c r="B248" s="157"/>
      <c r="D248" s="151" t="s">
        <v>205</v>
      </c>
      <c r="E248" s="158" t="s">
        <v>19</v>
      </c>
      <c r="F248" s="159" t="s">
        <v>85</v>
      </c>
      <c r="H248" s="160">
        <v>2</v>
      </c>
      <c r="I248" s="161"/>
      <c r="L248" s="157"/>
      <c r="M248" s="162"/>
      <c r="T248" s="163"/>
      <c r="AT248" s="158" t="s">
        <v>205</v>
      </c>
      <c r="AU248" s="158" t="s">
        <v>85</v>
      </c>
      <c r="AV248" s="13" t="s">
        <v>85</v>
      </c>
      <c r="AW248" s="13" t="s">
        <v>35</v>
      </c>
      <c r="AX248" s="13" t="s">
        <v>82</v>
      </c>
      <c r="AY248" s="158" t="s">
        <v>189</v>
      </c>
    </row>
    <row r="249" spans="2:65" s="1" customFormat="1" ht="24.2" customHeight="1">
      <c r="B249" s="33"/>
      <c r="C249" s="178" t="s">
        <v>541</v>
      </c>
      <c r="D249" s="178" t="s">
        <v>666</v>
      </c>
      <c r="E249" s="179" t="s">
        <v>4169</v>
      </c>
      <c r="F249" s="180" t="s">
        <v>4170</v>
      </c>
      <c r="G249" s="181" t="s">
        <v>202</v>
      </c>
      <c r="H249" s="182">
        <v>2</v>
      </c>
      <c r="I249" s="183"/>
      <c r="J249" s="184">
        <f>ROUND(I249*H249,2)</f>
        <v>0</v>
      </c>
      <c r="K249" s="180" t="s">
        <v>195</v>
      </c>
      <c r="L249" s="185"/>
      <c r="M249" s="186" t="s">
        <v>19</v>
      </c>
      <c r="N249" s="187" t="s">
        <v>45</v>
      </c>
      <c r="P249" s="142">
        <f>O249*H249</f>
        <v>0</v>
      </c>
      <c r="Q249" s="142">
        <v>1.0500000000000001E-2</v>
      </c>
      <c r="R249" s="142">
        <f>Q249*H249</f>
        <v>2.1000000000000001E-2</v>
      </c>
      <c r="S249" s="142">
        <v>0</v>
      </c>
      <c r="T249" s="143">
        <f>S249*H249</f>
        <v>0</v>
      </c>
      <c r="AR249" s="144" t="s">
        <v>85</v>
      </c>
      <c r="AT249" s="144" t="s">
        <v>666</v>
      </c>
      <c r="AU249" s="144" t="s">
        <v>85</v>
      </c>
      <c r="AY249" s="18" t="s">
        <v>189</v>
      </c>
      <c r="BE249" s="145">
        <f>IF(N249="základní",J249,0)</f>
        <v>0</v>
      </c>
      <c r="BF249" s="145">
        <f>IF(N249="snížená",J249,0)</f>
        <v>0</v>
      </c>
      <c r="BG249" s="145">
        <f>IF(N249="zákl. přenesená",J249,0)</f>
        <v>0</v>
      </c>
      <c r="BH249" s="145">
        <f>IF(N249="sníž. přenesená",J249,0)</f>
        <v>0</v>
      </c>
      <c r="BI249" s="145">
        <f>IF(N249="nulová",J249,0)</f>
        <v>0</v>
      </c>
      <c r="BJ249" s="18" t="s">
        <v>82</v>
      </c>
      <c r="BK249" s="145">
        <f>ROUND(I249*H249,2)</f>
        <v>0</v>
      </c>
      <c r="BL249" s="18" t="s">
        <v>82</v>
      </c>
      <c r="BM249" s="144" t="s">
        <v>4171</v>
      </c>
    </row>
    <row r="250" spans="2:65" s="12" customFormat="1" ht="11.25">
      <c r="B250" s="150"/>
      <c r="D250" s="151" t="s">
        <v>205</v>
      </c>
      <c r="E250" s="152" t="s">
        <v>19</v>
      </c>
      <c r="F250" s="153" t="s">
        <v>4007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85</v>
      </c>
      <c r="H251" s="160">
        <v>2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82</v>
      </c>
      <c r="AY251" s="158" t="s">
        <v>189</v>
      </c>
    </row>
    <row r="252" spans="2:65" s="1" customFormat="1" ht="16.5" customHeight="1">
      <c r="B252" s="33"/>
      <c r="C252" s="178" t="s">
        <v>546</v>
      </c>
      <c r="D252" s="178" t="s">
        <v>666</v>
      </c>
      <c r="E252" s="179" t="s">
        <v>4172</v>
      </c>
      <c r="F252" s="180" t="s">
        <v>4173</v>
      </c>
      <c r="G252" s="181" t="s">
        <v>202</v>
      </c>
      <c r="H252" s="182">
        <v>6</v>
      </c>
      <c r="I252" s="183"/>
      <c r="J252" s="184">
        <f>ROUND(I252*H252,2)</f>
        <v>0</v>
      </c>
      <c r="K252" s="180" t="s">
        <v>195</v>
      </c>
      <c r="L252" s="185"/>
      <c r="M252" s="186" t="s">
        <v>19</v>
      </c>
      <c r="N252" s="187" t="s">
        <v>45</v>
      </c>
      <c r="P252" s="142">
        <f>O252*H252</f>
        <v>0</v>
      </c>
      <c r="Q252" s="142">
        <v>6.9999999999999999E-4</v>
      </c>
      <c r="R252" s="142">
        <f>Q252*H252</f>
        <v>4.1999999999999997E-3</v>
      </c>
      <c r="S252" s="142">
        <v>0</v>
      </c>
      <c r="T252" s="143">
        <f>S252*H252</f>
        <v>0</v>
      </c>
      <c r="AR252" s="144" t="s">
        <v>85</v>
      </c>
      <c r="AT252" s="144" t="s">
        <v>666</v>
      </c>
      <c r="AU252" s="144" t="s">
        <v>85</v>
      </c>
      <c r="AY252" s="18" t="s">
        <v>189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8" t="s">
        <v>82</v>
      </c>
      <c r="BK252" s="145">
        <f>ROUND(I252*H252,2)</f>
        <v>0</v>
      </c>
      <c r="BL252" s="18" t="s">
        <v>82</v>
      </c>
      <c r="BM252" s="144" t="s">
        <v>4174</v>
      </c>
    </row>
    <row r="253" spans="2:65" s="1" customFormat="1" ht="16.5" customHeight="1">
      <c r="B253" s="33"/>
      <c r="C253" s="178" t="s">
        <v>552</v>
      </c>
      <c r="D253" s="178" t="s">
        <v>666</v>
      </c>
      <c r="E253" s="179" t="s">
        <v>4175</v>
      </c>
      <c r="F253" s="180" t="s">
        <v>4176</v>
      </c>
      <c r="G253" s="181" t="s">
        <v>202</v>
      </c>
      <c r="H253" s="182">
        <v>3</v>
      </c>
      <c r="I253" s="183"/>
      <c r="J253" s="184">
        <f>ROUND(I253*H253,2)</f>
        <v>0</v>
      </c>
      <c r="K253" s="180" t="s">
        <v>195</v>
      </c>
      <c r="L253" s="185"/>
      <c r="M253" s="186" t="s">
        <v>19</v>
      </c>
      <c r="N253" s="187" t="s">
        <v>45</v>
      </c>
      <c r="P253" s="142">
        <f>O253*H253</f>
        <v>0</v>
      </c>
      <c r="Q253" s="142">
        <v>1.5E-3</v>
      </c>
      <c r="R253" s="142">
        <f>Q253*H253</f>
        <v>4.5000000000000005E-3</v>
      </c>
      <c r="S253" s="142">
        <v>0</v>
      </c>
      <c r="T253" s="143">
        <f>S253*H253</f>
        <v>0</v>
      </c>
      <c r="AR253" s="144" t="s">
        <v>85</v>
      </c>
      <c r="AT253" s="144" t="s">
        <v>666</v>
      </c>
      <c r="AU253" s="144" t="s">
        <v>85</v>
      </c>
      <c r="AY253" s="18" t="s">
        <v>189</v>
      </c>
      <c r="BE253" s="145">
        <f>IF(N253="základní",J253,0)</f>
        <v>0</v>
      </c>
      <c r="BF253" s="145">
        <f>IF(N253="snížená",J253,0)</f>
        <v>0</v>
      </c>
      <c r="BG253" s="145">
        <f>IF(N253="zákl. přenesená",J253,0)</f>
        <v>0</v>
      </c>
      <c r="BH253" s="145">
        <f>IF(N253="sníž. přenesená",J253,0)</f>
        <v>0</v>
      </c>
      <c r="BI253" s="145">
        <f>IF(N253="nulová",J253,0)</f>
        <v>0</v>
      </c>
      <c r="BJ253" s="18" t="s">
        <v>82</v>
      </c>
      <c r="BK253" s="145">
        <f>ROUND(I253*H253,2)</f>
        <v>0</v>
      </c>
      <c r="BL253" s="18" t="s">
        <v>82</v>
      </c>
      <c r="BM253" s="144" t="s">
        <v>4177</v>
      </c>
    </row>
    <row r="254" spans="2:65" s="1" customFormat="1" ht="16.5" customHeight="1">
      <c r="B254" s="33"/>
      <c r="C254" s="178" t="s">
        <v>567</v>
      </c>
      <c r="D254" s="178" t="s">
        <v>666</v>
      </c>
      <c r="E254" s="179" t="s">
        <v>4178</v>
      </c>
      <c r="F254" s="180" t="s">
        <v>4179</v>
      </c>
      <c r="G254" s="181" t="s">
        <v>202</v>
      </c>
      <c r="H254" s="182">
        <v>3</v>
      </c>
      <c r="I254" s="183"/>
      <c r="J254" s="184">
        <f>ROUND(I254*H254,2)</f>
        <v>0</v>
      </c>
      <c r="K254" s="180" t="s">
        <v>195</v>
      </c>
      <c r="L254" s="185"/>
      <c r="M254" s="186" t="s">
        <v>19</v>
      </c>
      <c r="N254" s="187" t="s">
        <v>45</v>
      </c>
      <c r="P254" s="142">
        <f>O254*H254</f>
        <v>0</v>
      </c>
      <c r="Q254" s="142">
        <v>2.8E-3</v>
      </c>
      <c r="R254" s="142">
        <f>Q254*H254</f>
        <v>8.3999999999999995E-3</v>
      </c>
      <c r="S254" s="142">
        <v>0</v>
      </c>
      <c r="T254" s="143">
        <f>S254*H254</f>
        <v>0</v>
      </c>
      <c r="AR254" s="144" t="s">
        <v>85</v>
      </c>
      <c r="AT254" s="144" t="s">
        <v>666</v>
      </c>
      <c r="AU254" s="144" t="s">
        <v>85</v>
      </c>
      <c r="AY254" s="18" t="s">
        <v>189</v>
      </c>
      <c r="BE254" s="145">
        <f>IF(N254="základní",J254,0)</f>
        <v>0</v>
      </c>
      <c r="BF254" s="145">
        <f>IF(N254="snížená",J254,0)</f>
        <v>0</v>
      </c>
      <c r="BG254" s="145">
        <f>IF(N254="zákl. přenesená",J254,0)</f>
        <v>0</v>
      </c>
      <c r="BH254" s="145">
        <f>IF(N254="sníž. přenesená",J254,0)</f>
        <v>0</v>
      </c>
      <c r="BI254" s="145">
        <f>IF(N254="nulová",J254,0)</f>
        <v>0</v>
      </c>
      <c r="BJ254" s="18" t="s">
        <v>82</v>
      </c>
      <c r="BK254" s="145">
        <f>ROUND(I254*H254,2)</f>
        <v>0</v>
      </c>
      <c r="BL254" s="18" t="s">
        <v>82</v>
      </c>
      <c r="BM254" s="144" t="s">
        <v>4180</v>
      </c>
    </row>
    <row r="255" spans="2:65" s="1" customFormat="1" ht="24.2" customHeight="1">
      <c r="B255" s="33"/>
      <c r="C255" s="178" t="s">
        <v>574</v>
      </c>
      <c r="D255" s="178" t="s">
        <v>666</v>
      </c>
      <c r="E255" s="179" t="s">
        <v>4181</v>
      </c>
      <c r="F255" s="180" t="s">
        <v>4182</v>
      </c>
      <c r="G255" s="181" t="s">
        <v>202</v>
      </c>
      <c r="H255" s="182">
        <v>1</v>
      </c>
      <c r="I255" s="183"/>
      <c r="J255" s="184">
        <f>ROUND(I255*H255,2)</f>
        <v>0</v>
      </c>
      <c r="K255" s="180" t="s">
        <v>19</v>
      </c>
      <c r="L255" s="185"/>
      <c r="M255" s="186" t="s">
        <v>19</v>
      </c>
      <c r="N255" s="187" t="s">
        <v>45</v>
      </c>
      <c r="P255" s="142">
        <f>O255*H255</f>
        <v>0</v>
      </c>
      <c r="Q255" s="142">
        <v>0.16600000000000001</v>
      </c>
      <c r="R255" s="142">
        <f>Q255*H255</f>
        <v>0.16600000000000001</v>
      </c>
      <c r="S255" s="142">
        <v>0</v>
      </c>
      <c r="T255" s="143">
        <f>S255*H255</f>
        <v>0</v>
      </c>
      <c r="AR255" s="144" t="s">
        <v>85</v>
      </c>
      <c r="AT255" s="144" t="s">
        <v>666</v>
      </c>
      <c r="AU255" s="144" t="s">
        <v>85</v>
      </c>
      <c r="AY255" s="18" t="s">
        <v>189</v>
      </c>
      <c r="BE255" s="145">
        <f>IF(N255="základní",J255,0)</f>
        <v>0</v>
      </c>
      <c r="BF255" s="145">
        <f>IF(N255="snížená",J255,0)</f>
        <v>0</v>
      </c>
      <c r="BG255" s="145">
        <f>IF(N255="zákl. přenesená",J255,0)</f>
        <v>0</v>
      </c>
      <c r="BH255" s="145">
        <f>IF(N255="sníž. přenesená",J255,0)</f>
        <v>0</v>
      </c>
      <c r="BI255" s="145">
        <f>IF(N255="nulová",J255,0)</f>
        <v>0</v>
      </c>
      <c r="BJ255" s="18" t="s">
        <v>82</v>
      </c>
      <c r="BK255" s="145">
        <f>ROUND(I255*H255,2)</f>
        <v>0</v>
      </c>
      <c r="BL255" s="18" t="s">
        <v>82</v>
      </c>
      <c r="BM255" s="144" t="s">
        <v>4183</v>
      </c>
    </row>
    <row r="256" spans="2:65" s="12" customFormat="1" ht="11.25">
      <c r="B256" s="150"/>
      <c r="D256" s="151" t="s">
        <v>205</v>
      </c>
      <c r="E256" s="152" t="s">
        <v>19</v>
      </c>
      <c r="F256" s="153" t="s">
        <v>217</v>
      </c>
      <c r="H256" s="152" t="s">
        <v>19</v>
      </c>
      <c r="I256" s="154"/>
      <c r="L256" s="150"/>
      <c r="M256" s="155"/>
      <c r="T256" s="156"/>
      <c r="AT256" s="152" t="s">
        <v>205</v>
      </c>
      <c r="AU256" s="152" t="s">
        <v>85</v>
      </c>
      <c r="AV256" s="12" t="s">
        <v>82</v>
      </c>
      <c r="AW256" s="12" t="s">
        <v>35</v>
      </c>
      <c r="AX256" s="12" t="s">
        <v>74</v>
      </c>
      <c r="AY256" s="152" t="s">
        <v>189</v>
      </c>
    </row>
    <row r="257" spans="2:65" s="12" customFormat="1" ht="11.25">
      <c r="B257" s="150"/>
      <c r="D257" s="151" t="s">
        <v>205</v>
      </c>
      <c r="E257" s="152" t="s">
        <v>19</v>
      </c>
      <c r="F257" s="153" t="s">
        <v>4006</v>
      </c>
      <c r="H257" s="152" t="s">
        <v>19</v>
      </c>
      <c r="I257" s="154"/>
      <c r="L257" s="150"/>
      <c r="M257" s="155"/>
      <c r="T257" s="156"/>
      <c r="AT257" s="152" t="s">
        <v>205</v>
      </c>
      <c r="AU257" s="152" t="s">
        <v>85</v>
      </c>
      <c r="AV257" s="12" t="s">
        <v>82</v>
      </c>
      <c r="AW257" s="12" t="s">
        <v>35</v>
      </c>
      <c r="AX257" s="12" t="s">
        <v>74</v>
      </c>
      <c r="AY257" s="152" t="s">
        <v>189</v>
      </c>
    </row>
    <row r="258" spans="2:65" s="12" customFormat="1" ht="11.25">
      <c r="B258" s="150"/>
      <c r="D258" s="151" t="s">
        <v>205</v>
      </c>
      <c r="E258" s="152" t="s">
        <v>19</v>
      </c>
      <c r="F258" s="153" t="s">
        <v>4007</v>
      </c>
      <c r="H258" s="152" t="s">
        <v>19</v>
      </c>
      <c r="I258" s="154"/>
      <c r="L258" s="150"/>
      <c r="M258" s="155"/>
      <c r="T258" s="156"/>
      <c r="AT258" s="152" t="s">
        <v>205</v>
      </c>
      <c r="AU258" s="152" t="s">
        <v>85</v>
      </c>
      <c r="AV258" s="12" t="s">
        <v>82</v>
      </c>
      <c r="AW258" s="12" t="s">
        <v>35</v>
      </c>
      <c r="AX258" s="12" t="s">
        <v>74</v>
      </c>
      <c r="AY258" s="152" t="s">
        <v>189</v>
      </c>
    </row>
    <row r="259" spans="2:65" s="13" customFormat="1" ht="11.25">
      <c r="B259" s="157"/>
      <c r="D259" s="151" t="s">
        <v>205</v>
      </c>
      <c r="E259" s="158" t="s">
        <v>19</v>
      </c>
      <c r="F259" s="159" t="s">
        <v>4184</v>
      </c>
      <c r="H259" s="160">
        <v>1</v>
      </c>
      <c r="I259" s="161"/>
      <c r="L259" s="157"/>
      <c r="M259" s="162"/>
      <c r="T259" s="163"/>
      <c r="AT259" s="158" t="s">
        <v>205</v>
      </c>
      <c r="AU259" s="158" t="s">
        <v>85</v>
      </c>
      <c r="AV259" s="13" t="s">
        <v>85</v>
      </c>
      <c r="AW259" s="13" t="s">
        <v>35</v>
      </c>
      <c r="AX259" s="13" t="s">
        <v>82</v>
      </c>
      <c r="AY259" s="158" t="s">
        <v>189</v>
      </c>
    </row>
    <row r="260" spans="2:65" s="12" customFormat="1" ht="11.25">
      <c r="B260" s="150"/>
      <c r="D260" s="151" t="s">
        <v>205</v>
      </c>
      <c r="E260" s="152" t="s">
        <v>19</v>
      </c>
      <c r="F260" s="153" t="s">
        <v>4185</v>
      </c>
      <c r="H260" s="152" t="s">
        <v>19</v>
      </c>
      <c r="I260" s="154"/>
      <c r="L260" s="150"/>
      <c r="M260" s="155"/>
      <c r="T260" s="156"/>
      <c r="AT260" s="152" t="s">
        <v>205</v>
      </c>
      <c r="AU260" s="152" t="s">
        <v>85</v>
      </c>
      <c r="AV260" s="12" t="s">
        <v>82</v>
      </c>
      <c r="AW260" s="12" t="s">
        <v>35</v>
      </c>
      <c r="AX260" s="12" t="s">
        <v>74</v>
      </c>
      <c r="AY260" s="152" t="s">
        <v>189</v>
      </c>
    </row>
    <row r="261" spans="2:65" s="1" customFormat="1" ht="16.5" customHeight="1">
      <c r="B261" s="33"/>
      <c r="C261" s="178" t="s">
        <v>581</v>
      </c>
      <c r="D261" s="178" t="s">
        <v>666</v>
      </c>
      <c r="E261" s="179" t="s">
        <v>4186</v>
      </c>
      <c r="F261" s="180" t="s">
        <v>4187</v>
      </c>
      <c r="G261" s="181" t="s">
        <v>202</v>
      </c>
      <c r="H261" s="182">
        <v>1</v>
      </c>
      <c r="I261" s="183"/>
      <c r="J261" s="184">
        <f>ROUND(I261*H261,2)</f>
        <v>0</v>
      </c>
      <c r="K261" s="180" t="s">
        <v>19</v>
      </c>
      <c r="L261" s="185"/>
      <c r="M261" s="186" t="s">
        <v>19</v>
      </c>
      <c r="N261" s="187" t="s">
        <v>45</v>
      </c>
      <c r="P261" s="142">
        <f>O261*H261</f>
        <v>0</v>
      </c>
      <c r="Q261" s="142">
        <v>1.5E-3</v>
      </c>
      <c r="R261" s="142">
        <f>Q261*H261</f>
        <v>1.5E-3</v>
      </c>
      <c r="S261" s="142">
        <v>0</v>
      </c>
      <c r="T261" s="143">
        <f>S261*H261</f>
        <v>0</v>
      </c>
      <c r="AR261" s="144" t="s">
        <v>85</v>
      </c>
      <c r="AT261" s="144" t="s">
        <v>666</v>
      </c>
      <c r="AU261" s="144" t="s">
        <v>85</v>
      </c>
      <c r="AY261" s="18" t="s">
        <v>189</v>
      </c>
      <c r="BE261" s="145">
        <f>IF(N261="základní",J261,0)</f>
        <v>0</v>
      </c>
      <c r="BF261" s="145">
        <f>IF(N261="snížená",J261,0)</f>
        <v>0</v>
      </c>
      <c r="BG261" s="145">
        <f>IF(N261="zákl. přenesená",J261,0)</f>
        <v>0</v>
      </c>
      <c r="BH261" s="145">
        <f>IF(N261="sníž. přenesená",J261,0)</f>
        <v>0</v>
      </c>
      <c r="BI261" s="145">
        <f>IF(N261="nulová",J261,0)</f>
        <v>0</v>
      </c>
      <c r="BJ261" s="18" t="s">
        <v>82</v>
      </c>
      <c r="BK261" s="145">
        <f>ROUND(I261*H261,2)</f>
        <v>0</v>
      </c>
      <c r="BL261" s="18" t="s">
        <v>82</v>
      </c>
      <c r="BM261" s="144" t="s">
        <v>4188</v>
      </c>
    </row>
    <row r="262" spans="2:65" s="1" customFormat="1" ht="24.2" customHeight="1">
      <c r="B262" s="33"/>
      <c r="C262" s="178" t="s">
        <v>587</v>
      </c>
      <c r="D262" s="178" t="s">
        <v>666</v>
      </c>
      <c r="E262" s="179" t="s">
        <v>4189</v>
      </c>
      <c r="F262" s="180" t="s">
        <v>4190</v>
      </c>
      <c r="G262" s="181" t="s">
        <v>202</v>
      </c>
      <c r="H262" s="182">
        <v>1</v>
      </c>
      <c r="I262" s="183"/>
      <c r="J262" s="184">
        <f>ROUND(I262*H262,2)</f>
        <v>0</v>
      </c>
      <c r="K262" s="180" t="s">
        <v>19</v>
      </c>
      <c r="L262" s="185"/>
      <c r="M262" s="186" t="s">
        <v>19</v>
      </c>
      <c r="N262" s="187" t="s">
        <v>45</v>
      </c>
      <c r="P262" s="142">
        <f>O262*H262</f>
        <v>0</v>
      </c>
      <c r="Q262" s="142">
        <v>2.9999999999999997E-4</v>
      </c>
      <c r="R262" s="142">
        <f>Q262*H262</f>
        <v>2.9999999999999997E-4</v>
      </c>
      <c r="S262" s="142">
        <v>0</v>
      </c>
      <c r="T262" s="143">
        <f>S262*H262</f>
        <v>0</v>
      </c>
      <c r="AR262" s="144" t="s">
        <v>85</v>
      </c>
      <c r="AT262" s="144" t="s">
        <v>666</v>
      </c>
      <c r="AU262" s="144" t="s">
        <v>85</v>
      </c>
      <c r="AY262" s="18" t="s">
        <v>189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8" t="s">
        <v>82</v>
      </c>
      <c r="BK262" s="145">
        <f>ROUND(I262*H262,2)</f>
        <v>0</v>
      </c>
      <c r="BL262" s="18" t="s">
        <v>82</v>
      </c>
      <c r="BM262" s="144" t="s">
        <v>4191</v>
      </c>
    </row>
    <row r="263" spans="2:65" s="12" customFormat="1" ht="11.25">
      <c r="B263" s="150"/>
      <c r="D263" s="151" t="s">
        <v>205</v>
      </c>
      <c r="E263" s="152" t="s">
        <v>19</v>
      </c>
      <c r="F263" s="153" t="s">
        <v>217</v>
      </c>
      <c r="H263" s="152" t="s">
        <v>19</v>
      </c>
      <c r="I263" s="154"/>
      <c r="L263" s="150"/>
      <c r="M263" s="155"/>
      <c r="T263" s="156"/>
      <c r="AT263" s="152" t="s">
        <v>205</v>
      </c>
      <c r="AU263" s="152" t="s">
        <v>85</v>
      </c>
      <c r="AV263" s="12" t="s">
        <v>82</v>
      </c>
      <c r="AW263" s="12" t="s">
        <v>35</v>
      </c>
      <c r="AX263" s="12" t="s">
        <v>74</v>
      </c>
      <c r="AY263" s="152" t="s">
        <v>189</v>
      </c>
    </row>
    <row r="264" spans="2:65" s="12" customFormat="1" ht="11.25">
      <c r="B264" s="150"/>
      <c r="D264" s="151" t="s">
        <v>205</v>
      </c>
      <c r="E264" s="152" t="s">
        <v>19</v>
      </c>
      <c r="F264" s="153" t="s">
        <v>4007</v>
      </c>
      <c r="H264" s="152" t="s">
        <v>19</v>
      </c>
      <c r="I264" s="154"/>
      <c r="L264" s="150"/>
      <c r="M264" s="155"/>
      <c r="T264" s="156"/>
      <c r="AT264" s="152" t="s">
        <v>205</v>
      </c>
      <c r="AU264" s="152" t="s">
        <v>85</v>
      </c>
      <c r="AV264" s="12" t="s">
        <v>82</v>
      </c>
      <c r="AW264" s="12" t="s">
        <v>35</v>
      </c>
      <c r="AX264" s="12" t="s">
        <v>74</v>
      </c>
      <c r="AY264" s="152" t="s">
        <v>189</v>
      </c>
    </row>
    <row r="265" spans="2:65" s="13" customFormat="1" ht="11.25">
      <c r="B265" s="157"/>
      <c r="D265" s="151" t="s">
        <v>205</v>
      </c>
      <c r="E265" s="158" t="s">
        <v>19</v>
      </c>
      <c r="F265" s="159" t="s">
        <v>82</v>
      </c>
      <c r="H265" s="160">
        <v>1</v>
      </c>
      <c r="I265" s="161"/>
      <c r="L265" s="157"/>
      <c r="M265" s="162"/>
      <c r="T265" s="163"/>
      <c r="AT265" s="158" t="s">
        <v>205</v>
      </c>
      <c r="AU265" s="158" t="s">
        <v>85</v>
      </c>
      <c r="AV265" s="13" t="s">
        <v>85</v>
      </c>
      <c r="AW265" s="13" t="s">
        <v>35</v>
      </c>
      <c r="AX265" s="13" t="s">
        <v>82</v>
      </c>
      <c r="AY265" s="158" t="s">
        <v>189</v>
      </c>
    </row>
    <row r="266" spans="2:65" s="1" customFormat="1" ht="24.2" customHeight="1">
      <c r="B266" s="33"/>
      <c r="C266" s="178" t="s">
        <v>596</v>
      </c>
      <c r="D266" s="178" t="s">
        <v>666</v>
      </c>
      <c r="E266" s="179" t="s">
        <v>4192</v>
      </c>
      <c r="F266" s="180" t="s">
        <v>4193</v>
      </c>
      <c r="G266" s="181" t="s">
        <v>202</v>
      </c>
      <c r="H266" s="182">
        <v>2</v>
      </c>
      <c r="I266" s="183"/>
      <c r="J266" s="184">
        <f>ROUND(I266*H266,2)</f>
        <v>0</v>
      </c>
      <c r="K266" s="180" t="s">
        <v>19</v>
      </c>
      <c r="L266" s="185"/>
      <c r="M266" s="186" t="s">
        <v>19</v>
      </c>
      <c r="N266" s="187" t="s">
        <v>45</v>
      </c>
      <c r="P266" s="142">
        <f>O266*H266</f>
        <v>0</v>
      </c>
      <c r="Q266" s="142">
        <v>2.9999999999999997E-4</v>
      </c>
      <c r="R266" s="142">
        <f>Q266*H266</f>
        <v>5.9999999999999995E-4</v>
      </c>
      <c r="S266" s="142">
        <v>0</v>
      </c>
      <c r="T266" s="143">
        <f>S266*H266</f>
        <v>0</v>
      </c>
      <c r="AR266" s="144" t="s">
        <v>85</v>
      </c>
      <c r="AT266" s="144" t="s">
        <v>666</v>
      </c>
      <c r="AU266" s="144" t="s">
        <v>85</v>
      </c>
      <c r="AY266" s="18" t="s">
        <v>189</v>
      </c>
      <c r="BE266" s="145">
        <f>IF(N266="základní",J266,0)</f>
        <v>0</v>
      </c>
      <c r="BF266" s="145">
        <f>IF(N266="snížená",J266,0)</f>
        <v>0</v>
      </c>
      <c r="BG266" s="145">
        <f>IF(N266="zákl. přenesená",J266,0)</f>
        <v>0</v>
      </c>
      <c r="BH266" s="145">
        <f>IF(N266="sníž. přenesená",J266,0)</f>
        <v>0</v>
      </c>
      <c r="BI266" s="145">
        <f>IF(N266="nulová",J266,0)</f>
        <v>0</v>
      </c>
      <c r="BJ266" s="18" t="s">
        <v>82</v>
      </c>
      <c r="BK266" s="145">
        <f>ROUND(I266*H266,2)</f>
        <v>0</v>
      </c>
      <c r="BL266" s="18" t="s">
        <v>82</v>
      </c>
      <c r="BM266" s="144" t="s">
        <v>4194</v>
      </c>
    </row>
    <row r="267" spans="2:65" s="12" customFormat="1" ht="11.25">
      <c r="B267" s="150"/>
      <c r="D267" s="151" t="s">
        <v>205</v>
      </c>
      <c r="E267" s="152" t="s">
        <v>19</v>
      </c>
      <c r="F267" s="153" t="s">
        <v>217</v>
      </c>
      <c r="H267" s="152" t="s">
        <v>19</v>
      </c>
      <c r="I267" s="154"/>
      <c r="L267" s="150"/>
      <c r="M267" s="155"/>
      <c r="T267" s="156"/>
      <c r="AT267" s="152" t="s">
        <v>205</v>
      </c>
      <c r="AU267" s="152" t="s">
        <v>85</v>
      </c>
      <c r="AV267" s="12" t="s">
        <v>82</v>
      </c>
      <c r="AW267" s="12" t="s">
        <v>35</v>
      </c>
      <c r="AX267" s="12" t="s">
        <v>74</v>
      </c>
      <c r="AY267" s="152" t="s">
        <v>189</v>
      </c>
    </row>
    <row r="268" spans="2:65" s="12" customFormat="1" ht="11.25">
      <c r="B268" s="150"/>
      <c r="D268" s="151" t="s">
        <v>205</v>
      </c>
      <c r="E268" s="152" t="s">
        <v>19</v>
      </c>
      <c r="F268" s="153" t="s">
        <v>4006</v>
      </c>
      <c r="H268" s="152" t="s">
        <v>19</v>
      </c>
      <c r="I268" s="154"/>
      <c r="L268" s="150"/>
      <c r="M268" s="155"/>
      <c r="T268" s="156"/>
      <c r="AT268" s="152" t="s">
        <v>205</v>
      </c>
      <c r="AU268" s="152" t="s">
        <v>85</v>
      </c>
      <c r="AV268" s="12" t="s">
        <v>82</v>
      </c>
      <c r="AW268" s="12" t="s">
        <v>35</v>
      </c>
      <c r="AX268" s="12" t="s">
        <v>74</v>
      </c>
      <c r="AY268" s="152" t="s">
        <v>189</v>
      </c>
    </row>
    <row r="269" spans="2:65" s="12" customFormat="1" ht="11.25">
      <c r="B269" s="150"/>
      <c r="D269" s="151" t="s">
        <v>205</v>
      </c>
      <c r="E269" s="152" t="s">
        <v>19</v>
      </c>
      <c r="F269" s="153" t="s">
        <v>4007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65" s="13" customFormat="1" ht="11.25">
      <c r="B270" s="157"/>
      <c r="D270" s="151" t="s">
        <v>205</v>
      </c>
      <c r="E270" s="158" t="s">
        <v>19</v>
      </c>
      <c r="F270" s="159" t="s">
        <v>85</v>
      </c>
      <c r="H270" s="160">
        <v>2</v>
      </c>
      <c r="I270" s="161"/>
      <c r="L270" s="157"/>
      <c r="M270" s="162"/>
      <c r="T270" s="163"/>
      <c r="AT270" s="158" t="s">
        <v>205</v>
      </c>
      <c r="AU270" s="158" t="s">
        <v>85</v>
      </c>
      <c r="AV270" s="13" t="s">
        <v>85</v>
      </c>
      <c r="AW270" s="13" t="s">
        <v>35</v>
      </c>
      <c r="AX270" s="13" t="s">
        <v>82</v>
      </c>
      <c r="AY270" s="158" t="s">
        <v>189</v>
      </c>
    </row>
    <row r="271" spans="2:65" s="11" customFormat="1" ht="22.9" customHeight="1">
      <c r="B271" s="121"/>
      <c r="D271" s="122" t="s">
        <v>73</v>
      </c>
      <c r="E271" s="131" t="s">
        <v>4195</v>
      </c>
      <c r="F271" s="131" t="s">
        <v>4196</v>
      </c>
      <c r="I271" s="124"/>
      <c r="J271" s="132">
        <f>BK271</f>
        <v>0</v>
      </c>
      <c r="L271" s="121"/>
      <c r="M271" s="126"/>
      <c r="P271" s="127">
        <f>SUM(P272:P327)</f>
        <v>0</v>
      </c>
      <c r="R271" s="127">
        <f>SUM(R272:R327)</f>
        <v>0</v>
      </c>
      <c r="T271" s="128">
        <f>SUM(T272:T327)</f>
        <v>0</v>
      </c>
      <c r="AR271" s="122" t="s">
        <v>111</v>
      </c>
      <c r="AT271" s="129" t="s">
        <v>73</v>
      </c>
      <c r="AU271" s="129" t="s">
        <v>82</v>
      </c>
      <c r="AY271" s="122" t="s">
        <v>189</v>
      </c>
      <c r="BK271" s="130">
        <f>SUM(BK272:BK327)</f>
        <v>0</v>
      </c>
    </row>
    <row r="272" spans="2:65" s="1" customFormat="1" ht="33" customHeight="1">
      <c r="B272" s="33"/>
      <c r="C272" s="178" t="s">
        <v>602</v>
      </c>
      <c r="D272" s="178" t="s">
        <v>666</v>
      </c>
      <c r="E272" s="179" t="s">
        <v>4197</v>
      </c>
      <c r="F272" s="180" t="s">
        <v>4198</v>
      </c>
      <c r="G272" s="181" t="s">
        <v>1919</v>
      </c>
      <c r="H272" s="182">
        <v>1</v>
      </c>
      <c r="I272" s="183"/>
      <c r="J272" s="184">
        <f>ROUND(I272*H272,2)</f>
        <v>0</v>
      </c>
      <c r="K272" s="180" t="s">
        <v>19</v>
      </c>
      <c r="L272" s="185"/>
      <c r="M272" s="186" t="s">
        <v>19</v>
      </c>
      <c r="N272" s="187" t="s">
        <v>45</v>
      </c>
      <c r="P272" s="142">
        <f>O272*H272</f>
        <v>0</v>
      </c>
      <c r="Q272" s="142">
        <v>0</v>
      </c>
      <c r="R272" s="142">
        <f>Q272*H272</f>
        <v>0</v>
      </c>
      <c r="S272" s="142">
        <v>0</v>
      </c>
      <c r="T272" s="143">
        <f>S272*H272</f>
        <v>0</v>
      </c>
      <c r="AR272" s="144" t="s">
        <v>2722</v>
      </c>
      <c r="AT272" s="144" t="s">
        <v>666</v>
      </c>
      <c r="AU272" s="144" t="s">
        <v>85</v>
      </c>
      <c r="AY272" s="18" t="s">
        <v>189</v>
      </c>
      <c r="BE272" s="145">
        <f>IF(N272="základní",J272,0)</f>
        <v>0</v>
      </c>
      <c r="BF272" s="145">
        <f>IF(N272="snížená",J272,0)</f>
        <v>0</v>
      </c>
      <c r="BG272" s="145">
        <f>IF(N272="zákl. přenesená",J272,0)</f>
        <v>0</v>
      </c>
      <c r="BH272" s="145">
        <f>IF(N272="sníž. přenesená",J272,0)</f>
        <v>0</v>
      </c>
      <c r="BI272" s="145">
        <f>IF(N272="nulová",J272,0)</f>
        <v>0</v>
      </c>
      <c r="BJ272" s="18" t="s">
        <v>82</v>
      </c>
      <c r="BK272" s="145">
        <f>ROUND(I272*H272,2)</f>
        <v>0</v>
      </c>
      <c r="BL272" s="18" t="s">
        <v>685</v>
      </c>
      <c r="BM272" s="144" t="s">
        <v>4199</v>
      </c>
    </row>
    <row r="273" spans="2:65" s="1" customFormat="1" ht="78">
      <c r="B273" s="33"/>
      <c r="D273" s="151" t="s">
        <v>1940</v>
      </c>
      <c r="F273" s="194" t="s">
        <v>4200</v>
      </c>
      <c r="I273" s="148"/>
      <c r="L273" s="33"/>
      <c r="M273" s="149"/>
      <c r="T273" s="54"/>
      <c r="AT273" s="18" t="s">
        <v>1940</v>
      </c>
      <c r="AU273" s="18" t="s">
        <v>85</v>
      </c>
    </row>
    <row r="274" spans="2:65" s="12" customFormat="1" ht="11.25">
      <c r="B274" s="150"/>
      <c r="D274" s="151" t="s">
        <v>205</v>
      </c>
      <c r="E274" s="152" t="s">
        <v>19</v>
      </c>
      <c r="F274" s="153" t="s">
        <v>217</v>
      </c>
      <c r="H274" s="152" t="s">
        <v>19</v>
      </c>
      <c r="I274" s="154"/>
      <c r="L274" s="150"/>
      <c r="M274" s="155"/>
      <c r="T274" s="156"/>
      <c r="AT274" s="152" t="s">
        <v>205</v>
      </c>
      <c r="AU274" s="152" t="s">
        <v>85</v>
      </c>
      <c r="AV274" s="12" t="s">
        <v>82</v>
      </c>
      <c r="AW274" s="12" t="s">
        <v>35</v>
      </c>
      <c r="AX274" s="12" t="s">
        <v>74</v>
      </c>
      <c r="AY274" s="152" t="s">
        <v>189</v>
      </c>
    </row>
    <row r="275" spans="2:65" s="12" customFormat="1" ht="11.25">
      <c r="B275" s="150"/>
      <c r="D275" s="151" t="s">
        <v>205</v>
      </c>
      <c r="E275" s="152" t="s">
        <v>19</v>
      </c>
      <c r="F275" s="153" t="s">
        <v>4006</v>
      </c>
      <c r="H275" s="152" t="s">
        <v>19</v>
      </c>
      <c r="I275" s="154"/>
      <c r="L275" s="150"/>
      <c r="M275" s="155"/>
      <c r="T275" s="156"/>
      <c r="AT275" s="152" t="s">
        <v>205</v>
      </c>
      <c r="AU275" s="152" t="s">
        <v>85</v>
      </c>
      <c r="AV275" s="12" t="s">
        <v>82</v>
      </c>
      <c r="AW275" s="12" t="s">
        <v>35</v>
      </c>
      <c r="AX275" s="12" t="s">
        <v>74</v>
      </c>
      <c r="AY275" s="152" t="s">
        <v>189</v>
      </c>
    </row>
    <row r="276" spans="2:65" s="12" customFormat="1" ht="11.25">
      <c r="B276" s="150"/>
      <c r="D276" s="151" t="s">
        <v>205</v>
      </c>
      <c r="E276" s="152" t="s">
        <v>19</v>
      </c>
      <c r="F276" s="153" t="s">
        <v>4007</v>
      </c>
      <c r="H276" s="152" t="s">
        <v>19</v>
      </c>
      <c r="I276" s="154"/>
      <c r="L276" s="150"/>
      <c r="M276" s="155"/>
      <c r="T276" s="156"/>
      <c r="AT276" s="152" t="s">
        <v>205</v>
      </c>
      <c r="AU276" s="152" t="s">
        <v>85</v>
      </c>
      <c r="AV276" s="12" t="s">
        <v>82</v>
      </c>
      <c r="AW276" s="12" t="s">
        <v>35</v>
      </c>
      <c r="AX276" s="12" t="s">
        <v>74</v>
      </c>
      <c r="AY276" s="152" t="s">
        <v>189</v>
      </c>
    </row>
    <row r="277" spans="2:65" s="13" customFormat="1" ht="11.25">
      <c r="B277" s="157"/>
      <c r="D277" s="151" t="s">
        <v>205</v>
      </c>
      <c r="E277" s="158" t="s">
        <v>19</v>
      </c>
      <c r="F277" s="159" t="s">
        <v>4184</v>
      </c>
      <c r="H277" s="160">
        <v>1</v>
      </c>
      <c r="I277" s="161"/>
      <c r="L277" s="157"/>
      <c r="M277" s="162"/>
      <c r="T277" s="163"/>
      <c r="AT277" s="158" t="s">
        <v>205</v>
      </c>
      <c r="AU277" s="158" t="s">
        <v>85</v>
      </c>
      <c r="AV277" s="13" t="s">
        <v>85</v>
      </c>
      <c r="AW277" s="13" t="s">
        <v>35</v>
      </c>
      <c r="AX277" s="13" t="s">
        <v>82</v>
      </c>
      <c r="AY277" s="158" t="s">
        <v>189</v>
      </c>
    </row>
    <row r="278" spans="2:65" s="12" customFormat="1" ht="11.25">
      <c r="B278" s="150"/>
      <c r="D278" s="151" t="s">
        <v>205</v>
      </c>
      <c r="E278" s="152" t="s">
        <v>19</v>
      </c>
      <c r="F278" s="153" t="s">
        <v>4201</v>
      </c>
      <c r="H278" s="152" t="s">
        <v>19</v>
      </c>
      <c r="I278" s="154"/>
      <c r="L278" s="150"/>
      <c r="M278" s="155"/>
      <c r="T278" s="156"/>
      <c r="AT278" s="152" t="s">
        <v>205</v>
      </c>
      <c r="AU278" s="152" t="s">
        <v>85</v>
      </c>
      <c r="AV278" s="12" t="s">
        <v>82</v>
      </c>
      <c r="AW278" s="12" t="s">
        <v>35</v>
      </c>
      <c r="AX278" s="12" t="s">
        <v>74</v>
      </c>
      <c r="AY278" s="152" t="s">
        <v>189</v>
      </c>
    </row>
    <row r="279" spans="2:65" s="12" customFormat="1" ht="11.25">
      <c r="B279" s="150"/>
      <c r="D279" s="151" t="s">
        <v>205</v>
      </c>
      <c r="E279" s="152" t="s">
        <v>19</v>
      </c>
      <c r="F279" s="153" t="s">
        <v>4202</v>
      </c>
      <c r="H279" s="152" t="s">
        <v>19</v>
      </c>
      <c r="I279" s="154"/>
      <c r="L279" s="150"/>
      <c r="M279" s="155"/>
      <c r="T279" s="156"/>
      <c r="AT279" s="152" t="s">
        <v>205</v>
      </c>
      <c r="AU279" s="152" t="s">
        <v>85</v>
      </c>
      <c r="AV279" s="12" t="s">
        <v>82</v>
      </c>
      <c r="AW279" s="12" t="s">
        <v>35</v>
      </c>
      <c r="AX279" s="12" t="s">
        <v>74</v>
      </c>
      <c r="AY279" s="152" t="s">
        <v>189</v>
      </c>
    </row>
    <row r="280" spans="2:65" s="1" customFormat="1" ht="16.5" customHeight="1">
      <c r="B280" s="33"/>
      <c r="C280" s="178" t="s">
        <v>609</v>
      </c>
      <c r="D280" s="178" t="s">
        <v>666</v>
      </c>
      <c r="E280" s="179" t="s">
        <v>4203</v>
      </c>
      <c r="F280" s="180" t="s">
        <v>4204</v>
      </c>
      <c r="G280" s="181" t="s">
        <v>202</v>
      </c>
      <c r="H280" s="182">
        <v>1</v>
      </c>
      <c r="I280" s="183"/>
      <c r="J280" s="184">
        <f>ROUND(I280*H280,2)</f>
        <v>0</v>
      </c>
      <c r="K280" s="180" t="s">
        <v>19</v>
      </c>
      <c r="L280" s="185"/>
      <c r="M280" s="186" t="s">
        <v>19</v>
      </c>
      <c r="N280" s="187" t="s">
        <v>45</v>
      </c>
      <c r="P280" s="142">
        <f>O280*H280</f>
        <v>0</v>
      </c>
      <c r="Q280" s="142">
        <v>0</v>
      </c>
      <c r="R280" s="142">
        <f>Q280*H280</f>
        <v>0</v>
      </c>
      <c r="S280" s="142">
        <v>0</v>
      </c>
      <c r="T280" s="143">
        <f>S280*H280</f>
        <v>0</v>
      </c>
      <c r="AR280" s="144" t="s">
        <v>85</v>
      </c>
      <c r="AT280" s="144" t="s">
        <v>666</v>
      </c>
      <c r="AU280" s="144" t="s">
        <v>85</v>
      </c>
      <c r="AY280" s="18" t="s">
        <v>189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8" t="s">
        <v>82</v>
      </c>
      <c r="BK280" s="145">
        <f>ROUND(I280*H280,2)</f>
        <v>0</v>
      </c>
      <c r="BL280" s="18" t="s">
        <v>82</v>
      </c>
      <c r="BM280" s="144" t="s">
        <v>4205</v>
      </c>
    </row>
    <row r="281" spans="2:65" s="12" customFormat="1" ht="11.25">
      <c r="B281" s="150"/>
      <c r="D281" s="151" t="s">
        <v>205</v>
      </c>
      <c r="E281" s="152" t="s">
        <v>19</v>
      </c>
      <c r="F281" s="153" t="s">
        <v>217</v>
      </c>
      <c r="H281" s="152" t="s">
        <v>19</v>
      </c>
      <c r="I281" s="154"/>
      <c r="L281" s="150"/>
      <c r="M281" s="155"/>
      <c r="T281" s="156"/>
      <c r="AT281" s="152" t="s">
        <v>205</v>
      </c>
      <c r="AU281" s="152" t="s">
        <v>85</v>
      </c>
      <c r="AV281" s="12" t="s">
        <v>82</v>
      </c>
      <c r="AW281" s="12" t="s">
        <v>35</v>
      </c>
      <c r="AX281" s="12" t="s">
        <v>74</v>
      </c>
      <c r="AY281" s="152" t="s">
        <v>189</v>
      </c>
    </row>
    <row r="282" spans="2:65" s="13" customFormat="1" ht="11.25">
      <c r="B282" s="157"/>
      <c r="D282" s="151" t="s">
        <v>205</v>
      </c>
      <c r="E282" s="158" t="s">
        <v>19</v>
      </c>
      <c r="F282" s="159" t="s">
        <v>82</v>
      </c>
      <c r="H282" s="160">
        <v>1</v>
      </c>
      <c r="I282" s="161"/>
      <c r="L282" s="157"/>
      <c r="M282" s="162"/>
      <c r="T282" s="163"/>
      <c r="AT282" s="158" t="s">
        <v>205</v>
      </c>
      <c r="AU282" s="158" t="s">
        <v>85</v>
      </c>
      <c r="AV282" s="13" t="s">
        <v>85</v>
      </c>
      <c r="AW282" s="13" t="s">
        <v>35</v>
      </c>
      <c r="AX282" s="13" t="s">
        <v>82</v>
      </c>
      <c r="AY282" s="158" t="s">
        <v>189</v>
      </c>
    </row>
    <row r="283" spans="2:65" s="12" customFormat="1" ht="22.5">
      <c r="B283" s="150"/>
      <c r="D283" s="151" t="s">
        <v>205</v>
      </c>
      <c r="E283" s="152" t="s">
        <v>19</v>
      </c>
      <c r="F283" s="153" t="s">
        <v>4206</v>
      </c>
      <c r="H283" s="152" t="s">
        <v>19</v>
      </c>
      <c r="I283" s="154"/>
      <c r="L283" s="150"/>
      <c r="M283" s="155"/>
      <c r="T283" s="156"/>
      <c r="AT283" s="152" t="s">
        <v>205</v>
      </c>
      <c r="AU283" s="152" t="s">
        <v>85</v>
      </c>
      <c r="AV283" s="12" t="s">
        <v>82</v>
      </c>
      <c r="AW283" s="12" t="s">
        <v>35</v>
      </c>
      <c r="AX283" s="12" t="s">
        <v>74</v>
      </c>
      <c r="AY283" s="152" t="s">
        <v>189</v>
      </c>
    </row>
    <row r="284" spans="2:65" s="1" customFormat="1" ht="16.5" customHeight="1">
      <c r="B284" s="33"/>
      <c r="C284" s="178" t="s">
        <v>615</v>
      </c>
      <c r="D284" s="178" t="s">
        <v>666</v>
      </c>
      <c r="E284" s="179" t="s">
        <v>4207</v>
      </c>
      <c r="F284" s="180" t="s">
        <v>4208</v>
      </c>
      <c r="G284" s="181" t="s">
        <v>1919</v>
      </c>
      <c r="H284" s="182">
        <v>3</v>
      </c>
      <c r="I284" s="183"/>
      <c r="J284" s="184">
        <f>ROUND(I284*H284,2)</f>
        <v>0</v>
      </c>
      <c r="K284" s="180" t="s">
        <v>19</v>
      </c>
      <c r="L284" s="185"/>
      <c r="M284" s="186" t="s">
        <v>19</v>
      </c>
      <c r="N284" s="187" t="s">
        <v>45</v>
      </c>
      <c r="P284" s="142">
        <f>O284*H284</f>
        <v>0</v>
      </c>
      <c r="Q284" s="142">
        <v>0</v>
      </c>
      <c r="R284" s="142">
        <f>Q284*H284</f>
        <v>0</v>
      </c>
      <c r="S284" s="142">
        <v>0</v>
      </c>
      <c r="T284" s="143">
        <f>S284*H284</f>
        <v>0</v>
      </c>
      <c r="AR284" s="144" t="s">
        <v>2722</v>
      </c>
      <c r="AT284" s="144" t="s">
        <v>666</v>
      </c>
      <c r="AU284" s="144" t="s">
        <v>85</v>
      </c>
      <c r="AY284" s="18" t="s">
        <v>189</v>
      </c>
      <c r="BE284" s="145">
        <f>IF(N284="základní",J284,0)</f>
        <v>0</v>
      </c>
      <c r="BF284" s="145">
        <f>IF(N284="snížená",J284,0)</f>
        <v>0</v>
      </c>
      <c r="BG284" s="145">
        <f>IF(N284="zákl. přenesená",J284,0)</f>
        <v>0</v>
      </c>
      <c r="BH284" s="145">
        <f>IF(N284="sníž. přenesená",J284,0)</f>
        <v>0</v>
      </c>
      <c r="BI284" s="145">
        <f>IF(N284="nulová",J284,0)</f>
        <v>0</v>
      </c>
      <c r="BJ284" s="18" t="s">
        <v>82</v>
      </c>
      <c r="BK284" s="145">
        <f>ROUND(I284*H284,2)</f>
        <v>0</v>
      </c>
      <c r="BL284" s="18" t="s">
        <v>685</v>
      </c>
      <c r="BM284" s="144" t="s">
        <v>4209</v>
      </c>
    </row>
    <row r="285" spans="2:65" s="12" customFormat="1" ht="11.25">
      <c r="B285" s="150"/>
      <c r="D285" s="151" t="s">
        <v>205</v>
      </c>
      <c r="E285" s="152" t="s">
        <v>19</v>
      </c>
      <c r="F285" s="153" t="s">
        <v>217</v>
      </c>
      <c r="H285" s="152" t="s">
        <v>19</v>
      </c>
      <c r="I285" s="154"/>
      <c r="L285" s="150"/>
      <c r="M285" s="155"/>
      <c r="T285" s="156"/>
      <c r="AT285" s="152" t="s">
        <v>205</v>
      </c>
      <c r="AU285" s="152" t="s">
        <v>85</v>
      </c>
      <c r="AV285" s="12" t="s">
        <v>82</v>
      </c>
      <c r="AW285" s="12" t="s">
        <v>35</v>
      </c>
      <c r="AX285" s="12" t="s">
        <v>74</v>
      </c>
      <c r="AY285" s="152" t="s">
        <v>189</v>
      </c>
    </row>
    <row r="286" spans="2:65" s="12" customFormat="1" ht="11.25">
      <c r="B286" s="150"/>
      <c r="D286" s="151" t="s">
        <v>205</v>
      </c>
      <c r="E286" s="152" t="s">
        <v>19</v>
      </c>
      <c r="F286" s="153" t="s">
        <v>4006</v>
      </c>
      <c r="H286" s="152" t="s">
        <v>19</v>
      </c>
      <c r="I286" s="154"/>
      <c r="L286" s="150"/>
      <c r="M286" s="155"/>
      <c r="T286" s="156"/>
      <c r="AT286" s="152" t="s">
        <v>205</v>
      </c>
      <c r="AU286" s="152" t="s">
        <v>85</v>
      </c>
      <c r="AV286" s="12" t="s">
        <v>82</v>
      </c>
      <c r="AW286" s="12" t="s">
        <v>35</v>
      </c>
      <c r="AX286" s="12" t="s">
        <v>74</v>
      </c>
      <c r="AY286" s="152" t="s">
        <v>189</v>
      </c>
    </row>
    <row r="287" spans="2:65" s="13" customFormat="1" ht="11.25">
      <c r="B287" s="157"/>
      <c r="D287" s="151" t="s">
        <v>205</v>
      </c>
      <c r="E287" s="158" t="s">
        <v>19</v>
      </c>
      <c r="F287" s="159" t="s">
        <v>111</v>
      </c>
      <c r="H287" s="160">
        <v>3</v>
      </c>
      <c r="I287" s="161"/>
      <c r="L287" s="157"/>
      <c r="M287" s="162"/>
      <c r="T287" s="163"/>
      <c r="AT287" s="158" t="s">
        <v>205</v>
      </c>
      <c r="AU287" s="158" t="s">
        <v>85</v>
      </c>
      <c r="AV287" s="13" t="s">
        <v>85</v>
      </c>
      <c r="AW287" s="13" t="s">
        <v>35</v>
      </c>
      <c r="AX287" s="13" t="s">
        <v>82</v>
      </c>
      <c r="AY287" s="158" t="s">
        <v>189</v>
      </c>
    </row>
    <row r="288" spans="2:65" s="12" customFormat="1" ht="11.25">
      <c r="B288" s="150"/>
      <c r="D288" s="151" t="s">
        <v>205</v>
      </c>
      <c r="E288" s="152" t="s">
        <v>19</v>
      </c>
      <c r="F288" s="153" t="s">
        <v>4210</v>
      </c>
      <c r="H288" s="152" t="s">
        <v>19</v>
      </c>
      <c r="I288" s="154"/>
      <c r="L288" s="150"/>
      <c r="M288" s="155"/>
      <c r="T288" s="156"/>
      <c r="AT288" s="152" t="s">
        <v>205</v>
      </c>
      <c r="AU288" s="152" t="s">
        <v>85</v>
      </c>
      <c r="AV288" s="12" t="s">
        <v>82</v>
      </c>
      <c r="AW288" s="12" t="s">
        <v>35</v>
      </c>
      <c r="AX288" s="12" t="s">
        <v>74</v>
      </c>
      <c r="AY288" s="152" t="s">
        <v>189</v>
      </c>
    </row>
    <row r="289" spans="2:65" s="12" customFormat="1" ht="11.25">
      <c r="B289" s="150"/>
      <c r="D289" s="151" t="s">
        <v>205</v>
      </c>
      <c r="E289" s="152" t="s">
        <v>19</v>
      </c>
      <c r="F289" s="153" t="s">
        <v>4211</v>
      </c>
      <c r="H289" s="152" t="s">
        <v>19</v>
      </c>
      <c r="I289" s="154"/>
      <c r="L289" s="150"/>
      <c r="M289" s="155"/>
      <c r="T289" s="156"/>
      <c r="AT289" s="152" t="s">
        <v>205</v>
      </c>
      <c r="AU289" s="152" t="s">
        <v>85</v>
      </c>
      <c r="AV289" s="12" t="s">
        <v>82</v>
      </c>
      <c r="AW289" s="12" t="s">
        <v>35</v>
      </c>
      <c r="AX289" s="12" t="s">
        <v>74</v>
      </c>
      <c r="AY289" s="152" t="s">
        <v>189</v>
      </c>
    </row>
    <row r="290" spans="2:65" s="12" customFormat="1" ht="11.25">
      <c r="B290" s="150"/>
      <c r="D290" s="151" t="s">
        <v>205</v>
      </c>
      <c r="E290" s="152" t="s">
        <v>19</v>
      </c>
      <c r="F290" s="153" t="s">
        <v>4212</v>
      </c>
      <c r="H290" s="152" t="s">
        <v>19</v>
      </c>
      <c r="I290" s="154"/>
      <c r="L290" s="150"/>
      <c r="M290" s="155"/>
      <c r="T290" s="156"/>
      <c r="AT290" s="152" t="s">
        <v>205</v>
      </c>
      <c r="AU290" s="152" t="s">
        <v>85</v>
      </c>
      <c r="AV290" s="12" t="s">
        <v>82</v>
      </c>
      <c r="AW290" s="12" t="s">
        <v>35</v>
      </c>
      <c r="AX290" s="12" t="s">
        <v>74</v>
      </c>
      <c r="AY290" s="152" t="s">
        <v>189</v>
      </c>
    </row>
    <row r="291" spans="2:65" s="12" customFormat="1" ht="11.25">
      <c r="B291" s="150"/>
      <c r="D291" s="151" t="s">
        <v>205</v>
      </c>
      <c r="E291" s="152" t="s">
        <v>19</v>
      </c>
      <c r="F291" s="153" t="s">
        <v>4213</v>
      </c>
      <c r="H291" s="152" t="s">
        <v>19</v>
      </c>
      <c r="I291" s="154"/>
      <c r="L291" s="150"/>
      <c r="M291" s="155"/>
      <c r="T291" s="156"/>
      <c r="AT291" s="152" t="s">
        <v>205</v>
      </c>
      <c r="AU291" s="152" t="s">
        <v>85</v>
      </c>
      <c r="AV291" s="12" t="s">
        <v>82</v>
      </c>
      <c r="AW291" s="12" t="s">
        <v>35</v>
      </c>
      <c r="AX291" s="12" t="s">
        <v>74</v>
      </c>
      <c r="AY291" s="152" t="s">
        <v>189</v>
      </c>
    </row>
    <row r="292" spans="2:65" s="12" customFormat="1" ht="11.25">
      <c r="B292" s="150"/>
      <c r="D292" s="151" t="s">
        <v>205</v>
      </c>
      <c r="E292" s="152" t="s">
        <v>19</v>
      </c>
      <c r="F292" s="153" t="s">
        <v>4212</v>
      </c>
      <c r="H292" s="152" t="s">
        <v>19</v>
      </c>
      <c r="I292" s="154"/>
      <c r="L292" s="150"/>
      <c r="M292" s="155"/>
      <c r="T292" s="156"/>
      <c r="AT292" s="152" t="s">
        <v>205</v>
      </c>
      <c r="AU292" s="152" t="s">
        <v>85</v>
      </c>
      <c r="AV292" s="12" t="s">
        <v>82</v>
      </c>
      <c r="AW292" s="12" t="s">
        <v>35</v>
      </c>
      <c r="AX292" s="12" t="s">
        <v>74</v>
      </c>
      <c r="AY292" s="152" t="s">
        <v>189</v>
      </c>
    </row>
    <row r="293" spans="2:65" s="12" customFormat="1" ht="22.5">
      <c r="B293" s="150"/>
      <c r="D293" s="151" t="s">
        <v>205</v>
      </c>
      <c r="E293" s="152" t="s">
        <v>19</v>
      </c>
      <c r="F293" s="153" t="s">
        <v>4214</v>
      </c>
      <c r="H293" s="152" t="s">
        <v>19</v>
      </c>
      <c r="I293" s="154"/>
      <c r="L293" s="150"/>
      <c r="M293" s="155"/>
      <c r="T293" s="156"/>
      <c r="AT293" s="152" t="s">
        <v>205</v>
      </c>
      <c r="AU293" s="152" t="s">
        <v>85</v>
      </c>
      <c r="AV293" s="12" t="s">
        <v>82</v>
      </c>
      <c r="AW293" s="12" t="s">
        <v>35</v>
      </c>
      <c r="AX293" s="12" t="s">
        <v>74</v>
      </c>
      <c r="AY293" s="152" t="s">
        <v>189</v>
      </c>
    </row>
    <row r="294" spans="2:65" s="1" customFormat="1" ht="16.5" customHeight="1">
      <c r="B294" s="33"/>
      <c r="C294" s="178" t="s">
        <v>623</v>
      </c>
      <c r="D294" s="178" t="s">
        <v>666</v>
      </c>
      <c r="E294" s="179" t="s">
        <v>4215</v>
      </c>
      <c r="F294" s="180" t="s">
        <v>4216</v>
      </c>
      <c r="G294" s="181" t="s">
        <v>1919</v>
      </c>
      <c r="H294" s="182">
        <v>2</v>
      </c>
      <c r="I294" s="183"/>
      <c r="J294" s="184">
        <f>ROUND(I294*H294,2)</f>
        <v>0</v>
      </c>
      <c r="K294" s="180" t="s">
        <v>19</v>
      </c>
      <c r="L294" s="185"/>
      <c r="M294" s="186" t="s">
        <v>19</v>
      </c>
      <c r="N294" s="187" t="s">
        <v>45</v>
      </c>
      <c r="P294" s="142">
        <f>O294*H294</f>
        <v>0</v>
      </c>
      <c r="Q294" s="142">
        <v>0</v>
      </c>
      <c r="R294" s="142">
        <f>Q294*H294</f>
        <v>0</v>
      </c>
      <c r="S294" s="142">
        <v>0</v>
      </c>
      <c r="T294" s="143">
        <f>S294*H294</f>
        <v>0</v>
      </c>
      <c r="AR294" s="144" t="s">
        <v>2722</v>
      </c>
      <c r="AT294" s="144" t="s">
        <v>666</v>
      </c>
      <c r="AU294" s="144" t="s">
        <v>85</v>
      </c>
      <c r="AY294" s="18" t="s">
        <v>189</v>
      </c>
      <c r="BE294" s="145">
        <f>IF(N294="základní",J294,0)</f>
        <v>0</v>
      </c>
      <c r="BF294" s="145">
        <f>IF(N294="snížená",J294,0)</f>
        <v>0</v>
      </c>
      <c r="BG294" s="145">
        <f>IF(N294="zákl. přenesená",J294,0)</f>
        <v>0</v>
      </c>
      <c r="BH294" s="145">
        <f>IF(N294="sníž. přenesená",J294,0)</f>
        <v>0</v>
      </c>
      <c r="BI294" s="145">
        <f>IF(N294="nulová",J294,0)</f>
        <v>0</v>
      </c>
      <c r="BJ294" s="18" t="s">
        <v>82</v>
      </c>
      <c r="BK294" s="145">
        <f>ROUND(I294*H294,2)</f>
        <v>0</v>
      </c>
      <c r="BL294" s="18" t="s">
        <v>685</v>
      </c>
      <c r="BM294" s="144" t="s">
        <v>4217</v>
      </c>
    </row>
    <row r="295" spans="2:65" s="12" customFormat="1" ht="11.25">
      <c r="B295" s="150"/>
      <c r="D295" s="151" t="s">
        <v>205</v>
      </c>
      <c r="E295" s="152" t="s">
        <v>19</v>
      </c>
      <c r="F295" s="153" t="s">
        <v>217</v>
      </c>
      <c r="H295" s="152" t="s">
        <v>19</v>
      </c>
      <c r="I295" s="154"/>
      <c r="L295" s="150"/>
      <c r="M295" s="155"/>
      <c r="T295" s="156"/>
      <c r="AT295" s="152" t="s">
        <v>205</v>
      </c>
      <c r="AU295" s="152" t="s">
        <v>85</v>
      </c>
      <c r="AV295" s="12" t="s">
        <v>82</v>
      </c>
      <c r="AW295" s="12" t="s">
        <v>35</v>
      </c>
      <c r="AX295" s="12" t="s">
        <v>74</v>
      </c>
      <c r="AY295" s="152" t="s">
        <v>189</v>
      </c>
    </row>
    <row r="296" spans="2:65" s="12" customFormat="1" ht="11.25">
      <c r="B296" s="150"/>
      <c r="D296" s="151" t="s">
        <v>205</v>
      </c>
      <c r="E296" s="152" t="s">
        <v>19</v>
      </c>
      <c r="F296" s="153" t="s">
        <v>4006</v>
      </c>
      <c r="H296" s="152" t="s">
        <v>19</v>
      </c>
      <c r="I296" s="154"/>
      <c r="L296" s="150"/>
      <c r="M296" s="155"/>
      <c r="T296" s="156"/>
      <c r="AT296" s="152" t="s">
        <v>205</v>
      </c>
      <c r="AU296" s="152" t="s">
        <v>85</v>
      </c>
      <c r="AV296" s="12" t="s">
        <v>82</v>
      </c>
      <c r="AW296" s="12" t="s">
        <v>35</v>
      </c>
      <c r="AX296" s="12" t="s">
        <v>74</v>
      </c>
      <c r="AY296" s="152" t="s">
        <v>189</v>
      </c>
    </row>
    <row r="297" spans="2:65" s="13" customFormat="1" ht="11.25">
      <c r="B297" s="157"/>
      <c r="D297" s="151" t="s">
        <v>205</v>
      </c>
      <c r="E297" s="158" t="s">
        <v>19</v>
      </c>
      <c r="F297" s="159" t="s">
        <v>85</v>
      </c>
      <c r="H297" s="160">
        <v>2</v>
      </c>
      <c r="I297" s="161"/>
      <c r="L297" s="157"/>
      <c r="M297" s="162"/>
      <c r="T297" s="163"/>
      <c r="AT297" s="158" t="s">
        <v>205</v>
      </c>
      <c r="AU297" s="158" t="s">
        <v>85</v>
      </c>
      <c r="AV297" s="13" t="s">
        <v>85</v>
      </c>
      <c r="AW297" s="13" t="s">
        <v>35</v>
      </c>
      <c r="AX297" s="13" t="s">
        <v>82</v>
      </c>
      <c r="AY297" s="158" t="s">
        <v>189</v>
      </c>
    </row>
    <row r="298" spans="2:65" s="12" customFormat="1" ht="11.25">
      <c r="B298" s="150"/>
      <c r="D298" s="151" t="s">
        <v>205</v>
      </c>
      <c r="E298" s="152" t="s">
        <v>19</v>
      </c>
      <c r="F298" s="153" t="s">
        <v>4210</v>
      </c>
      <c r="H298" s="152" t="s">
        <v>19</v>
      </c>
      <c r="I298" s="154"/>
      <c r="L298" s="150"/>
      <c r="M298" s="155"/>
      <c r="T298" s="156"/>
      <c r="AT298" s="152" t="s">
        <v>205</v>
      </c>
      <c r="AU298" s="152" t="s">
        <v>85</v>
      </c>
      <c r="AV298" s="12" t="s">
        <v>82</v>
      </c>
      <c r="AW298" s="12" t="s">
        <v>35</v>
      </c>
      <c r="AX298" s="12" t="s">
        <v>74</v>
      </c>
      <c r="AY298" s="152" t="s">
        <v>189</v>
      </c>
    </row>
    <row r="299" spans="2:65" s="12" customFormat="1" ht="11.25">
      <c r="B299" s="150"/>
      <c r="D299" s="151" t="s">
        <v>205</v>
      </c>
      <c r="E299" s="152" t="s">
        <v>19</v>
      </c>
      <c r="F299" s="153" t="s">
        <v>4218</v>
      </c>
      <c r="H299" s="152" t="s">
        <v>19</v>
      </c>
      <c r="I299" s="154"/>
      <c r="L299" s="150"/>
      <c r="M299" s="155"/>
      <c r="T299" s="156"/>
      <c r="AT299" s="152" t="s">
        <v>205</v>
      </c>
      <c r="AU299" s="152" t="s">
        <v>85</v>
      </c>
      <c r="AV299" s="12" t="s">
        <v>82</v>
      </c>
      <c r="AW299" s="12" t="s">
        <v>35</v>
      </c>
      <c r="AX299" s="12" t="s">
        <v>74</v>
      </c>
      <c r="AY299" s="152" t="s">
        <v>189</v>
      </c>
    </row>
    <row r="300" spans="2:65" s="12" customFormat="1" ht="11.25">
      <c r="B300" s="150"/>
      <c r="D300" s="151" t="s">
        <v>205</v>
      </c>
      <c r="E300" s="152" t="s">
        <v>19</v>
      </c>
      <c r="F300" s="153" t="s">
        <v>4219</v>
      </c>
      <c r="H300" s="152" t="s">
        <v>19</v>
      </c>
      <c r="I300" s="154"/>
      <c r="L300" s="150"/>
      <c r="M300" s="155"/>
      <c r="T300" s="156"/>
      <c r="AT300" s="152" t="s">
        <v>205</v>
      </c>
      <c r="AU300" s="152" t="s">
        <v>85</v>
      </c>
      <c r="AV300" s="12" t="s">
        <v>82</v>
      </c>
      <c r="AW300" s="12" t="s">
        <v>35</v>
      </c>
      <c r="AX300" s="12" t="s">
        <v>74</v>
      </c>
      <c r="AY300" s="152" t="s">
        <v>189</v>
      </c>
    </row>
    <row r="301" spans="2:65" s="12" customFormat="1" ht="11.25">
      <c r="B301" s="150"/>
      <c r="D301" s="151" t="s">
        <v>205</v>
      </c>
      <c r="E301" s="152" t="s">
        <v>19</v>
      </c>
      <c r="F301" s="153" t="s">
        <v>4212</v>
      </c>
      <c r="H301" s="152" t="s">
        <v>19</v>
      </c>
      <c r="I301" s="154"/>
      <c r="L301" s="150"/>
      <c r="M301" s="155"/>
      <c r="T301" s="156"/>
      <c r="AT301" s="152" t="s">
        <v>205</v>
      </c>
      <c r="AU301" s="152" t="s">
        <v>85</v>
      </c>
      <c r="AV301" s="12" t="s">
        <v>82</v>
      </c>
      <c r="AW301" s="12" t="s">
        <v>35</v>
      </c>
      <c r="AX301" s="12" t="s">
        <v>74</v>
      </c>
      <c r="AY301" s="152" t="s">
        <v>189</v>
      </c>
    </row>
    <row r="302" spans="2:65" s="12" customFormat="1" ht="11.25">
      <c r="B302" s="150"/>
      <c r="D302" s="151" t="s">
        <v>205</v>
      </c>
      <c r="E302" s="152" t="s">
        <v>19</v>
      </c>
      <c r="F302" s="153" t="s">
        <v>4220</v>
      </c>
      <c r="H302" s="152" t="s">
        <v>19</v>
      </c>
      <c r="I302" s="154"/>
      <c r="L302" s="150"/>
      <c r="M302" s="155"/>
      <c r="T302" s="156"/>
      <c r="AT302" s="152" t="s">
        <v>205</v>
      </c>
      <c r="AU302" s="152" t="s">
        <v>85</v>
      </c>
      <c r="AV302" s="12" t="s">
        <v>82</v>
      </c>
      <c r="AW302" s="12" t="s">
        <v>35</v>
      </c>
      <c r="AX302" s="12" t="s">
        <v>74</v>
      </c>
      <c r="AY302" s="152" t="s">
        <v>189</v>
      </c>
    </row>
    <row r="303" spans="2:65" s="12" customFormat="1" ht="11.25">
      <c r="B303" s="150"/>
      <c r="D303" s="151" t="s">
        <v>205</v>
      </c>
      <c r="E303" s="152" t="s">
        <v>19</v>
      </c>
      <c r="F303" s="153" t="s">
        <v>4212</v>
      </c>
      <c r="H303" s="152" t="s">
        <v>19</v>
      </c>
      <c r="I303" s="154"/>
      <c r="L303" s="150"/>
      <c r="M303" s="155"/>
      <c r="T303" s="156"/>
      <c r="AT303" s="152" t="s">
        <v>205</v>
      </c>
      <c r="AU303" s="152" t="s">
        <v>85</v>
      </c>
      <c r="AV303" s="12" t="s">
        <v>82</v>
      </c>
      <c r="AW303" s="12" t="s">
        <v>35</v>
      </c>
      <c r="AX303" s="12" t="s">
        <v>74</v>
      </c>
      <c r="AY303" s="152" t="s">
        <v>189</v>
      </c>
    </row>
    <row r="304" spans="2:65" s="12" customFormat="1" ht="11.25">
      <c r="B304" s="150"/>
      <c r="D304" s="151" t="s">
        <v>205</v>
      </c>
      <c r="E304" s="152" t="s">
        <v>19</v>
      </c>
      <c r="F304" s="153" t="s">
        <v>4221</v>
      </c>
      <c r="H304" s="152" t="s">
        <v>19</v>
      </c>
      <c r="I304" s="154"/>
      <c r="L304" s="150"/>
      <c r="M304" s="155"/>
      <c r="T304" s="156"/>
      <c r="AT304" s="152" t="s">
        <v>205</v>
      </c>
      <c r="AU304" s="152" t="s">
        <v>85</v>
      </c>
      <c r="AV304" s="12" t="s">
        <v>82</v>
      </c>
      <c r="AW304" s="12" t="s">
        <v>35</v>
      </c>
      <c r="AX304" s="12" t="s">
        <v>74</v>
      </c>
      <c r="AY304" s="152" t="s">
        <v>189</v>
      </c>
    </row>
    <row r="305" spans="2:65" s="12" customFormat="1" ht="22.5">
      <c r="B305" s="150"/>
      <c r="D305" s="151" t="s">
        <v>205</v>
      </c>
      <c r="E305" s="152" t="s">
        <v>19</v>
      </c>
      <c r="F305" s="153" t="s">
        <v>4222</v>
      </c>
      <c r="H305" s="152" t="s">
        <v>19</v>
      </c>
      <c r="I305" s="154"/>
      <c r="L305" s="150"/>
      <c r="M305" s="155"/>
      <c r="T305" s="156"/>
      <c r="AT305" s="152" t="s">
        <v>205</v>
      </c>
      <c r="AU305" s="152" t="s">
        <v>85</v>
      </c>
      <c r="AV305" s="12" t="s">
        <v>82</v>
      </c>
      <c r="AW305" s="12" t="s">
        <v>35</v>
      </c>
      <c r="AX305" s="12" t="s">
        <v>74</v>
      </c>
      <c r="AY305" s="152" t="s">
        <v>189</v>
      </c>
    </row>
    <row r="306" spans="2:65" s="12" customFormat="1" ht="11.25">
      <c r="B306" s="150"/>
      <c r="D306" s="151" t="s">
        <v>205</v>
      </c>
      <c r="E306" s="152" t="s">
        <v>19</v>
      </c>
      <c r="F306" s="153" t="s">
        <v>4223</v>
      </c>
      <c r="H306" s="152" t="s">
        <v>19</v>
      </c>
      <c r="I306" s="154"/>
      <c r="L306" s="150"/>
      <c r="M306" s="155"/>
      <c r="T306" s="156"/>
      <c r="AT306" s="152" t="s">
        <v>205</v>
      </c>
      <c r="AU306" s="152" t="s">
        <v>85</v>
      </c>
      <c r="AV306" s="12" t="s">
        <v>82</v>
      </c>
      <c r="AW306" s="12" t="s">
        <v>35</v>
      </c>
      <c r="AX306" s="12" t="s">
        <v>74</v>
      </c>
      <c r="AY306" s="152" t="s">
        <v>189</v>
      </c>
    </row>
    <row r="307" spans="2:65" s="12" customFormat="1" ht="11.25">
      <c r="B307" s="150"/>
      <c r="D307" s="151" t="s">
        <v>205</v>
      </c>
      <c r="E307" s="152" t="s">
        <v>19</v>
      </c>
      <c r="F307" s="153" t="s">
        <v>4212</v>
      </c>
      <c r="H307" s="152" t="s">
        <v>19</v>
      </c>
      <c r="I307" s="154"/>
      <c r="L307" s="150"/>
      <c r="M307" s="155"/>
      <c r="T307" s="156"/>
      <c r="AT307" s="152" t="s">
        <v>205</v>
      </c>
      <c r="AU307" s="152" t="s">
        <v>85</v>
      </c>
      <c r="AV307" s="12" t="s">
        <v>82</v>
      </c>
      <c r="AW307" s="12" t="s">
        <v>35</v>
      </c>
      <c r="AX307" s="12" t="s">
        <v>74</v>
      </c>
      <c r="AY307" s="152" t="s">
        <v>189</v>
      </c>
    </row>
    <row r="308" spans="2:65" s="12" customFormat="1" ht="11.25">
      <c r="B308" s="150"/>
      <c r="D308" s="151" t="s">
        <v>205</v>
      </c>
      <c r="E308" s="152" t="s">
        <v>19</v>
      </c>
      <c r="F308" s="153" t="s">
        <v>4219</v>
      </c>
      <c r="H308" s="152" t="s">
        <v>19</v>
      </c>
      <c r="I308" s="154"/>
      <c r="L308" s="150"/>
      <c r="M308" s="155"/>
      <c r="T308" s="156"/>
      <c r="AT308" s="152" t="s">
        <v>205</v>
      </c>
      <c r="AU308" s="152" t="s">
        <v>85</v>
      </c>
      <c r="AV308" s="12" t="s">
        <v>82</v>
      </c>
      <c r="AW308" s="12" t="s">
        <v>35</v>
      </c>
      <c r="AX308" s="12" t="s">
        <v>74</v>
      </c>
      <c r="AY308" s="152" t="s">
        <v>189</v>
      </c>
    </row>
    <row r="309" spans="2:65" s="12" customFormat="1" ht="11.25">
      <c r="B309" s="150"/>
      <c r="D309" s="151" t="s">
        <v>205</v>
      </c>
      <c r="E309" s="152" t="s">
        <v>19</v>
      </c>
      <c r="F309" s="153" t="s">
        <v>4224</v>
      </c>
      <c r="H309" s="152" t="s">
        <v>19</v>
      </c>
      <c r="I309" s="154"/>
      <c r="L309" s="150"/>
      <c r="M309" s="155"/>
      <c r="T309" s="156"/>
      <c r="AT309" s="152" t="s">
        <v>205</v>
      </c>
      <c r="AU309" s="152" t="s">
        <v>85</v>
      </c>
      <c r="AV309" s="12" t="s">
        <v>82</v>
      </c>
      <c r="AW309" s="12" t="s">
        <v>35</v>
      </c>
      <c r="AX309" s="12" t="s">
        <v>74</v>
      </c>
      <c r="AY309" s="152" t="s">
        <v>189</v>
      </c>
    </row>
    <row r="310" spans="2:65" s="1" customFormat="1" ht="16.5" customHeight="1">
      <c r="B310" s="33"/>
      <c r="C310" s="178" t="s">
        <v>630</v>
      </c>
      <c r="D310" s="178" t="s">
        <v>666</v>
      </c>
      <c r="E310" s="179" t="s">
        <v>4225</v>
      </c>
      <c r="F310" s="180" t="s">
        <v>4226</v>
      </c>
      <c r="G310" s="181" t="s">
        <v>1919</v>
      </c>
      <c r="H310" s="182">
        <v>2</v>
      </c>
      <c r="I310" s="183"/>
      <c r="J310" s="184">
        <f>ROUND(I310*H310,2)</f>
        <v>0</v>
      </c>
      <c r="K310" s="180" t="s">
        <v>19</v>
      </c>
      <c r="L310" s="185"/>
      <c r="M310" s="186" t="s">
        <v>19</v>
      </c>
      <c r="N310" s="187" t="s">
        <v>45</v>
      </c>
      <c r="P310" s="142">
        <f>O310*H310</f>
        <v>0</v>
      </c>
      <c r="Q310" s="142">
        <v>0</v>
      </c>
      <c r="R310" s="142">
        <f>Q310*H310</f>
        <v>0</v>
      </c>
      <c r="S310" s="142">
        <v>0</v>
      </c>
      <c r="T310" s="143">
        <f>S310*H310</f>
        <v>0</v>
      </c>
      <c r="AR310" s="144" t="s">
        <v>2722</v>
      </c>
      <c r="AT310" s="144" t="s">
        <v>666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685</v>
      </c>
      <c r="BM310" s="144" t="s">
        <v>4227</v>
      </c>
    </row>
    <row r="311" spans="2:65" s="12" customFormat="1" ht="11.25">
      <c r="B311" s="150"/>
      <c r="D311" s="151" t="s">
        <v>205</v>
      </c>
      <c r="E311" s="152" t="s">
        <v>19</v>
      </c>
      <c r="F311" s="153" t="s">
        <v>217</v>
      </c>
      <c r="H311" s="152" t="s">
        <v>19</v>
      </c>
      <c r="I311" s="154"/>
      <c r="L311" s="150"/>
      <c r="M311" s="155"/>
      <c r="T311" s="156"/>
      <c r="AT311" s="152" t="s">
        <v>205</v>
      </c>
      <c r="AU311" s="152" t="s">
        <v>85</v>
      </c>
      <c r="AV311" s="12" t="s">
        <v>82</v>
      </c>
      <c r="AW311" s="12" t="s">
        <v>35</v>
      </c>
      <c r="AX311" s="12" t="s">
        <v>74</v>
      </c>
      <c r="AY311" s="152" t="s">
        <v>189</v>
      </c>
    </row>
    <row r="312" spans="2:65" s="12" customFormat="1" ht="11.25">
      <c r="B312" s="150"/>
      <c r="D312" s="151" t="s">
        <v>205</v>
      </c>
      <c r="E312" s="152" t="s">
        <v>19</v>
      </c>
      <c r="F312" s="153" t="s">
        <v>4006</v>
      </c>
      <c r="H312" s="152" t="s">
        <v>19</v>
      </c>
      <c r="I312" s="154"/>
      <c r="L312" s="150"/>
      <c r="M312" s="155"/>
      <c r="T312" s="156"/>
      <c r="AT312" s="152" t="s">
        <v>205</v>
      </c>
      <c r="AU312" s="152" t="s">
        <v>85</v>
      </c>
      <c r="AV312" s="12" t="s">
        <v>82</v>
      </c>
      <c r="AW312" s="12" t="s">
        <v>35</v>
      </c>
      <c r="AX312" s="12" t="s">
        <v>74</v>
      </c>
      <c r="AY312" s="152" t="s">
        <v>189</v>
      </c>
    </row>
    <row r="313" spans="2:65" s="13" customFormat="1" ht="11.25">
      <c r="B313" s="157"/>
      <c r="D313" s="151" t="s">
        <v>205</v>
      </c>
      <c r="E313" s="158" t="s">
        <v>19</v>
      </c>
      <c r="F313" s="159" t="s">
        <v>85</v>
      </c>
      <c r="H313" s="160">
        <v>2</v>
      </c>
      <c r="I313" s="161"/>
      <c r="L313" s="157"/>
      <c r="M313" s="162"/>
      <c r="T313" s="163"/>
      <c r="AT313" s="158" t="s">
        <v>205</v>
      </c>
      <c r="AU313" s="158" t="s">
        <v>85</v>
      </c>
      <c r="AV313" s="13" t="s">
        <v>85</v>
      </c>
      <c r="AW313" s="13" t="s">
        <v>35</v>
      </c>
      <c r="AX313" s="13" t="s">
        <v>82</v>
      </c>
      <c r="AY313" s="158" t="s">
        <v>189</v>
      </c>
    </row>
    <row r="314" spans="2:65" s="12" customFormat="1" ht="11.25">
      <c r="B314" s="150"/>
      <c r="D314" s="151" t="s">
        <v>205</v>
      </c>
      <c r="E314" s="152" t="s">
        <v>19</v>
      </c>
      <c r="F314" s="153" t="s">
        <v>4228</v>
      </c>
      <c r="H314" s="152" t="s">
        <v>19</v>
      </c>
      <c r="I314" s="154"/>
      <c r="L314" s="150"/>
      <c r="M314" s="155"/>
      <c r="T314" s="156"/>
      <c r="AT314" s="152" t="s">
        <v>205</v>
      </c>
      <c r="AU314" s="152" t="s">
        <v>85</v>
      </c>
      <c r="AV314" s="12" t="s">
        <v>82</v>
      </c>
      <c r="AW314" s="12" t="s">
        <v>35</v>
      </c>
      <c r="AX314" s="12" t="s">
        <v>74</v>
      </c>
      <c r="AY314" s="152" t="s">
        <v>189</v>
      </c>
    </row>
    <row r="315" spans="2:65" s="12" customFormat="1" ht="11.25">
      <c r="B315" s="150"/>
      <c r="D315" s="151" t="s">
        <v>205</v>
      </c>
      <c r="E315" s="152" t="s">
        <v>19</v>
      </c>
      <c r="F315" s="153" t="s">
        <v>4229</v>
      </c>
      <c r="H315" s="152" t="s">
        <v>19</v>
      </c>
      <c r="I315" s="154"/>
      <c r="L315" s="150"/>
      <c r="M315" s="155"/>
      <c r="T315" s="156"/>
      <c r="AT315" s="152" t="s">
        <v>205</v>
      </c>
      <c r="AU315" s="152" t="s">
        <v>85</v>
      </c>
      <c r="AV315" s="12" t="s">
        <v>82</v>
      </c>
      <c r="AW315" s="12" t="s">
        <v>35</v>
      </c>
      <c r="AX315" s="12" t="s">
        <v>74</v>
      </c>
      <c r="AY315" s="152" t="s">
        <v>189</v>
      </c>
    </row>
    <row r="316" spans="2:65" s="12" customFormat="1" ht="11.25">
      <c r="B316" s="150"/>
      <c r="D316" s="151" t="s">
        <v>205</v>
      </c>
      <c r="E316" s="152" t="s">
        <v>19</v>
      </c>
      <c r="F316" s="153" t="s">
        <v>4230</v>
      </c>
      <c r="H316" s="152" t="s">
        <v>19</v>
      </c>
      <c r="I316" s="154"/>
      <c r="L316" s="150"/>
      <c r="M316" s="155"/>
      <c r="T316" s="156"/>
      <c r="AT316" s="152" t="s">
        <v>205</v>
      </c>
      <c r="AU316" s="152" t="s">
        <v>85</v>
      </c>
      <c r="AV316" s="12" t="s">
        <v>82</v>
      </c>
      <c r="AW316" s="12" t="s">
        <v>35</v>
      </c>
      <c r="AX316" s="12" t="s">
        <v>74</v>
      </c>
      <c r="AY316" s="152" t="s">
        <v>189</v>
      </c>
    </row>
    <row r="317" spans="2:65" s="12" customFormat="1" ht="11.25">
      <c r="B317" s="150"/>
      <c r="D317" s="151" t="s">
        <v>205</v>
      </c>
      <c r="E317" s="152" t="s">
        <v>19</v>
      </c>
      <c r="F317" s="153" t="s">
        <v>4229</v>
      </c>
      <c r="H317" s="152" t="s">
        <v>19</v>
      </c>
      <c r="I317" s="154"/>
      <c r="L317" s="150"/>
      <c r="M317" s="155"/>
      <c r="T317" s="156"/>
      <c r="AT317" s="152" t="s">
        <v>205</v>
      </c>
      <c r="AU317" s="152" t="s">
        <v>85</v>
      </c>
      <c r="AV317" s="12" t="s">
        <v>82</v>
      </c>
      <c r="AW317" s="12" t="s">
        <v>35</v>
      </c>
      <c r="AX317" s="12" t="s">
        <v>74</v>
      </c>
      <c r="AY317" s="152" t="s">
        <v>189</v>
      </c>
    </row>
    <row r="318" spans="2:65" s="12" customFormat="1" ht="22.5">
      <c r="B318" s="150"/>
      <c r="D318" s="151" t="s">
        <v>205</v>
      </c>
      <c r="E318" s="152" t="s">
        <v>19</v>
      </c>
      <c r="F318" s="153" t="s">
        <v>4231</v>
      </c>
      <c r="H318" s="152" t="s">
        <v>19</v>
      </c>
      <c r="I318" s="154"/>
      <c r="L318" s="150"/>
      <c r="M318" s="155"/>
      <c r="T318" s="156"/>
      <c r="AT318" s="152" t="s">
        <v>205</v>
      </c>
      <c r="AU318" s="152" t="s">
        <v>85</v>
      </c>
      <c r="AV318" s="12" t="s">
        <v>82</v>
      </c>
      <c r="AW318" s="12" t="s">
        <v>35</v>
      </c>
      <c r="AX318" s="12" t="s">
        <v>74</v>
      </c>
      <c r="AY318" s="152" t="s">
        <v>189</v>
      </c>
    </row>
    <row r="319" spans="2:65" s="1" customFormat="1" ht="44.25" customHeight="1">
      <c r="B319" s="33"/>
      <c r="C319" s="178" t="s">
        <v>641</v>
      </c>
      <c r="D319" s="178" t="s">
        <v>666</v>
      </c>
      <c r="E319" s="179" t="s">
        <v>4232</v>
      </c>
      <c r="F319" s="180" t="s">
        <v>4233</v>
      </c>
      <c r="G319" s="181" t="s">
        <v>202</v>
      </c>
      <c r="H319" s="182">
        <v>1</v>
      </c>
      <c r="I319" s="183"/>
      <c r="J319" s="184">
        <f>ROUND(I319*H319,2)</f>
        <v>0</v>
      </c>
      <c r="K319" s="180" t="s">
        <v>19</v>
      </c>
      <c r="L319" s="185"/>
      <c r="M319" s="186" t="s">
        <v>19</v>
      </c>
      <c r="N319" s="187" t="s">
        <v>45</v>
      </c>
      <c r="P319" s="142">
        <f>O319*H319</f>
        <v>0</v>
      </c>
      <c r="Q319" s="142">
        <v>0</v>
      </c>
      <c r="R319" s="142">
        <f>Q319*H319</f>
        <v>0</v>
      </c>
      <c r="S319" s="142">
        <v>0</v>
      </c>
      <c r="T319" s="143">
        <f>S319*H319</f>
        <v>0</v>
      </c>
      <c r="AR319" s="144" t="s">
        <v>85</v>
      </c>
      <c r="AT319" s="144" t="s">
        <v>666</v>
      </c>
      <c r="AU319" s="144" t="s">
        <v>85</v>
      </c>
      <c r="AY319" s="18" t="s">
        <v>189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8" t="s">
        <v>82</v>
      </c>
      <c r="BK319" s="145">
        <f>ROUND(I319*H319,2)</f>
        <v>0</v>
      </c>
      <c r="BL319" s="18" t="s">
        <v>82</v>
      </c>
      <c r="BM319" s="144" t="s">
        <v>4234</v>
      </c>
    </row>
    <row r="320" spans="2:65" s="1" customFormat="1" ht="58.5">
      <c r="B320" s="33"/>
      <c r="D320" s="151" t="s">
        <v>1940</v>
      </c>
      <c r="F320" s="194" t="s">
        <v>4235</v>
      </c>
      <c r="I320" s="148"/>
      <c r="L320" s="33"/>
      <c r="M320" s="149"/>
      <c r="T320" s="54"/>
      <c r="AT320" s="18" t="s">
        <v>1940</v>
      </c>
      <c r="AU320" s="18" t="s">
        <v>85</v>
      </c>
    </row>
    <row r="321" spans="2:65" s="12" customFormat="1" ht="11.25">
      <c r="B321" s="150"/>
      <c r="D321" s="151" t="s">
        <v>205</v>
      </c>
      <c r="E321" s="152" t="s">
        <v>19</v>
      </c>
      <c r="F321" s="153" t="s">
        <v>217</v>
      </c>
      <c r="H321" s="152" t="s">
        <v>19</v>
      </c>
      <c r="I321" s="154"/>
      <c r="L321" s="150"/>
      <c r="M321" s="155"/>
      <c r="T321" s="156"/>
      <c r="AT321" s="152" t="s">
        <v>205</v>
      </c>
      <c r="AU321" s="152" t="s">
        <v>85</v>
      </c>
      <c r="AV321" s="12" t="s">
        <v>82</v>
      </c>
      <c r="AW321" s="12" t="s">
        <v>35</v>
      </c>
      <c r="AX321" s="12" t="s">
        <v>74</v>
      </c>
      <c r="AY321" s="152" t="s">
        <v>189</v>
      </c>
    </row>
    <row r="322" spans="2:65" s="12" customFormat="1" ht="11.25">
      <c r="B322" s="150"/>
      <c r="D322" s="151" t="s">
        <v>205</v>
      </c>
      <c r="E322" s="152" t="s">
        <v>19</v>
      </c>
      <c r="F322" s="153" t="s">
        <v>4006</v>
      </c>
      <c r="H322" s="152" t="s">
        <v>19</v>
      </c>
      <c r="I322" s="154"/>
      <c r="L322" s="150"/>
      <c r="M322" s="155"/>
      <c r="T322" s="156"/>
      <c r="AT322" s="152" t="s">
        <v>205</v>
      </c>
      <c r="AU322" s="152" t="s">
        <v>85</v>
      </c>
      <c r="AV322" s="12" t="s">
        <v>82</v>
      </c>
      <c r="AW322" s="12" t="s">
        <v>35</v>
      </c>
      <c r="AX322" s="12" t="s">
        <v>74</v>
      </c>
      <c r="AY322" s="152" t="s">
        <v>189</v>
      </c>
    </row>
    <row r="323" spans="2:65" s="13" customFormat="1" ht="11.25">
      <c r="B323" s="157"/>
      <c r="D323" s="151" t="s">
        <v>205</v>
      </c>
      <c r="E323" s="158" t="s">
        <v>19</v>
      </c>
      <c r="F323" s="159" t="s">
        <v>82</v>
      </c>
      <c r="H323" s="160">
        <v>1</v>
      </c>
      <c r="I323" s="161"/>
      <c r="L323" s="157"/>
      <c r="M323" s="162"/>
      <c r="T323" s="163"/>
      <c r="AT323" s="158" t="s">
        <v>205</v>
      </c>
      <c r="AU323" s="158" t="s">
        <v>85</v>
      </c>
      <c r="AV323" s="13" t="s">
        <v>85</v>
      </c>
      <c r="AW323" s="13" t="s">
        <v>35</v>
      </c>
      <c r="AX323" s="13" t="s">
        <v>82</v>
      </c>
      <c r="AY323" s="158" t="s">
        <v>189</v>
      </c>
    </row>
    <row r="324" spans="2:65" s="1" customFormat="1" ht="24.2" customHeight="1">
      <c r="B324" s="33"/>
      <c r="C324" s="178" t="s">
        <v>648</v>
      </c>
      <c r="D324" s="178" t="s">
        <v>666</v>
      </c>
      <c r="E324" s="179" t="s">
        <v>4236</v>
      </c>
      <c r="F324" s="180" t="s">
        <v>4237</v>
      </c>
      <c r="G324" s="181" t="s">
        <v>202</v>
      </c>
      <c r="H324" s="182">
        <v>1</v>
      </c>
      <c r="I324" s="183"/>
      <c r="J324" s="184">
        <f>ROUND(I324*H324,2)</f>
        <v>0</v>
      </c>
      <c r="K324" s="180" t="s">
        <v>19</v>
      </c>
      <c r="L324" s="185"/>
      <c r="M324" s="186" t="s">
        <v>19</v>
      </c>
      <c r="N324" s="187" t="s">
        <v>45</v>
      </c>
      <c r="P324" s="142">
        <f>O324*H324</f>
        <v>0</v>
      </c>
      <c r="Q324" s="142">
        <v>0</v>
      </c>
      <c r="R324" s="142">
        <f>Q324*H324</f>
        <v>0</v>
      </c>
      <c r="S324" s="142">
        <v>0</v>
      </c>
      <c r="T324" s="143">
        <f>S324*H324</f>
        <v>0</v>
      </c>
      <c r="AR324" s="144" t="s">
        <v>85</v>
      </c>
      <c r="AT324" s="144" t="s">
        <v>666</v>
      </c>
      <c r="AU324" s="144" t="s">
        <v>85</v>
      </c>
      <c r="AY324" s="18" t="s">
        <v>189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8" t="s">
        <v>82</v>
      </c>
      <c r="BK324" s="145">
        <f>ROUND(I324*H324,2)</f>
        <v>0</v>
      </c>
      <c r="BL324" s="18" t="s">
        <v>82</v>
      </c>
      <c r="BM324" s="144" t="s">
        <v>4238</v>
      </c>
    </row>
    <row r="325" spans="2:65" s="12" customFormat="1" ht="11.25">
      <c r="B325" s="150"/>
      <c r="D325" s="151" t="s">
        <v>205</v>
      </c>
      <c r="E325" s="152" t="s">
        <v>19</v>
      </c>
      <c r="F325" s="153" t="s">
        <v>217</v>
      </c>
      <c r="H325" s="152" t="s">
        <v>19</v>
      </c>
      <c r="I325" s="154"/>
      <c r="L325" s="150"/>
      <c r="M325" s="155"/>
      <c r="T325" s="156"/>
      <c r="AT325" s="152" t="s">
        <v>205</v>
      </c>
      <c r="AU325" s="152" t="s">
        <v>85</v>
      </c>
      <c r="AV325" s="12" t="s">
        <v>82</v>
      </c>
      <c r="AW325" s="12" t="s">
        <v>35</v>
      </c>
      <c r="AX325" s="12" t="s">
        <v>74</v>
      </c>
      <c r="AY325" s="152" t="s">
        <v>189</v>
      </c>
    </row>
    <row r="326" spans="2:65" s="12" customFormat="1" ht="11.25">
      <c r="B326" s="150"/>
      <c r="D326" s="151" t="s">
        <v>205</v>
      </c>
      <c r="E326" s="152" t="s">
        <v>19</v>
      </c>
      <c r="F326" s="153" t="s">
        <v>4006</v>
      </c>
      <c r="H326" s="152" t="s">
        <v>19</v>
      </c>
      <c r="I326" s="154"/>
      <c r="L326" s="150"/>
      <c r="M326" s="155"/>
      <c r="T326" s="156"/>
      <c r="AT326" s="152" t="s">
        <v>205</v>
      </c>
      <c r="AU326" s="152" t="s">
        <v>85</v>
      </c>
      <c r="AV326" s="12" t="s">
        <v>82</v>
      </c>
      <c r="AW326" s="12" t="s">
        <v>35</v>
      </c>
      <c r="AX326" s="12" t="s">
        <v>74</v>
      </c>
      <c r="AY326" s="152" t="s">
        <v>189</v>
      </c>
    </row>
    <row r="327" spans="2:65" s="13" customFormat="1" ht="11.25">
      <c r="B327" s="157"/>
      <c r="D327" s="151" t="s">
        <v>205</v>
      </c>
      <c r="E327" s="158" t="s">
        <v>19</v>
      </c>
      <c r="F327" s="159" t="s">
        <v>82</v>
      </c>
      <c r="H327" s="160">
        <v>1</v>
      </c>
      <c r="I327" s="161"/>
      <c r="L327" s="157"/>
      <c r="M327" s="162"/>
      <c r="T327" s="163"/>
      <c r="AT327" s="158" t="s">
        <v>205</v>
      </c>
      <c r="AU327" s="158" t="s">
        <v>85</v>
      </c>
      <c r="AV327" s="13" t="s">
        <v>85</v>
      </c>
      <c r="AW327" s="13" t="s">
        <v>35</v>
      </c>
      <c r="AX327" s="13" t="s">
        <v>82</v>
      </c>
      <c r="AY327" s="158" t="s">
        <v>189</v>
      </c>
    </row>
    <row r="328" spans="2:65" s="11" customFormat="1" ht="22.9" customHeight="1">
      <c r="B328" s="121"/>
      <c r="D328" s="122" t="s">
        <v>73</v>
      </c>
      <c r="E328" s="131" t="s">
        <v>4239</v>
      </c>
      <c r="F328" s="131" t="s">
        <v>4240</v>
      </c>
      <c r="I328" s="124"/>
      <c r="J328" s="132">
        <f>BK328</f>
        <v>0</v>
      </c>
      <c r="L328" s="121"/>
      <c r="M328" s="126"/>
      <c r="P328" s="127">
        <f>SUM(P329:P345)</f>
        <v>0</v>
      </c>
      <c r="R328" s="127">
        <f>SUM(R329:R345)</f>
        <v>0</v>
      </c>
      <c r="T328" s="128">
        <f>SUM(T329:T345)</f>
        <v>0</v>
      </c>
      <c r="AR328" s="122" t="s">
        <v>111</v>
      </c>
      <c r="AT328" s="129" t="s">
        <v>73</v>
      </c>
      <c r="AU328" s="129" t="s">
        <v>82</v>
      </c>
      <c r="AY328" s="122" t="s">
        <v>189</v>
      </c>
      <c r="BK328" s="130">
        <f>SUM(BK329:BK345)</f>
        <v>0</v>
      </c>
    </row>
    <row r="329" spans="2:65" s="1" customFormat="1" ht="16.5" customHeight="1">
      <c r="B329" s="33"/>
      <c r="C329" s="133" t="s">
        <v>665</v>
      </c>
      <c r="D329" s="133" t="s">
        <v>191</v>
      </c>
      <c r="E329" s="134" t="s">
        <v>4241</v>
      </c>
      <c r="F329" s="135" t="s">
        <v>4242</v>
      </c>
      <c r="G329" s="136" t="s">
        <v>734</v>
      </c>
      <c r="H329" s="137">
        <v>1</v>
      </c>
      <c r="I329" s="138"/>
      <c r="J329" s="139">
        <f>ROUND(I329*H329,2)</f>
        <v>0</v>
      </c>
      <c r="K329" s="135" t="s">
        <v>19</v>
      </c>
      <c r="L329" s="33"/>
      <c r="M329" s="140" t="s">
        <v>19</v>
      </c>
      <c r="N329" s="141" t="s">
        <v>45</v>
      </c>
      <c r="P329" s="142">
        <f>O329*H329</f>
        <v>0</v>
      </c>
      <c r="Q329" s="142">
        <v>0</v>
      </c>
      <c r="R329" s="142">
        <f>Q329*H329</f>
        <v>0</v>
      </c>
      <c r="S329" s="142">
        <v>0</v>
      </c>
      <c r="T329" s="143">
        <f>S329*H329</f>
        <v>0</v>
      </c>
      <c r="AR329" s="144" t="s">
        <v>82</v>
      </c>
      <c r="AT329" s="144" t="s">
        <v>191</v>
      </c>
      <c r="AU329" s="144" t="s">
        <v>85</v>
      </c>
      <c r="AY329" s="18" t="s">
        <v>189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8" t="s">
        <v>82</v>
      </c>
      <c r="BK329" s="145">
        <f>ROUND(I329*H329,2)</f>
        <v>0</v>
      </c>
      <c r="BL329" s="18" t="s">
        <v>82</v>
      </c>
      <c r="BM329" s="144" t="s">
        <v>4243</v>
      </c>
    </row>
    <row r="330" spans="2:65" s="12" customFormat="1" ht="11.25">
      <c r="B330" s="150"/>
      <c r="D330" s="151" t="s">
        <v>205</v>
      </c>
      <c r="E330" s="152" t="s">
        <v>19</v>
      </c>
      <c r="F330" s="153" t="s">
        <v>217</v>
      </c>
      <c r="H330" s="152" t="s">
        <v>19</v>
      </c>
      <c r="I330" s="154"/>
      <c r="L330" s="150"/>
      <c r="M330" s="155"/>
      <c r="T330" s="156"/>
      <c r="AT330" s="152" t="s">
        <v>205</v>
      </c>
      <c r="AU330" s="152" t="s">
        <v>85</v>
      </c>
      <c r="AV330" s="12" t="s">
        <v>82</v>
      </c>
      <c r="AW330" s="12" t="s">
        <v>35</v>
      </c>
      <c r="AX330" s="12" t="s">
        <v>74</v>
      </c>
      <c r="AY330" s="152" t="s">
        <v>189</v>
      </c>
    </row>
    <row r="331" spans="2:65" s="12" customFormat="1" ht="22.5">
      <c r="B331" s="150"/>
      <c r="D331" s="151" t="s">
        <v>205</v>
      </c>
      <c r="E331" s="152" t="s">
        <v>19</v>
      </c>
      <c r="F331" s="153" t="s">
        <v>4244</v>
      </c>
      <c r="H331" s="152" t="s">
        <v>19</v>
      </c>
      <c r="I331" s="154"/>
      <c r="L331" s="150"/>
      <c r="M331" s="155"/>
      <c r="T331" s="156"/>
      <c r="AT331" s="152" t="s">
        <v>205</v>
      </c>
      <c r="AU331" s="152" t="s">
        <v>85</v>
      </c>
      <c r="AV331" s="12" t="s">
        <v>82</v>
      </c>
      <c r="AW331" s="12" t="s">
        <v>35</v>
      </c>
      <c r="AX331" s="12" t="s">
        <v>74</v>
      </c>
      <c r="AY331" s="152" t="s">
        <v>189</v>
      </c>
    </row>
    <row r="332" spans="2:65" s="13" customFormat="1" ht="11.25">
      <c r="B332" s="157"/>
      <c r="D332" s="151" t="s">
        <v>205</v>
      </c>
      <c r="E332" s="158" t="s">
        <v>19</v>
      </c>
      <c r="F332" s="159" t="s">
        <v>82</v>
      </c>
      <c r="H332" s="160">
        <v>1</v>
      </c>
      <c r="I332" s="161"/>
      <c r="L332" s="157"/>
      <c r="M332" s="162"/>
      <c r="T332" s="163"/>
      <c r="AT332" s="158" t="s">
        <v>205</v>
      </c>
      <c r="AU332" s="158" t="s">
        <v>85</v>
      </c>
      <c r="AV332" s="13" t="s">
        <v>85</v>
      </c>
      <c r="AW332" s="13" t="s">
        <v>35</v>
      </c>
      <c r="AX332" s="13" t="s">
        <v>82</v>
      </c>
      <c r="AY332" s="158" t="s">
        <v>189</v>
      </c>
    </row>
    <row r="333" spans="2:65" s="1" customFormat="1" ht="16.5" customHeight="1">
      <c r="B333" s="33"/>
      <c r="C333" s="133" t="s">
        <v>674</v>
      </c>
      <c r="D333" s="133" t="s">
        <v>191</v>
      </c>
      <c r="E333" s="134" t="s">
        <v>4245</v>
      </c>
      <c r="F333" s="135" t="s">
        <v>4246</v>
      </c>
      <c r="G333" s="136" t="s">
        <v>734</v>
      </c>
      <c r="H333" s="137">
        <v>1</v>
      </c>
      <c r="I333" s="138"/>
      <c r="J333" s="139">
        <f>ROUND(I333*H333,2)</f>
        <v>0</v>
      </c>
      <c r="K333" s="135" t="s">
        <v>19</v>
      </c>
      <c r="L333" s="33"/>
      <c r="M333" s="140" t="s">
        <v>19</v>
      </c>
      <c r="N333" s="141" t="s">
        <v>45</v>
      </c>
      <c r="P333" s="142">
        <f>O333*H333</f>
        <v>0</v>
      </c>
      <c r="Q333" s="142">
        <v>0</v>
      </c>
      <c r="R333" s="142">
        <f>Q333*H333</f>
        <v>0</v>
      </c>
      <c r="S333" s="142">
        <v>0</v>
      </c>
      <c r="T333" s="143">
        <f>S333*H333</f>
        <v>0</v>
      </c>
      <c r="AR333" s="144" t="s">
        <v>82</v>
      </c>
      <c r="AT333" s="144" t="s">
        <v>191</v>
      </c>
      <c r="AU333" s="144" t="s">
        <v>85</v>
      </c>
      <c r="AY333" s="18" t="s">
        <v>189</v>
      </c>
      <c r="BE333" s="145">
        <f>IF(N333="základní",J333,0)</f>
        <v>0</v>
      </c>
      <c r="BF333" s="145">
        <f>IF(N333="snížená",J333,0)</f>
        <v>0</v>
      </c>
      <c r="BG333" s="145">
        <f>IF(N333="zákl. přenesená",J333,0)</f>
        <v>0</v>
      </c>
      <c r="BH333" s="145">
        <f>IF(N333="sníž. přenesená",J333,0)</f>
        <v>0</v>
      </c>
      <c r="BI333" s="145">
        <f>IF(N333="nulová",J333,0)</f>
        <v>0</v>
      </c>
      <c r="BJ333" s="18" t="s">
        <v>82</v>
      </c>
      <c r="BK333" s="145">
        <f>ROUND(I333*H333,2)</f>
        <v>0</v>
      </c>
      <c r="BL333" s="18" t="s">
        <v>82</v>
      </c>
      <c r="BM333" s="144" t="s">
        <v>4247</v>
      </c>
    </row>
    <row r="334" spans="2:65" s="12" customFormat="1" ht="11.25">
      <c r="B334" s="150"/>
      <c r="D334" s="151" t="s">
        <v>205</v>
      </c>
      <c r="E334" s="152" t="s">
        <v>19</v>
      </c>
      <c r="F334" s="153" t="s">
        <v>217</v>
      </c>
      <c r="H334" s="152" t="s">
        <v>19</v>
      </c>
      <c r="I334" s="154"/>
      <c r="L334" s="150"/>
      <c r="M334" s="155"/>
      <c r="T334" s="156"/>
      <c r="AT334" s="152" t="s">
        <v>205</v>
      </c>
      <c r="AU334" s="152" t="s">
        <v>85</v>
      </c>
      <c r="AV334" s="12" t="s">
        <v>82</v>
      </c>
      <c r="AW334" s="12" t="s">
        <v>35</v>
      </c>
      <c r="AX334" s="12" t="s">
        <v>74</v>
      </c>
      <c r="AY334" s="152" t="s">
        <v>189</v>
      </c>
    </row>
    <row r="335" spans="2:65" s="13" customFormat="1" ht="11.25">
      <c r="B335" s="157"/>
      <c r="D335" s="151" t="s">
        <v>205</v>
      </c>
      <c r="E335" s="158" t="s">
        <v>19</v>
      </c>
      <c r="F335" s="159" t="s">
        <v>82</v>
      </c>
      <c r="H335" s="160">
        <v>1</v>
      </c>
      <c r="I335" s="161"/>
      <c r="L335" s="157"/>
      <c r="M335" s="162"/>
      <c r="T335" s="163"/>
      <c r="AT335" s="158" t="s">
        <v>205</v>
      </c>
      <c r="AU335" s="158" t="s">
        <v>85</v>
      </c>
      <c r="AV335" s="13" t="s">
        <v>85</v>
      </c>
      <c r="AW335" s="13" t="s">
        <v>35</v>
      </c>
      <c r="AX335" s="13" t="s">
        <v>82</v>
      </c>
      <c r="AY335" s="158" t="s">
        <v>189</v>
      </c>
    </row>
    <row r="336" spans="2:65" s="1" customFormat="1" ht="16.5" customHeight="1">
      <c r="B336" s="33"/>
      <c r="C336" s="133" t="s">
        <v>685</v>
      </c>
      <c r="D336" s="133" t="s">
        <v>191</v>
      </c>
      <c r="E336" s="134" t="s">
        <v>4248</v>
      </c>
      <c r="F336" s="135" t="s">
        <v>4249</v>
      </c>
      <c r="G336" s="136" t="s">
        <v>734</v>
      </c>
      <c r="H336" s="137">
        <v>1</v>
      </c>
      <c r="I336" s="138"/>
      <c r="J336" s="139">
        <f>ROUND(I336*H336,2)</f>
        <v>0</v>
      </c>
      <c r="K336" s="135" t="s">
        <v>19</v>
      </c>
      <c r="L336" s="33"/>
      <c r="M336" s="140" t="s">
        <v>19</v>
      </c>
      <c r="N336" s="141" t="s">
        <v>45</v>
      </c>
      <c r="P336" s="142">
        <f>O336*H336</f>
        <v>0</v>
      </c>
      <c r="Q336" s="142">
        <v>0</v>
      </c>
      <c r="R336" s="142">
        <f>Q336*H336</f>
        <v>0</v>
      </c>
      <c r="S336" s="142">
        <v>0</v>
      </c>
      <c r="T336" s="143">
        <f>S336*H336</f>
        <v>0</v>
      </c>
      <c r="AR336" s="144" t="s">
        <v>82</v>
      </c>
      <c r="AT336" s="144" t="s">
        <v>191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82</v>
      </c>
      <c r="BM336" s="144" t="s">
        <v>4250</v>
      </c>
    </row>
    <row r="337" spans="2:65" s="12" customFormat="1" ht="11.25">
      <c r="B337" s="150"/>
      <c r="D337" s="151" t="s">
        <v>205</v>
      </c>
      <c r="E337" s="152" t="s">
        <v>19</v>
      </c>
      <c r="F337" s="153" t="s">
        <v>217</v>
      </c>
      <c r="H337" s="152" t="s">
        <v>19</v>
      </c>
      <c r="I337" s="154"/>
      <c r="L337" s="150"/>
      <c r="M337" s="155"/>
      <c r="T337" s="156"/>
      <c r="AT337" s="152" t="s">
        <v>205</v>
      </c>
      <c r="AU337" s="152" t="s">
        <v>85</v>
      </c>
      <c r="AV337" s="12" t="s">
        <v>82</v>
      </c>
      <c r="AW337" s="12" t="s">
        <v>35</v>
      </c>
      <c r="AX337" s="12" t="s">
        <v>74</v>
      </c>
      <c r="AY337" s="152" t="s">
        <v>189</v>
      </c>
    </row>
    <row r="338" spans="2:65" s="13" customFormat="1" ht="11.25">
      <c r="B338" s="157"/>
      <c r="D338" s="151" t="s">
        <v>205</v>
      </c>
      <c r="E338" s="158" t="s">
        <v>19</v>
      </c>
      <c r="F338" s="159" t="s">
        <v>82</v>
      </c>
      <c r="H338" s="160">
        <v>1</v>
      </c>
      <c r="I338" s="161"/>
      <c r="L338" s="157"/>
      <c r="M338" s="162"/>
      <c r="T338" s="163"/>
      <c r="AT338" s="158" t="s">
        <v>205</v>
      </c>
      <c r="AU338" s="158" t="s">
        <v>85</v>
      </c>
      <c r="AV338" s="13" t="s">
        <v>85</v>
      </c>
      <c r="AW338" s="13" t="s">
        <v>35</v>
      </c>
      <c r="AX338" s="13" t="s">
        <v>82</v>
      </c>
      <c r="AY338" s="158" t="s">
        <v>189</v>
      </c>
    </row>
    <row r="339" spans="2:65" s="1" customFormat="1" ht="24.2" customHeight="1">
      <c r="B339" s="33"/>
      <c r="C339" s="133" t="s">
        <v>690</v>
      </c>
      <c r="D339" s="133" t="s">
        <v>191</v>
      </c>
      <c r="E339" s="134" t="s">
        <v>4251</v>
      </c>
      <c r="F339" s="135" t="s">
        <v>4252</v>
      </c>
      <c r="G339" s="136" t="s">
        <v>734</v>
      </c>
      <c r="H339" s="137">
        <v>1</v>
      </c>
      <c r="I339" s="138"/>
      <c r="J339" s="139">
        <f>ROUND(I339*H339,2)</f>
        <v>0</v>
      </c>
      <c r="K339" s="135" t="s">
        <v>19</v>
      </c>
      <c r="L339" s="33"/>
      <c r="M339" s="140" t="s">
        <v>19</v>
      </c>
      <c r="N339" s="141" t="s">
        <v>45</v>
      </c>
      <c r="P339" s="142">
        <f>O339*H339</f>
        <v>0</v>
      </c>
      <c r="Q339" s="142">
        <v>0</v>
      </c>
      <c r="R339" s="142">
        <f>Q339*H339</f>
        <v>0</v>
      </c>
      <c r="S339" s="142">
        <v>0</v>
      </c>
      <c r="T339" s="143">
        <f>S339*H339</f>
        <v>0</v>
      </c>
      <c r="AR339" s="144" t="s">
        <v>82</v>
      </c>
      <c r="AT339" s="144" t="s">
        <v>191</v>
      </c>
      <c r="AU339" s="144" t="s">
        <v>85</v>
      </c>
      <c r="AY339" s="18" t="s">
        <v>189</v>
      </c>
      <c r="BE339" s="145">
        <f>IF(N339="základní",J339,0)</f>
        <v>0</v>
      </c>
      <c r="BF339" s="145">
        <f>IF(N339="snížená",J339,0)</f>
        <v>0</v>
      </c>
      <c r="BG339" s="145">
        <f>IF(N339="zákl. přenesená",J339,0)</f>
        <v>0</v>
      </c>
      <c r="BH339" s="145">
        <f>IF(N339="sníž. přenesená",J339,0)</f>
        <v>0</v>
      </c>
      <c r="BI339" s="145">
        <f>IF(N339="nulová",J339,0)</f>
        <v>0</v>
      </c>
      <c r="BJ339" s="18" t="s">
        <v>82</v>
      </c>
      <c r="BK339" s="145">
        <f>ROUND(I339*H339,2)</f>
        <v>0</v>
      </c>
      <c r="BL339" s="18" t="s">
        <v>82</v>
      </c>
      <c r="BM339" s="144" t="s">
        <v>4253</v>
      </c>
    </row>
    <row r="340" spans="2:65" s="12" customFormat="1" ht="11.25">
      <c r="B340" s="150"/>
      <c r="D340" s="151" t="s">
        <v>205</v>
      </c>
      <c r="E340" s="152" t="s">
        <v>19</v>
      </c>
      <c r="F340" s="153" t="s">
        <v>217</v>
      </c>
      <c r="H340" s="152" t="s">
        <v>19</v>
      </c>
      <c r="I340" s="154"/>
      <c r="L340" s="150"/>
      <c r="M340" s="155"/>
      <c r="T340" s="156"/>
      <c r="AT340" s="152" t="s">
        <v>205</v>
      </c>
      <c r="AU340" s="152" t="s">
        <v>85</v>
      </c>
      <c r="AV340" s="12" t="s">
        <v>82</v>
      </c>
      <c r="AW340" s="12" t="s">
        <v>35</v>
      </c>
      <c r="AX340" s="12" t="s">
        <v>74</v>
      </c>
      <c r="AY340" s="152" t="s">
        <v>189</v>
      </c>
    </row>
    <row r="341" spans="2:65" s="12" customFormat="1" ht="11.25">
      <c r="B341" s="150"/>
      <c r="D341" s="151" t="s">
        <v>205</v>
      </c>
      <c r="E341" s="152" t="s">
        <v>19</v>
      </c>
      <c r="F341" s="153" t="s">
        <v>4006</v>
      </c>
      <c r="H341" s="152" t="s">
        <v>19</v>
      </c>
      <c r="I341" s="154"/>
      <c r="L341" s="150"/>
      <c r="M341" s="155"/>
      <c r="T341" s="156"/>
      <c r="AT341" s="152" t="s">
        <v>205</v>
      </c>
      <c r="AU341" s="152" t="s">
        <v>85</v>
      </c>
      <c r="AV341" s="12" t="s">
        <v>82</v>
      </c>
      <c r="AW341" s="12" t="s">
        <v>35</v>
      </c>
      <c r="AX341" s="12" t="s">
        <v>74</v>
      </c>
      <c r="AY341" s="152" t="s">
        <v>189</v>
      </c>
    </row>
    <row r="342" spans="2:65" s="13" customFormat="1" ht="11.25">
      <c r="B342" s="157"/>
      <c r="D342" s="151" t="s">
        <v>205</v>
      </c>
      <c r="E342" s="158" t="s">
        <v>19</v>
      </c>
      <c r="F342" s="159" t="s">
        <v>82</v>
      </c>
      <c r="H342" s="160">
        <v>1</v>
      </c>
      <c r="I342" s="161"/>
      <c r="L342" s="157"/>
      <c r="M342" s="162"/>
      <c r="T342" s="163"/>
      <c r="AT342" s="158" t="s">
        <v>205</v>
      </c>
      <c r="AU342" s="158" t="s">
        <v>85</v>
      </c>
      <c r="AV342" s="13" t="s">
        <v>85</v>
      </c>
      <c r="AW342" s="13" t="s">
        <v>35</v>
      </c>
      <c r="AX342" s="13" t="s">
        <v>82</v>
      </c>
      <c r="AY342" s="158" t="s">
        <v>189</v>
      </c>
    </row>
    <row r="343" spans="2:65" s="12" customFormat="1" ht="33.75">
      <c r="B343" s="150"/>
      <c r="D343" s="151" t="s">
        <v>205</v>
      </c>
      <c r="E343" s="152" t="s">
        <v>19</v>
      </c>
      <c r="F343" s="153" t="s">
        <v>4254</v>
      </c>
      <c r="H343" s="152" t="s">
        <v>19</v>
      </c>
      <c r="I343" s="154"/>
      <c r="L343" s="150"/>
      <c r="M343" s="155"/>
      <c r="T343" s="156"/>
      <c r="AT343" s="152" t="s">
        <v>205</v>
      </c>
      <c r="AU343" s="152" t="s">
        <v>85</v>
      </c>
      <c r="AV343" s="12" t="s">
        <v>82</v>
      </c>
      <c r="AW343" s="12" t="s">
        <v>35</v>
      </c>
      <c r="AX343" s="12" t="s">
        <v>74</v>
      </c>
      <c r="AY343" s="152" t="s">
        <v>189</v>
      </c>
    </row>
    <row r="344" spans="2:65" s="12" customFormat="1" ht="33.75">
      <c r="B344" s="150"/>
      <c r="D344" s="151" t="s">
        <v>205</v>
      </c>
      <c r="E344" s="152" t="s">
        <v>19</v>
      </c>
      <c r="F344" s="153" t="s">
        <v>4255</v>
      </c>
      <c r="H344" s="152" t="s">
        <v>19</v>
      </c>
      <c r="I344" s="154"/>
      <c r="L344" s="150"/>
      <c r="M344" s="155"/>
      <c r="T344" s="156"/>
      <c r="AT344" s="152" t="s">
        <v>205</v>
      </c>
      <c r="AU344" s="152" t="s">
        <v>85</v>
      </c>
      <c r="AV344" s="12" t="s">
        <v>82</v>
      </c>
      <c r="AW344" s="12" t="s">
        <v>35</v>
      </c>
      <c r="AX344" s="12" t="s">
        <v>74</v>
      </c>
      <c r="AY344" s="152" t="s">
        <v>189</v>
      </c>
    </row>
    <row r="345" spans="2:65" s="1" customFormat="1" ht="24.2" customHeight="1">
      <c r="B345" s="33"/>
      <c r="C345" s="133" t="s">
        <v>697</v>
      </c>
      <c r="D345" s="133" t="s">
        <v>191</v>
      </c>
      <c r="E345" s="134" t="s">
        <v>4256</v>
      </c>
      <c r="F345" s="135" t="s">
        <v>4257</v>
      </c>
      <c r="G345" s="136" t="s">
        <v>734</v>
      </c>
      <c r="H345" s="137">
        <v>1</v>
      </c>
      <c r="I345" s="138"/>
      <c r="J345" s="139">
        <f>ROUND(I345*H345,2)</f>
        <v>0</v>
      </c>
      <c r="K345" s="135" t="s">
        <v>19</v>
      </c>
      <c r="L345" s="33"/>
      <c r="M345" s="195" t="s">
        <v>19</v>
      </c>
      <c r="N345" s="196" t="s">
        <v>45</v>
      </c>
      <c r="O345" s="192"/>
      <c r="P345" s="197">
        <f>O345*H345</f>
        <v>0</v>
      </c>
      <c r="Q345" s="197">
        <v>0</v>
      </c>
      <c r="R345" s="197">
        <f>Q345*H345</f>
        <v>0</v>
      </c>
      <c r="S345" s="197">
        <v>0</v>
      </c>
      <c r="T345" s="198">
        <f>S345*H345</f>
        <v>0</v>
      </c>
      <c r="AR345" s="144" t="s">
        <v>82</v>
      </c>
      <c r="AT345" s="144" t="s">
        <v>191</v>
      </c>
      <c r="AU345" s="144" t="s">
        <v>85</v>
      </c>
      <c r="AY345" s="18" t="s">
        <v>189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8" t="s">
        <v>82</v>
      </c>
      <c r="BK345" s="145">
        <f>ROUND(I345*H345,2)</f>
        <v>0</v>
      </c>
      <c r="BL345" s="18" t="s">
        <v>82</v>
      </c>
      <c r="BM345" s="144" t="s">
        <v>4258</v>
      </c>
    </row>
    <row r="346" spans="2:65" s="1" customFormat="1" ht="6.95" customHeight="1">
      <c r="B346" s="42"/>
      <c r="C346" s="43"/>
      <c r="D346" s="43"/>
      <c r="E346" s="43"/>
      <c r="F346" s="43"/>
      <c r="G346" s="43"/>
      <c r="H346" s="43"/>
      <c r="I346" s="43"/>
      <c r="J346" s="43"/>
      <c r="K346" s="43"/>
      <c r="L346" s="33"/>
    </row>
  </sheetData>
  <sheetProtection algorithmName="SHA-512" hashValue="3J+x7urHa6Rsb+oF+lJ8QJOhREW/59fg7kyv1jNhx3JGRonpK1jtOw7sdSVqhkYBy9UGhIshspeKjCq00v1W9w==" saltValue="CXp4q83xLdpr2SXNswzsK9T0svswoQ8Pvc27pxc88PoFfwIDS3G7r+9UPRhkw2wYiLvxD9r4goHPrTiLRc2mBw==" spinCount="100000" sheet="1" objects="1" scenarios="1" formatColumns="0" formatRows="0" autoFilter="0"/>
  <autoFilter ref="C92:K345" xr:uid="{00000000-0009-0000-0000-000008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hyperlinks>
    <hyperlink ref="F97" r:id="rId1" xr:uid="{00000000-0004-0000-0800-000000000000}"/>
    <hyperlink ref="F108" r:id="rId2" xr:uid="{00000000-0004-0000-08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5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121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2116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4259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ROUND(J95,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ROUND((SUM(BE95:BE527)),  2)</f>
        <v>0</v>
      </c>
      <c r="I35" s="95">
        <v>0.21</v>
      </c>
      <c r="J35" s="84">
        <f>ROUND(((SUM(BE95:BE527))*I35),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ROUND((SUM(BF95:BF527)),  2)</f>
        <v>0</v>
      </c>
      <c r="I36" s="95">
        <v>0.12</v>
      </c>
      <c r="J36" s="84">
        <f>ROUND(((SUM(BF95:BF527))*I36),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ROUND((SUM(BG95:BG527)),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ROUND((SUM(BH95:BH527)),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ROUND((SUM(BI95:BI527)),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2116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SO 04.3 - Odpad z VDJ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J95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162</v>
      </c>
      <c r="E64" s="107"/>
      <c r="F64" s="107"/>
      <c r="G64" s="107"/>
      <c r="H64" s="107"/>
      <c r="I64" s="107"/>
      <c r="J64" s="108">
        <f>J96</f>
        <v>0</v>
      </c>
      <c r="L64" s="105"/>
    </row>
    <row r="65" spans="2:12" s="9" customFormat="1" ht="19.899999999999999" customHeight="1">
      <c r="B65" s="109"/>
      <c r="D65" s="110" t="s">
        <v>163</v>
      </c>
      <c r="E65" s="111"/>
      <c r="F65" s="111"/>
      <c r="G65" s="111"/>
      <c r="H65" s="111"/>
      <c r="I65" s="111"/>
      <c r="J65" s="112">
        <f>J97</f>
        <v>0</v>
      </c>
      <c r="L65" s="109"/>
    </row>
    <row r="66" spans="2:12" s="9" customFormat="1" ht="19.899999999999999" customHeight="1">
      <c r="B66" s="109"/>
      <c r="D66" s="110" t="s">
        <v>164</v>
      </c>
      <c r="E66" s="111"/>
      <c r="F66" s="111"/>
      <c r="G66" s="111"/>
      <c r="H66" s="111"/>
      <c r="I66" s="111"/>
      <c r="J66" s="112">
        <f>J296</f>
        <v>0</v>
      </c>
      <c r="L66" s="109"/>
    </row>
    <row r="67" spans="2:12" s="9" customFormat="1" ht="19.899999999999999" customHeight="1">
      <c r="B67" s="109"/>
      <c r="D67" s="110" t="s">
        <v>165</v>
      </c>
      <c r="E67" s="111"/>
      <c r="F67" s="111"/>
      <c r="G67" s="111"/>
      <c r="H67" s="111"/>
      <c r="I67" s="111"/>
      <c r="J67" s="112">
        <f>J303</f>
        <v>0</v>
      </c>
      <c r="L67" s="109"/>
    </row>
    <row r="68" spans="2:12" s="9" customFormat="1" ht="19.899999999999999" customHeight="1">
      <c r="B68" s="109"/>
      <c r="D68" s="110" t="s">
        <v>1584</v>
      </c>
      <c r="E68" s="111"/>
      <c r="F68" s="111"/>
      <c r="G68" s="111"/>
      <c r="H68" s="111"/>
      <c r="I68" s="111"/>
      <c r="J68" s="112">
        <f>J341</f>
        <v>0</v>
      </c>
      <c r="L68" s="109"/>
    </row>
    <row r="69" spans="2:12" s="9" customFormat="1" ht="19.899999999999999" customHeight="1">
      <c r="B69" s="109"/>
      <c r="D69" s="110" t="s">
        <v>167</v>
      </c>
      <c r="E69" s="111"/>
      <c r="F69" s="111"/>
      <c r="G69" s="111"/>
      <c r="H69" s="111"/>
      <c r="I69" s="111"/>
      <c r="J69" s="112">
        <f>J344</f>
        <v>0</v>
      </c>
      <c r="L69" s="109"/>
    </row>
    <row r="70" spans="2:12" s="9" customFormat="1" ht="19.899999999999999" customHeight="1">
      <c r="B70" s="109"/>
      <c r="D70" s="110" t="s">
        <v>168</v>
      </c>
      <c r="E70" s="111"/>
      <c r="F70" s="111"/>
      <c r="G70" s="111"/>
      <c r="H70" s="111"/>
      <c r="I70" s="111"/>
      <c r="J70" s="112">
        <f>J496</f>
        <v>0</v>
      </c>
      <c r="L70" s="109"/>
    </row>
    <row r="71" spans="2:12" s="9" customFormat="1" ht="19.899999999999999" customHeight="1">
      <c r="B71" s="109"/>
      <c r="D71" s="110" t="s">
        <v>170</v>
      </c>
      <c r="E71" s="111"/>
      <c r="F71" s="111"/>
      <c r="G71" s="111"/>
      <c r="H71" s="111"/>
      <c r="I71" s="111"/>
      <c r="J71" s="112">
        <f>J520</f>
        <v>0</v>
      </c>
      <c r="L71" s="109"/>
    </row>
    <row r="72" spans="2:12" s="8" customFormat="1" ht="24.95" customHeight="1">
      <c r="B72" s="105"/>
      <c r="D72" s="106" t="s">
        <v>171</v>
      </c>
      <c r="E72" s="107"/>
      <c r="F72" s="107"/>
      <c r="G72" s="107"/>
      <c r="H72" s="107"/>
      <c r="I72" s="107"/>
      <c r="J72" s="108">
        <f>J523</f>
        <v>0</v>
      </c>
      <c r="L72" s="105"/>
    </row>
    <row r="73" spans="2:12" s="9" customFormat="1" ht="19.899999999999999" customHeight="1">
      <c r="B73" s="109"/>
      <c r="D73" s="110" t="s">
        <v>172</v>
      </c>
      <c r="E73" s="111"/>
      <c r="F73" s="111"/>
      <c r="G73" s="111"/>
      <c r="H73" s="111"/>
      <c r="I73" s="111"/>
      <c r="J73" s="112">
        <f>J524</f>
        <v>0</v>
      </c>
      <c r="L73" s="109"/>
    </row>
    <row r="74" spans="2:12" s="1" customFormat="1" ht="21.75" customHeight="1">
      <c r="B74" s="33"/>
      <c r="L74" s="33"/>
    </row>
    <row r="75" spans="2:12" s="1" customFormat="1" ht="6.95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3"/>
    </row>
    <row r="79" spans="2:12" s="1" customFormat="1" ht="6.95" customHeight="1"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33"/>
    </row>
    <row r="80" spans="2:12" s="1" customFormat="1" ht="24.95" customHeight="1">
      <c r="B80" s="33"/>
      <c r="C80" s="22" t="s">
        <v>174</v>
      </c>
      <c r="L80" s="33"/>
    </row>
    <row r="81" spans="2:63" s="1" customFormat="1" ht="6.95" customHeight="1">
      <c r="B81" s="33"/>
      <c r="L81" s="33"/>
    </row>
    <row r="82" spans="2:63" s="1" customFormat="1" ht="12" customHeight="1">
      <c r="B82" s="33"/>
      <c r="C82" s="28" t="s">
        <v>16</v>
      </c>
      <c r="L82" s="33"/>
    </row>
    <row r="83" spans="2:63" s="1" customFormat="1" ht="16.5" customHeight="1">
      <c r="B83" s="33"/>
      <c r="E83" s="326" t="str">
        <f>E7</f>
        <v>Připojení vodovodu Černé Voděrady na SV Region JIH</v>
      </c>
      <c r="F83" s="327"/>
      <c r="G83" s="327"/>
      <c r="H83" s="327"/>
      <c r="L83" s="33"/>
    </row>
    <row r="84" spans="2:63" ht="12" customHeight="1">
      <c r="B84" s="21"/>
      <c r="C84" s="28" t="s">
        <v>150</v>
      </c>
      <c r="L84" s="21"/>
    </row>
    <row r="85" spans="2:63" s="1" customFormat="1" ht="16.5" customHeight="1">
      <c r="B85" s="33"/>
      <c r="E85" s="326" t="s">
        <v>2116</v>
      </c>
      <c r="F85" s="328"/>
      <c r="G85" s="328"/>
      <c r="H85" s="328"/>
      <c r="L85" s="33"/>
    </row>
    <row r="86" spans="2:63" s="1" customFormat="1" ht="12" customHeight="1">
      <c r="B86" s="33"/>
      <c r="C86" s="28" t="s">
        <v>1581</v>
      </c>
      <c r="L86" s="33"/>
    </row>
    <row r="87" spans="2:63" s="1" customFormat="1" ht="16.5" customHeight="1">
      <c r="B87" s="33"/>
      <c r="E87" s="284" t="str">
        <f>E11</f>
        <v>SO 04.3 - Odpad z VDJ</v>
      </c>
      <c r="F87" s="328"/>
      <c r="G87" s="328"/>
      <c r="H87" s="328"/>
      <c r="L87" s="33"/>
    </row>
    <row r="88" spans="2:63" s="1" customFormat="1" ht="6.95" customHeight="1">
      <c r="B88" s="33"/>
      <c r="L88" s="33"/>
    </row>
    <row r="89" spans="2:63" s="1" customFormat="1" ht="12" customHeight="1">
      <c r="B89" s="33"/>
      <c r="C89" s="28" t="s">
        <v>21</v>
      </c>
      <c r="F89" s="26" t="str">
        <f>F14</f>
        <v>K.Ú. černé Voděrady, Zvánovice, Ondřejov u Prahy</v>
      </c>
      <c r="I89" s="28" t="s">
        <v>23</v>
      </c>
      <c r="J89" s="50" t="str">
        <f>IF(J14="","",J14)</f>
        <v>31. 7. 2025</v>
      </c>
      <c r="L89" s="33"/>
    </row>
    <row r="90" spans="2:63" s="1" customFormat="1" ht="6.95" customHeight="1">
      <c r="B90" s="33"/>
      <c r="L90" s="33"/>
    </row>
    <row r="91" spans="2:63" s="1" customFormat="1" ht="40.15" customHeight="1">
      <c r="B91" s="33"/>
      <c r="C91" s="28" t="s">
        <v>25</v>
      </c>
      <c r="F91" s="26" t="str">
        <f>E17</f>
        <v>Obec Černé Voděrady, nám. Lípy Svobody 47, 281 63</v>
      </c>
      <c r="I91" s="28" t="s">
        <v>32</v>
      </c>
      <c r="J91" s="31" t="str">
        <f>E23</f>
        <v>Vodohospodářský rozvoj a výstavba s.s. Praha 5</v>
      </c>
      <c r="L91" s="33"/>
    </row>
    <row r="92" spans="2:63" s="1" customFormat="1" ht="15.2" customHeight="1">
      <c r="B92" s="33"/>
      <c r="C92" s="28" t="s">
        <v>30</v>
      </c>
      <c r="F92" s="26" t="str">
        <f>IF(E20="","",E20)</f>
        <v>Vyplň údaj</v>
      </c>
      <c r="I92" s="28" t="s">
        <v>36</v>
      </c>
      <c r="J92" s="31" t="str">
        <f>E26</f>
        <v xml:space="preserve"> </v>
      </c>
      <c r="L92" s="33"/>
    </row>
    <row r="93" spans="2:63" s="1" customFormat="1" ht="10.35" customHeight="1">
      <c r="B93" s="33"/>
      <c r="L93" s="33"/>
    </row>
    <row r="94" spans="2:63" s="10" customFormat="1" ht="29.25" customHeight="1">
      <c r="B94" s="113"/>
      <c r="C94" s="114" t="s">
        <v>175</v>
      </c>
      <c r="D94" s="115" t="s">
        <v>59</v>
      </c>
      <c r="E94" s="115" t="s">
        <v>55</v>
      </c>
      <c r="F94" s="115" t="s">
        <v>56</v>
      </c>
      <c r="G94" s="115" t="s">
        <v>176</v>
      </c>
      <c r="H94" s="115" t="s">
        <v>177</v>
      </c>
      <c r="I94" s="115" t="s">
        <v>178</v>
      </c>
      <c r="J94" s="115" t="s">
        <v>160</v>
      </c>
      <c r="K94" s="116" t="s">
        <v>179</v>
      </c>
      <c r="L94" s="113"/>
      <c r="M94" s="57" t="s">
        <v>19</v>
      </c>
      <c r="N94" s="58" t="s">
        <v>44</v>
      </c>
      <c r="O94" s="58" t="s">
        <v>180</v>
      </c>
      <c r="P94" s="58" t="s">
        <v>181</v>
      </c>
      <c r="Q94" s="58" t="s">
        <v>182</v>
      </c>
      <c r="R94" s="58" t="s">
        <v>183</v>
      </c>
      <c r="S94" s="58" t="s">
        <v>184</v>
      </c>
      <c r="T94" s="59" t="s">
        <v>185</v>
      </c>
    </row>
    <row r="95" spans="2:63" s="1" customFormat="1" ht="22.9" customHeight="1">
      <c r="B95" s="33"/>
      <c r="C95" s="62" t="s">
        <v>186</v>
      </c>
      <c r="J95" s="117">
        <f>BK95</f>
        <v>0</v>
      </c>
      <c r="L95" s="33"/>
      <c r="M95" s="60"/>
      <c r="N95" s="51"/>
      <c r="O95" s="51"/>
      <c r="P95" s="118">
        <f>P96+P523</f>
        <v>0</v>
      </c>
      <c r="Q95" s="51"/>
      <c r="R95" s="118">
        <f>R96+R523</f>
        <v>9.7444070399999987</v>
      </c>
      <c r="S95" s="51"/>
      <c r="T95" s="119">
        <f>T96+T523</f>
        <v>3.6600000000000001E-2</v>
      </c>
      <c r="AT95" s="18" t="s">
        <v>73</v>
      </c>
      <c r="AU95" s="18" t="s">
        <v>161</v>
      </c>
      <c r="BK95" s="120">
        <f>BK96+BK523</f>
        <v>0</v>
      </c>
    </row>
    <row r="96" spans="2:63" s="11" customFormat="1" ht="25.9" customHeight="1">
      <c r="B96" s="121"/>
      <c r="D96" s="122" t="s">
        <v>73</v>
      </c>
      <c r="E96" s="123" t="s">
        <v>187</v>
      </c>
      <c r="F96" s="123" t="s">
        <v>188</v>
      </c>
      <c r="I96" s="124"/>
      <c r="J96" s="125">
        <f>BK96</f>
        <v>0</v>
      </c>
      <c r="L96" s="121"/>
      <c r="M96" s="126"/>
      <c r="P96" s="127">
        <f>P97+P296+P303+P341+P344+P496+P520</f>
        <v>0</v>
      </c>
      <c r="R96" s="127">
        <f>R97+R296+R303+R341+R344+R496+R520</f>
        <v>9.7444070399999987</v>
      </c>
      <c r="T96" s="128">
        <f>T97+T296+T303+T341+T344+T496+T520</f>
        <v>3.6600000000000001E-2</v>
      </c>
      <c r="AR96" s="122" t="s">
        <v>82</v>
      </c>
      <c r="AT96" s="129" t="s">
        <v>73</v>
      </c>
      <c r="AU96" s="129" t="s">
        <v>74</v>
      </c>
      <c r="AY96" s="122" t="s">
        <v>189</v>
      </c>
      <c r="BK96" s="130">
        <f>BK97+BK296+BK303+BK341+BK344+BK496+BK520</f>
        <v>0</v>
      </c>
    </row>
    <row r="97" spans="2:65" s="11" customFormat="1" ht="22.9" customHeight="1">
      <c r="B97" s="121"/>
      <c r="D97" s="122" t="s">
        <v>73</v>
      </c>
      <c r="E97" s="131" t="s">
        <v>82</v>
      </c>
      <c r="F97" s="131" t="s">
        <v>190</v>
      </c>
      <c r="I97" s="124"/>
      <c r="J97" s="132">
        <f>BK97</f>
        <v>0</v>
      </c>
      <c r="L97" s="121"/>
      <c r="M97" s="126"/>
      <c r="P97" s="127">
        <f>SUM(P98:P295)</f>
        <v>0</v>
      </c>
      <c r="R97" s="127">
        <f>SUM(R98:R295)</f>
        <v>7.0289999999999991E-2</v>
      </c>
      <c r="T97" s="128">
        <f>SUM(T98:T295)</f>
        <v>0</v>
      </c>
      <c r="AR97" s="122" t="s">
        <v>82</v>
      </c>
      <c r="AT97" s="129" t="s">
        <v>73</v>
      </c>
      <c r="AU97" s="129" t="s">
        <v>82</v>
      </c>
      <c r="AY97" s="122" t="s">
        <v>189</v>
      </c>
      <c r="BK97" s="130">
        <f>SUM(BK98:BK295)</f>
        <v>0</v>
      </c>
    </row>
    <row r="98" spans="2:65" s="1" customFormat="1" ht="24.2" customHeight="1">
      <c r="B98" s="33"/>
      <c r="C98" s="133" t="s">
        <v>82</v>
      </c>
      <c r="D98" s="133" t="s">
        <v>191</v>
      </c>
      <c r="E98" s="134" t="s">
        <v>346</v>
      </c>
      <c r="F98" s="135" t="s">
        <v>347</v>
      </c>
      <c r="G98" s="136" t="s">
        <v>348</v>
      </c>
      <c r="H98" s="137">
        <v>8</v>
      </c>
      <c r="I98" s="138"/>
      <c r="J98" s="139">
        <f>ROUND(I98*H98,2)</f>
        <v>0</v>
      </c>
      <c r="K98" s="135" t="s">
        <v>195</v>
      </c>
      <c r="L98" s="33"/>
      <c r="M98" s="140" t="s">
        <v>19</v>
      </c>
      <c r="N98" s="141" t="s">
        <v>45</v>
      </c>
      <c r="P98" s="142">
        <f>O98*H98</f>
        <v>0</v>
      </c>
      <c r="Q98" s="142">
        <v>3.0000000000000001E-5</v>
      </c>
      <c r="R98" s="142">
        <f>Q98*H98</f>
        <v>2.4000000000000001E-4</v>
      </c>
      <c r="S98" s="142">
        <v>0</v>
      </c>
      <c r="T98" s="143">
        <f>S98*H98</f>
        <v>0</v>
      </c>
      <c r="AR98" s="144" t="s">
        <v>196</v>
      </c>
      <c r="AT98" s="144" t="s">
        <v>191</v>
      </c>
      <c r="AU98" s="144" t="s">
        <v>85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196</v>
      </c>
      <c r="BM98" s="144" t="s">
        <v>4260</v>
      </c>
    </row>
    <row r="99" spans="2:65" s="1" customFormat="1" ht="11.25">
      <c r="B99" s="33"/>
      <c r="D99" s="146" t="s">
        <v>198</v>
      </c>
      <c r="F99" s="147" t="s">
        <v>350</v>
      </c>
      <c r="I99" s="148"/>
      <c r="L99" s="33"/>
      <c r="M99" s="149"/>
      <c r="T99" s="54"/>
      <c r="AT99" s="18" t="s">
        <v>198</v>
      </c>
      <c r="AU99" s="18" t="s">
        <v>85</v>
      </c>
    </row>
    <row r="100" spans="2:65" s="13" customFormat="1" ht="11.25">
      <c r="B100" s="157"/>
      <c r="D100" s="151" t="s">
        <v>205</v>
      </c>
      <c r="E100" s="158" t="s">
        <v>19</v>
      </c>
      <c r="F100" s="159" t="s">
        <v>234</v>
      </c>
      <c r="H100" s="160">
        <v>8</v>
      </c>
      <c r="I100" s="161"/>
      <c r="L100" s="157"/>
      <c r="M100" s="162"/>
      <c r="T100" s="163"/>
      <c r="AT100" s="158" t="s">
        <v>205</v>
      </c>
      <c r="AU100" s="158" t="s">
        <v>85</v>
      </c>
      <c r="AV100" s="13" t="s">
        <v>85</v>
      </c>
      <c r="AW100" s="13" t="s">
        <v>35</v>
      </c>
      <c r="AX100" s="13" t="s">
        <v>82</v>
      </c>
      <c r="AY100" s="158" t="s">
        <v>189</v>
      </c>
    </row>
    <row r="101" spans="2:65" s="1" customFormat="1" ht="37.9" customHeight="1">
      <c r="B101" s="33"/>
      <c r="C101" s="133" t="s">
        <v>85</v>
      </c>
      <c r="D101" s="133" t="s">
        <v>191</v>
      </c>
      <c r="E101" s="134" t="s">
        <v>356</v>
      </c>
      <c r="F101" s="135" t="s">
        <v>357</v>
      </c>
      <c r="G101" s="136" t="s">
        <v>358</v>
      </c>
      <c r="H101" s="137">
        <v>2</v>
      </c>
      <c r="I101" s="138"/>
      <c r="J101" s="139">
        <f>ROUND(I101*H101,2)</f>
        <v>0</v>
      </c>
      <c r="K101" s="135" t="s">
        <v>195</v>
      </c>
      <c r="L101" s="33"/>
      <c r="M101" s="140" t="s">
        <v>19</v>
      </c>
      <c r="N101" s="141" t="s">
        <v>45</v>
      </c>
      <c r="P101" s="142">
        <f>O101*H101</f>
        <v>0</v>
      </c>
      <c r="Q101" s="142">
        <v>0</v>
      </c>
      <c r="R101" s="142">
        <f>Q101*H101</f>
        <v>0</v>
      </c>
      <c r="S101" s="142">
        <v>0</v>
      </c>
      <c r="T101" s="143">
        <f>S101*H101</f>
        <v>0</v>
      </c>
      <c r="AR101" s="144" t="s">
        <v>196</v>
      </c>
      <c r="AT101" s="144" t="s">
        <v>191</v>
      </c>
      <c r="AU101" s="144" t="s">
        <v>85</v>
      </c>
      <c r="AY101" s="18" t="s">
        <v>189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8" t="s">
        <v>82</v>
      </c>
      <c r="BK101" s="145">
        <f>ROUND(I101*H101,2)</f>
        <v>0</v>
      </c>
      <c r="BL101" s="18" t="s">
        <v>196</v>
      </c>
      <c r="BM101" s="144" t="s">
        <v>4261</v>
      </c>
    </row>
    <row r="102" spans="2:65" s="1" customFormat="1" ht="11.25">
      <c r="B102" s="33"/>
      <c r="D102" s="146" t="s">
        <v>198</v>
      </c>
      <c r="F102" s="147" t="s">
        <v>360</v>
      </c>
      <c r="I102" s="148"/>
      <c r="L102" s="33"/>
      <c r="M102" s="149"/>
      <c r="T102" s="54"/>
      <c r="AT102" s="18" t="s">
        <v>198</v>
      </c>
      <c r="AU102" s="18" t="s">
        <v>85</v>
      </c>
    </row>
    <row r="103" spans="2:65" s="1" customFormat="1" ht="24.2" customHeight="1">
      <c r="B103" s="33"/>
      <c r="C103" s="133" t="s">
        <v>111</v>
      </c>
      <c r="D103" s="133" t="s">
        <v>191</v>
      </c>
      <c r="E103" s="134" t="s">
        <v>4262</v>
      </c>
      <c r="F103" s="135" t="s">
        <v>4263</v>
      </c>
      <c r="G103" s="136" t="s">
        <v>194</v>
      </c>
      <c r="H103" s="137">
        <v>100</v>
      </c>
      <c r="I103" s="138"/>
      <c r="J103" s="139">
        <f>ROUND(I103*H103,2)</f>
        <v>0</v>
      </c>
      <c r="K103" s="135" t="s">
        <v>195</v>
      </c>
      <c r="L103" s="33"/>
      <c r="M103" s="140" t="s">
        <v>19</v>
      </c>
      <c r="N103" s="141" t="s">
        <v>45</v>
      </c>
      <c r="P103" s="142">
        <f>O103*H103</f>
        <v>0</v>
      </c>
      <c r="Q103" s="142">
        <v>0</v>
      </c>
      <c r="R103" s="142">
        <f>Q103*H103</f>
        <v>0</v>
      </c>
      <c r="S103" s="142">
        <v>0</v>
      </c>
      <c r="T103" s="143">
        <f>S103*H103</f>
        <v>0</v>
      </c>
      <c r="AR103" s="144" t="s">
        <v>196</v>
      </c>
      <c r="AT103" s="144" t="s">
        <v>191</v>
      </c>
      <c r="AU103" s="144" t="s">
        <v>85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196</v>
      </c>
      <c r="BM103" s="144" t="s">
        <v>4264</v>
      </c>
    </row>
    <row r="104" spans="2:65" s="1" customFormat="1" ht="11.25">
      <c r="B104" s="33"/>
      <c r="D104" s="146" t="s">
        <v>198</v>
      </c>
      <c r="F104" s="147" t="s">
        <v>4265</v>
      </c>
      <c r="I104" s="148"/>
      <c r="L104" s="33"/>
      <c r="M104" s="149"/>
      <c r="T104" s="54"/>
      <c r="AT104" s="18" t="s">
        <v>198</v>
      </c>
      <c r="AU104" s="18" t="s">
        <v>85</v>
      </c>
    </row>
    <row r="105" spans="2:65" s="13" customFormat="1" ht="11.25">
      <c r="B105" s="157"/>
      <c r="D105" s="151" t="s">
        <v>205</v>
      </c>
      <c r="E105" s="158" t="s">
        <v>19</v>
      </c>
      <c r="F105" s="159" t="s">
        <v>4266</v>
      </c>
      <c r="H105" s="160">
        <v>100</v>
      </c>
      <c r="I105" s="161"/>
      <c r="L105" s="157"/>
      <c r="M105" s="162"/>
      <c r="T105" s="163"/>
      <c r="AT105" s="158" t="s">
        <v>205</v>
      </c>
      <c r="AU105" s="158" t="s">
        <v>85</v>
      </c>
      <c r="AV105" s="13" t="s">
        <v>85</v>
      </c>
      <c r="AW105" s="13" t="s">
        <v>35</v>
      </c>
      <c r="AX105" s="13" t="s">
        <v>82</v>
      </c>
      <c r="AY105" s="158" t="s">
        <v>189</v>
      </c>
    </row>
    <row r="106" spans="2:65" s="1" customFormat="1" ht="44.25" customHeight="1">
      <c r="B106" s="33"/>
      <c r="C106" s="133" t="s">
        <v>196</v>
      </c>
      <c r="D106" s="133" t="s">
        <v>191</v>
      </c>
      <c r="E106" s="134" t="s">
        <v>4267</v>
      </c>
      <c r="F106" s="135" t="s">
        <v>4268</v>
      </c>
      <c r="G106" s="136" t="s">
        <v>405</v>
      </c>
      <c r="H106" s="137">
        <v>3.3759999999999999</v>
      </c>
      <c r="I106" s="138"/>
      <c r="J106" s="139">
        <f>ROUND(I106*H106,2)</f>
        <v>0</v>
      </c>
      <c r="K106" s="135" t="s">
        <v>195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196</v>
      </c>
      <c r="AT106" s="144" t="s">
        <v>191</v>
      </c>
      <c r="AU106" s="144" t="s">
        <v>85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196</v>
      </c>
      <c r="BM106" s="144" t="s">
        <v>4269</v>
      </c>
    </row>
    <row r="107" spans="2:65" s="1" customFormat="1" ht="11.25">
      <c r="B107" s="33"/>
      <c r="D107" s="146" t="s">
        <v>198</v>
      </c>
      <c r="F107" s="147" t="s">
        <v>4270</v>
      </c>
      <c r="I107" s="148"/>
      <c r="L107" s="33"/>
      <c r="M107" s="149"/>
      <c r="T107" s="54"/>
      <c r="AT107" s="18" t="s">
        <v>198</v>
      </c>
      <c r="AU107" s="18" t="s">
        <v>85</v>
      </c>
    </row>
    <row r="108" spans="2:65" s="12" customFormat="1" ht="11.25">
      <c r="B108" s="150"/>
      <c r="D108" s="151" t="s">
        <v>205</v>
      </c>
      <c r="E108" s="152" t="s">
        <v>19</v>
      </c>
      <c r="F108" s="153" t="s">
        <v>4271</v>
      </c>
      <c r="H108" s="152" t="s">
        <v>19</v>
      </c>
      <c r="I108" s="154"/>
      <c r="L108" s="150"/>
      <c r="M108" s="155"/>
      <c r="T108" s="156"/>
      <c r="AT108" s="152" t="s">
        <v>205</v>
      </c>
      <c r="AU108" s="152" t="s">
        <v>85</v>
      </c>
      <c r="AV108" s="12" t="s">
        <v>82</v>
      </c>
      <c r="AW108" s="12" t="s">
        <v>35</v>
      </c>
      <c r="AX108" s="12" t="s">
        <v>74</v>
      </c>
      <c r="AY108" s="152" t="s">
        <v>189</v>
      </c>
    </row>
    <row r="109" spans="2:65" s="13" customFormat="1" ht="11.25">
      <c r="B109" s="157"/>
      <c r="D109" s="151" t="s">
        <v>205</v>
      </c>
      <c r="E109" s="158" t="s">
        <v>19</v>
      </c>
      <c r="F109" s="159" t="s">
        <v>4272</v>
      </c>
      <c r="H109" s="160">
        <v>12.5</v>
      </c>
      <c r="I109" s="161"/>
      <c r="L109" s="157"/>
      <c r="M109" s="162"/>
      <c r="T109" s="163"/>
      <c r="AT109" s="158" t="s">
        <v>205</v>
      </c>
      <c r="AU109" s="158" t="s">
        <v>85</v>
      </c>
      <c r="AV109" s="13" t="s">
        <v>85</v>
      </c>
      <c r="AW109" s="13" t="s">
        <v>35</v>
      </c>
      <c r="AX109" s="13" t="s">
        <v>74</v>
      </c>
      <c r="AY109" s="158" t="s">
        <v>189</v>
      </c>
    </row>
    <row r="110" spans="2:65" s="12" customFormat="1" ht="11.25">
      <c r="B110" s="150"/>
      <c r="D110" s="151" t="s">
        <v>205</v>
      </c>
      <c r="E110" s="152" t="s">
        <v>19</v>
      </c>
      <c r="F110" s="153" t="s">
        <v>4273</v>
      </c>
      <c r="H110" s="152" t="s">
        <v>19</v>
      </c>
      <c r="I110" s="154"/>
      <c r="L110" s="150"/>
      <c r="M110" s="155"/>
      <c r="T110" s="156"/>
      <c r="AT110" s="152" t="s">
        <v>205</v>
      </c>
      <c r="AU110" s="152" t="s">
        <v>85</v>
      </c>
      <c r="AV110" s="12" t="s">
        <v>82</v>
      </c>
      <c r="AW110" s="12" t="s">
        <v>35</v>
      </c>
      <c r="AX110" s="12" t="s">
        <v>74</v>
      </c>
      <c r="AY110" s="152" t="s">
        <v>189</v>
      </c>
    </row>
    <row r="111" spans="2:65" s="13" customFormat="1" ht="11.25">
      <c r="B111" s="157"/>
      <c r="D111" s="151" t="s">
        <v>205</v>
      </c>
      <c r="E111" s="158" t="s">
        <v>19</v>
      </c>
      <c r="F111" s="159" t="s">
        <v>4274</v>
      </c>
      <c r="H111" s="160">
        <v>15.625</v>
      </c>
      <c r="I111" s="161"/>
      <c r="L111" s="157"/>
      <c r="M111" s="162"/>
      <c r="T111" s="163"/>
      <c r="AT111" s="158" t="s">
        <v>205</v>
      </c>
      <c r="AU111" s="158" t="s">
        <v>85</v>
      </c>
      <c r="AV111" s="13" t="s">
        <v>85</v>
      </c>
      <c r="AW111" s="13" t="s">
        <v>35</v>
      </c>
      <c r="AX111" s="13" t="s">
        <v>74</v>
      </c>
      <c r="AY111" s="158" t="s">
        <v>189</v>
      </c>
    </row>
    <row r="112" spans="2:65" s="15" customFormat="1" ht="11.25">
      <c r="B112" s="171"/>
      <c r="D112" s="151" t="s">
        <v>205</v>
      </c>
      <c r="E112" s="172" t="s">
        <v>19</v>
      </c>
      <c r="F112" s="173" t="s">
        <v>412</v>
      </c>
      <c r="H112" s="174">
        <v>28.125</v>
      </c>
      <c r="I112" s="175"/>
      <c r="L112" s="171"/>
      <c r="M112" s="176"/>
      <c r="T112" s="177"/>
      <c r="AT112" s="172" t="s">
        <v>205</v>
      </c>
      <c r="AU112" s="172" t="s">
        <v>85</v>
      </c>
      <c r="AV112" s="15" t="s">
        <v>111</v>
      </c>
      <c r="AW112" s="15" t="s">
        <v>35</v>
      </c>
      <c r="AX112" s="15" t="s">
        <v>74</v>
      </c>
      <c r="AY112" s="172" t="s">
        <v>189</v>
      </c>
    </row>
    <row r="113" spans="2:65" s="12" customFormat="1" ht="11.25">
      <c r="B113" s="150"/>
      <c r="D113" s="151" t="s">
        <v>205</v>
      </c>
      <c r="E113" s="152" t="s">
        <v>19</v>
      </c>
      <c r="F113" s="153" t="s">
        <v>4275</v>
      </c>
      <c r="H113" s="152" t="s">
        <v>19</v>
      </c>
      <c r="I113" s="154"/>
      <c r="L113" s="150"/>
      <c r="M113" s="155"/>
      <c r="T113" s="156"/>
      <c r="AT113" s="152" t="s">
        <v>205</v>
      </c>
      <c r="AU113" s="152" t="s">
        <v>85</v>
      </c>
      <c r="AV113" s="12" t="s">
        <v>82</v>
      </c>
      <c r="AW113" s="12" t="s">
        <v>35</v>
      </c>
      <c r="AX113" s="12" t="s">
        <v>74</v>
      </c>
      <c r="AY113" s="152" t="s">
        <v>189</v>
      </c>
    </row>
    <row r="114" spans="2:65" s="13" customFormat="1" ht="11.25">
      <c r="B114" s="157"/>
      <c r="D114" s="151" t="s">
        <v>205</v>
      </c>
      <c r="E114" s="158" t="s">
        <v>19</v>
      </c>
      <c r="F114" s="159" t="s">
        <v>4276</v>
      </c>
      <c r="H114" s="160">
        <v>3.3759999999999999</v>
      </c>
      <c r="I114" s="161"/>
      <c r="L114" s="157"/>
      <c r="M114" s="162"/>
      <c r="T114" s="163"/>
      <c r="AT114" s="158" t="s">
        <v>205</v>
      </c>
      <c r="AU114" s="158" t="s">
        <v>85</v>
      </c>
      <c r="AV114" s="13" t="s">
        <v>85</v>
      </c>
      <c r="AW114" s="13" t="s">
        <v>35</v>
      </c>
      <c r="AX114" s="13" t="s">
        <v>82</v>
      </c>
      <c r="AY114" s="158" t="s">
        <v>189</v>
      </c>
    </row>
    <row r="115" spans="2:65" s="1" customFormat="1" ht="44.25" customHeight="1">
      <c r="B115" s="33"/>
      <c r="C115" s="133" t="s">
        <v>219</v>
      </c>
      <c r="D115" s="133" t="s">
        <v>191</v>
      </c>
      <c r="E115" s="134" t="s">
        <v>4277</v>
      </c>
      <c r="F115" s="135" t="s">
        <v>4278</v>
      </c>
      <c r="G115" s="136" t="s">
        <v>405</v>
      </c>
      <c r="H115" s="137">
        <v>12.377000000000001</v>
      </c>
      <c r="I115" s="138"/>
      <c r="J115" s="139">
        <f>ROUND(I115*H115,2)</f>
        <v>0</v>
      </c>
      <c r="K115" s="135" t="s">
        <v>195</v>
      </c>
      <c r="L115" s="33"/>
      <c r="M115" s="140" t="s">
        <v>19</v>
      </c>
      <c r="N115" s="141" t="s">
        <v>45</v>
      </c>
      <c r="P115" s="142">
        <f>O115*H115</f>
        <v>0</v>
      </c>
      <c r="Q115" s="142">
        <v>0</v>
      </c>
      <c r="R115" s="142">
        <f>Q115*H115</f>
        <v>0</v>
      </c>
      <c r="S115" s="142">
        <v>0</v>
      </c>
      <c r="T115" s="143">
        <f>S115*H115</f>
        <v>0</v>
      </c>
      <c r="AR115" s="144" t="s">
        <v>196</v>
      </c>
      <c r="AT115" s="144" t="s">
        <v>191</v>
      </c>
      <c r="AU115" s="144" t="s">
        <v>85</v>
      </c>
      <c r="AY115" s="18" t="s">
        <v>189</v>
      </c>
      <c r="BE115" s="145">
        <f>IF(N115="základní",J115,0)</f>
        <v>0</v>
      </c>
      <c r="BF115" s="145">
        <f>IF(N115="snížená",J115,0)</f>
        <v>0</v>
      </c>
      <c r="BG115" s="145">
        <f>IF(N115="zákl. přenesená",J115,0)</f>
        <v>0</v>
      </c>
      <c r="BH115" s="145">
        <f>IF(N115="sníž. přenesená",J115,0)</f>
        <v>0</v>
      </c>
      <c r="BI115" s="145">
        <f>IF(N115="nulová",J115,0)</f>
        <v>0</v>
      </c>
      <c r="BJ115" s="18" t="s">
        <v>82</v>
      </c>
      <c r="BK115" s="145">
        <f>ROUND(I115*H115,2)</f>
        <v>0</v>
      </c>
      <c r="BL115" s="18" t="s">
        <v>196</v>
      </c>
      <c r="BM115" s="144" t="s">
        <v>4279</v>
      </c>
    </row>
    <row r="116" spans="2:65" s="1" customFormat="1" ht="11.25">
      <c r="B116" s="33"/>
      <c r="D116" s="146" t="s">
        <v>198</v>
      </c>
      <c r="F116" s="147" t="s">
        <v>4280</v>
      </c>
      <c r="I116" s="148"/>
      <c r="L116" s="33"/>
      <c r="M116" s="149"/>
      <c r="T116" s="54"/>
      <c r="AT116" s="18" t="s">
        <v>198</v>
      </c>
      <c r="AU116" s="18" t="s">
        <v>85</v>
      </c>
    </row>
    <row r="117" spans="2:65" s="12" customFormat="1" ht="11.25">
      <c r="B117" s="150"/>
      <c r="D117" s="151" t="s">
        <v>205</v>
      </c>
      <c r="E117" s="152" t="s">
        <v>19</v>
      </c>
      <c r="F117" s="153" t="s">
        <v>4281</v>
      </c>
      <c r="H117" s="152" t="s">
        <v>19</v>
      </c>
      <c r="I117" s="154"/>
      <c r="L117" s="150"/>
      <c r="M117" s="155"/>
      <c r="T117" s="156"/>
      <c r="AT117" s="152" t="s">
        <v>205</v>
      </c>
      <c r="AU117" s="152" t="s">
        <v>85</v>
      </c>
      <c r="AV117" s="12" t="s">
        <v>82</v>
      </c>
      <c r="AW117" s="12" t="s">
        <v>35</v>
      </c>
      <c r="AX117" s="12" t="s">
        <v>74</v>
      </c>
      <c r="AY117" s="152" t="s">
        <v>189</v>
      </c>
    </row>
    <row r="118" spans="2:65" s="13" customFormat="1" ht="11.25">
      <c r="B118" s="157"/>
      <c r="D118" s="151" t="s">
        <v>205</v>
      </c>
      <c r="E118" s="158" t="s">
        <v>19</v>
      </c>
      <c r="F118" s="159" t="s">
        <v>4282</v>
      </c>
      <c r="H118" s="160">
        <v>12.377000000000001</v>
      </c>
      <c r="I118" s="161"/>
      <c r="L118" s="157"/>
      <c r="M118" s="162"/>
      <c r="T118" s="163"/>
      <c r="AT118" s="158" t="s">
        <v>205</v>
      </c>
      <c r="AU118" s="158" t="s">
        <v>85</v>
      </c>
      <c r="AV118" s="13" t="s">
        <v>85</v>
      </c>
      <c r="AW118" s="13" t="s">
        <v>35</v>
      </c>
      <c r="AX118" s="13" t="s">
        <v>82</v>
      </c>
      <c r="AY118" s="158" t="s">
        <v>189</v>
      </c>
    </row>
    <row r="119" spans="2:65" s="1" customFormat="1" ht="44.25" customHeight="1">
      <c r="B119" s="33"/>
      <c r="C119" s="133" t="s">
        <v>218</v>
      </c>
      <c r="D119" s="133" t="s">
        <v>191</v>
      </c>
      <c r="E119" s="134" t="s">
        <v>4283</v>
      </c>
      <c r="F119" s="135" t="s">
        <v>4284</v>
      </c>
      <c r="G119" s="136" t="s">
        <v>405</v>
      </c>
      <c r="H119" s="137">
        <v>9.0020000000000007</v>
      </c>
      <c r="I119" s="138"/>
      <c r="J119" s="139">
        <f>ROUND(I119*H119,2)</f>
        <v>0</v>
      </c>
      <c r="K119" s="135" t="s">
        <v>195</v>
      </c>
      <c r="L119" s="33"/>
      <c r="M119" s="140" t="s">
        <v>19</v>
      </c>
      <c r="N119" s="141" t="s">
        <v>45</v>
      </c>
      <c r="P119" s="142">
        <f>O119*H119</f>
        <v>0</v>
      </c>
      <c r="Q119" s="142">
        <v>0</v>
      </c>
      <c r="R119" s="142">
        <f>Q119*H119</f>
        <v>0</v>
      </c>
      <c r="S119" s="142">
        <v>0</v>
      </c>
      <c r="T119" s="143">
        <f>S119*H119</f>
        <v>0</v>
      </c>
      <c r="AR119" s="144" t="s">
        <v>196</v>
      </c>
      <c r="AT119" s="144" t="s">
        <v>191</v>
      </c>
      <c r="AU119" s="144" t="s">
        <v>85</v>
      </c>
      <c r="AY119" s="18" t="s">
        <v>189</v>
      </c>
      <c r="BE119" s="145">
        <f>IF(N119="základní",J119,0)</f>
        <v>0</v>
      </c>
      <c r="BF119" s="145">
        <f>IF(N119="snížená",J119,0)</f>
        <v>0</v>
      </c>
      <c r="BG119" s="145">
        <f>IF(N119="zákl. přenesená",J119,0)</f>
        <v>0</v>
      </c>
      <c r="BH119" s="145">
        <f>IF(N119="sníž. přenesená",J119,0)</f>
        <v>0</v>
      </c>
      <c r="BI119" s="145">
        <f>IF(N119="nulová",J119,0)</f>
        <v>0</v>
      </c>
      <c r="BJ119" s="18" t="s">
        <v>82</v>
      </c>
      <c r="BK119" s="145">
        <f>ROUND(I119*H119,2)</f>
        <v>0</v>
      </c>
      <c r="BL119" s="18" t="s">
        <v>196</v>
      </c>
      <c r="BM119" s="144" t="s">
        <v>4285</v>
      </c>
    </row>
    <row r="120" spans="2:65" s="1" customFormat="1" ht="11.25">
      <c r="B120" s="33"/>
      <c r="D120" s="146" t="s">
        <v>198</v>
      </c>
      <c r="F120" s="147" t="s">
        <v>4286</v>
      </c>
      <c r="I120" s="148"/>
      <c r="L120" s="33"/>
      <c r="M120" s="149"/>
      <c r="T120" s="54"/>
      <c r="AT120" s="18" t="s">
        <v>198</v>
      </c>
      <c r="AU120" s="18" t="s">
        <v>85</v>
      </c>
    </row>
    <row r="121" spans="2:65" s="12" customFormat="1" ht="11.25">
      <c r="B121" s="150"/>
      <c r="D121" s="151" t="s">
        <v>205</v>
      </c>
      <c r="E121" s="152" t="s">
        <v>19</v>
      </c>
      <c r="F121" s="153" t="s">
        <v>4287</v>
      </c>
      <c r="H121" s="152" t="s">
        <v>19</v>
      </c>
      <c r="I121" s="154"/>
      <c r="L121" s="150"/>
      <c r="M121" s="155"/>
      <c r="T121" s="156"/>
      <c r="AT121" s="152" t="s">
        <v>205</v>
      </c>
      <c r="AU121" s="152" t="s">
        <v>85</v>
      </c>
      <c r="AV121" s="12" t="s">
        <v>82</v>
      </c>
      <c r="AW121" s="12" t="s">
        <v>35</v>
      </c>
      <c r="AX121" s="12" t="s">
        <v>74</v>
      </c>
      <c r="AY121" s="152" t="s">
        <v>189</v>
      </c>
    </row>
    <row r="122" spans="2:65" s="13" customFormat="1" ht="11.25">
      <c r="B122" s="157"/>
      <c r="D122" s="151" t="s">
        <v>205</v>
      </c>
      <c r="E122" s="158" t="s">
        <v>19</v>
      </c>
      <c r="F122" s="159" t="s">
        <v>4288</v>
      </c>
      <c r="H122" s="160">
        <v>9.0020000000000007</v>
      </c>
      <c r="I122" s="161"/>
      <c r="L122" s="157"/>
      <c r="M122" s="162"/>
      <c r="T122" s="163"/>
      <c r="AT122" s="158" t="s">
        <v>205</v>
      </c>
      <c r="AU122" s="158" t="s">
        <v>85</v>
      </c>
      <c r="AV122" s="13" t="s">
        <v>85</v>
      </c>
      <c r="AW122" s="13" t="s">
        <v>35</v>
      </c>
      <c r="AX122" s="13" t="s">
        <v>82</v>
      </c>
      <c r="AY122" s="158" t="s">
        <v>189</v>
      </c>
    </row>
    <row r="123" spans="2:65" s="1" customFormat="1" ht="44.25" customHeight="1">
      <c r="B123" s="33"/>
      <c r="C123" s="133" t="s">
        <v>229</v>
      </c>
      <c r="D123" s="133" t="s">
        <v>191</v>
      </c>
      <c r="E123" s="134" t="s">
        <v>4289</v>
      </c>
      <c r="F123" s="135" t="s">
        <v>4290</v>
      </c>
      <c r="G123" s="136" t="s">
        <v>405</v>
      </c>
      <c r="H123" s="137">
        <v>3.3759999999999999</v>
      </c>
      <c r="I123" s="138"/>
      <c r="J123" s="139">
        <f>ROUND(I123*H123,2)</f>
        <v>0</v>
      </c>
      <c r="K123" s="135" t="s">
        <v>195</v>
      </c>
      <c r="L123" s="33"/>
      <c r="M123" s="140" t="s">
        <v>19</v>
      </c>
      <c r="N123" s="141" t="s">
        <v>45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196</v>
      </c>
      <c r="AT123" s="144" t="s">
        <v>191</v>
      </c>
      <c r="AU123" s="144" t="s">
        <v>85</v>
      </c>
      <c r="AY123" s="18" t="s">
        <v>189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8" t="s">
        <v>82</v>
      </c>
      <c r="BK123" s="145">
        <f>ROUND(I123*H123,2)</f>
        <v>0</v>
      </c>
      <c r="BL123" s="18" t="s">
        <v>196</v>
      </c>
      <c r="BM123" s="144" t="s">
        <v>4291</v>
      </c>
    </row>
    <row r="124" spans="2:65" s="1" customFormat="1" ht="11.25">
      <c r="B124" s="33"/>
      <c r="D124" s="146" t="s">
        <v>198</v>
      </c>
      <c r="F124" s="147" t="s">
        <v>4292</v>
      </c>
      <c r="I124" s="148"/>
      <c r="L124" s="33"/>
      <c r="M124" s="149"/>
      <c r="T124" s="54"/>
      <c r="AT124" s="18" t="s">
        <v>198</v>
      </c>
      <c r="AU124" s="18" t="s">
        <v>85</v>
      </c>
    </row>
    <row r="125" spans="2:65" s="12" customFormat="1" ht="11.25">
      <c r="B125" s="150"/>
      <c r="D125" s="151" t="s">
        <v>205</v>
      </c>
      <c r="E125" s="152" t="s">
        <v>19</v>
      </c>
      <c r="F125" s="153" t="s">
        <v>4293</v>
      </c>
      <c r="H125" s="152" t="s">
        <v>19</v>
      </c>
      <c r="I125" s="154"/>
      <c r="L125" s="150"/>
      <c r="M125" s="155"/>
      <c r="T125" s="156"/>
      <c r="AT125" s="152" t="s">
        <v>205</v>
      </c>
      <c r="AU125" s="152" t="s">
        <v>85</v>
      </c>
      <c r="AV125" s="12" t="s">
        <v>82</v>
      </c>
      <c r="AW125" s="12" t="s">
        <v>35</v>
      </c>
      <c r="AX125" s="12" t="s">
        <v>74</v>
      </c>
      <c r="AY125" s="152" t="s">
        <v>189</v>
      </c>
    </row>
    <row r="126" spans="2:65" s="13" customFormat="1" ht="11.25">
      <c r="B126" s="157"/>
      <c r="D126" s="151" t="s">
        <v>205</v>
      </c>
      <c r="E126" s="158" t="s">
        <v>19</v>
      </c>
      <c r="F126" s="159" t="s">
        <v>4276</v>
      </c>
      <c r="H126" s="160">
        <v>3.3759999999999999</v>
      </c>
      <c r="I126" s="161"/>
      <c r="L126" s="157"/>
      <c r="M126" s="162"/>
      <c r="T126" s="163"/>
      <c r="AT126" s="158" t="s">
        <v>205</v>
      </c>
      <c r="AU126" s="158" t="s">
        <v>85</v>
      </c>
      <c r="AV126" s="13" t="s">
        <v>85</v>
      </c>
      <c r="AW126" s="13" t="s">
        <v>35</v>
      </c>
      <c r="AX126" s="13" t="s">
        <v>82</v>
      </c>
      <c r="AY126" s="158" t="s">
        <v>189</v>
      </c>
    </row>
    <row r="127" spans="2:65" s="1" customFormat="1" ht="49.15" customHeight="1">
      <c r="B127" s="33"/>
      <c r="C127" s="133" t="s">
        <v>234</v>
      </c>
      <c r="D127" s="133" t="s">
        <v>191</v>
      </c>
      <c r="E127" s="134" t="s">
        <v>4294</v>
      </c>
      <c r="F127" s="135" t="s">
        <v>4295</v>
      </c>
      <c r="G127" s="136" t="s">
        <v>405</v>
      </c>
      <c r="H127" s="137">
        <v>2.3140000000000001</v>
      </c>
      <c r="I127" s="138"/>
      <c r="J127" s="139">
        <f>ROUND(I127*H127,2)</f>
        <v>0</v>
      </c>
      <c r="K127" s="135" t="s">
        <v>195</v>
      </c>
      <c r="L127" s="33"/>
      <c r="M127" s="140" t="s">
        <v>19</v>
      </c>
      <c r="N127" s="141" t="s">
        <v>45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196</v>
      </c>
      <c r="AT127" s="144" t="s">
        <v>191</v>
      </c>
      <c r="AU127" s="144" t="s">
        <v>85</v>
      </c>
      <c r="AY127" s="18" t="s">
        <v>189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8" t="s">
        <v>82</v>
      </c>
      <c r="BK127" s="145">
        <f>ROUND(I127*H127,2)</f>
        <v>0</v>
      </c>
      <c r="BL127" s="18" t="s">
        <v>196</v>
      </c>
      <c r="BM127" s="144" t="s">
        <v>4296</v>
      </c>
    </row>
    <row r="128" spans="2:65" s="1" customFormat="1" ht="11.25">
      <c r="B128" s="33"/>
      <c r="D128" s="146" t="s">
        <v>198</v>
      </c>
      <c r="F128" s="147" t="s">
        <v>4297</v>
      </c>
      <c r="I128" s="148"/>
      <c r="L128" s="33"/>
      <c r="M128" s="149"/>
      <c r="T128" s="54"/>
      <c r="AT128" s="18" t="s">
        <v>198</v>
      </c>
      <c r="AU128" s="18" t="s">
        <v>85</v>
      </c>
    </row>
    <row r="129" spans="2:65" s="12" customFormat="1" ht="11.25">
      <c r="B129" s="150"/>
      <c r="D129" s="151" t="s">
        <v>205</v>
      </c>
      <c r="E129" s="152" t="s">
        <v>19</v>
      </c>
      <c r="F129" s="153" t="s">
        <v>400</v>
      </c>
      <c r="H129" s="152" t="s">
        <v>19</v>
      </c>
      <c r="I129" s="154"/>
      <c r="L129" s="150"/>
      <c r="M129" s="155"/>
      <c r="T129" s="156"/>
      <c r="AT129" s="152" t="s">
        <v>205</v>
      </c>
      <c r="AU129" s="152" t="s">
        <v>85</v>
      </c>
      <c r="AV129" s="12" t="s">
        <v>82</v>
      </c>
      <c r="AW129" s="12" t="s">
        <v>35</v>
      </c>
      <c r="AX129" s="12" t="s">
        <v>74</v>
      </c>
      <c r="AY129" s="152" t="s">
        <v>189</v>
      </c>
    </row>
    <row r="130" spans="2:65" s="12" customFormat="1" ht="11.25">
      <c r="B130" s="150"/>
      <c r="D130" s="151" t="s">
        <v>205</v>
      </c>
      <c r="E130" s="152" t="s">
        <v>19</v>
      </c>
      <c r="F130" s="153" t="s">
        <v>4298</v>
      </c>
      <c r="H130" s="152" t="s">
        <v>19</v>
      </c>
      <c r="I130" s="154"/>
      <c r="L130" s="150"/>
      <c r="M130" s="155"/>
      <c r="T130" s="156"/>
      <c r="AT130" s="152" t="s">
        <v>205</v>
      </c>
      <c r="AU130" s="152" t="s">
        <v>85</v>
      </c>
      <c r="AV130" s="12" t="s">
        <v>82</v>
      </c>
      <c r="AW130" s="12" t="s">
        <v>35</v>
      </c>
      <c r="AX130" s="12" t="s">
        <v>74</v>
      </c>
      <c r="AY130" s="152" t="s">
        <v>189</v>
      </c>
    </row>
    <row r="131" spans="2:65" s="13" customFormat="1" ht="11.25">
      <c r="B131" s="157"/>
      <c r="D131" s="151" t="s">
        <v>205</v>
      </c>
      <c r="E131" s="158" t="s">
        <v>19</v>
      </c>
      <c r="F131" s="159" t="s">
        <v>4299</v>
      </c>
      <c r="H131" s="160">
        <v>1.6</v>
      </c>
      <c r="I131" s="161"/>
      <c r="L131" s="157"/>
      <c r="M131" s="162"/>
      <c r="T131" s="163"/>
      <c r="AT131" s="158" t="s">
        <v>205</v>
      </c>
      <c r="AU131" s="158" t="s">
        <v>85</v>
      </c>
      <c r="AV131" s="13" t="s">
        <v>85</v>
      </c>
      <c r="AW131" s="13" t="s">
        <v>35</v>
      </c>
      <c r="AX131" s="13" t="s">
        <v>74</v>
      </c>
      <c r="AY131" s="158" t="s">
        <v>189</v>
      </c>
    </row>
    <row r="132" spans="2:65" s="13" customFormat="1" ht="11.25">
      <c r="B132" s="157"/>
      <c r="D132" s="151" t="s">
        <v>205</v>
      </c>
      <c r="E132" s="158" t="s">
        <v>19</v>
      </c>
      <c r="F132" s="159" t="s">
        <v>4300</v>
      </c>
      <c r="H132" s="160">
        <v>5.44</v>
      </c>
      <c r="I132" s="161"/>
      <c r="L132" s="157"/>
      <c r="M132" s="162"/>
      <c r="T132" s="163"/>
      <c r="AT132" s="158" t="s">
        <v>205</v>
      </c>
      <c r="AU132" s="158" t="s">
        <v>85</v>
      </c>
      <c r="AV132" s="13" t="s">
        <v>85</v>
      </c>
      <c r="AW132" s="13" t="s">
        <v>35</v>
      </c>
      <c r="AX132" s="13" t="s">
        <v>74</v>
      </c>
      <c r="AY132" s="158" t="s">
        <v>189</v>
      </c>
    </row>
    <row r="133" spans="2:65" s="12" customFormat="1" ht="11.25">
      <c r="B133" s="150"/>
      <c r="D133" s="151" t="s">
        <v>205</v>
      </c>
      <c r="E133" s="152" t="s">
        <v>19</v>
      </c>
      <c r="F133" s="153" t="s">
        <v>4301</v>
      </c>
      <c r="H133" s="152" t="s">
        <v>19</v>
      </c>
      <c r="I133" s="154"/>
      <c r="L133" s="150"/>
      <c r="M133" s="155"/>
      <c r="T133" s="156"/>
      <c r="AT133" s="152" t="s">
        <v>205</v>
      </c>
      <c r="AU133" s="152" t="s">
        <v>85</v>
      </c>
      <c r="AV133" s="12" t="s">
        <v>82</v>
      </c>
      <c r="AW133" s="12" t="s">
        <v>35</v>
      </c>
      <c r="AX133" s="12" t="s">
        <v>74</v>
      </c>
      <c r="AY133" s="152" t="s">
        <v>189</v>
      </c>
    </row>
    <row r="134" spans="2:65" s="13" customFormat="1" ht="11.25">
      <c r="B134" s="157"/>
      <c r="D134" s="151" t="s">
        <v>205</v>
      </c>
      <c r="E134" s="158" t="s">
        <v>19</v>
      </c>
      <c r="F134" s="159" t="s">
        <v>4302</v>
      </c>
      <c r="H134" s="160">
        <v>5.76</v>
      </c>
      <c r="I134" s="161"/>
      <c r="L134" s="157"/>
      <c r="M134" s="162"/>
      <c r="T134" s="163"/>
      <c r="AT134" s="158" t="s">
        <v>205</v>
      </c>
      <c r="AU134" s="158" t="s">
        <v>85</v>
      </c>
      <c r="AV134" s="13" t="s">
        <v>85</v>
      </c>
      <c r="AW134" s="13" t="s">
        <v>35</v>
      </c>
      <c r="AX134" s="13" t="s">
        <v>74</v>
      </c>
      <c r="AY134" s="158" t="s">
        <v>189</v>
      </c>
    </row>
    <row r="135" spans="2:65" s="12" customFormat="1" ht="11.25">
      <c r="B135" s="150"/>
      <c r="D135" s="151" t="s">
        <v>205</v>
      </c>
      <c r="E135" s="152" t="s">
        <v>19</v>
      </c>
      <c r="F135" s="153" t="s">
        <v>4303</v>
      </c>
      <c r="H135" s="152" t="s">
        <v>19</v>
      </c>
      <c r="I135" s="154"/>
      <c r="L135" s="150"/>
      <c r="M135" s="155"/>
      <c r="T135" s="156"/>
      <c r="AT135" s="152" t="s">
        <v>205</v>
      </c>
      <c r="AU135" s="152" t="s">
        <v>85</v>
      </c>
      <c r="AV135" s="12" t="s">
        <v>82</v>
      </c>
      <c r="AW135" s="12" t="s">
        <v>35</v>
      </c>
      <c r="AX135" s="12" t="s">
        <v>74</v>
      </c>
      <c r="AY135" s="152" t="s">
        <v>189</v>
      </c>
    </row>
    <row r="136" spans="2:65" s="13" customFormat="1" ht="11.25">
      <c r="B136" s="157"/>
      <c r="D136" s="151" t="s">
        <v>205</v>
      </c>
      <c r="E136" s="158" t="s">
        <v>19</v>
      </c>
      <c r="F136" s="159" t="s">
        <v>4304</v>
      </c>
      <c r="H136" s="160">
        <v>6.24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35</v>
      </c>
      <c r="AX136" s="13" t="s">
        <v>74</v>
      </c>
      <c r="AY136" s="158" t="s">
        <v>189</v>
      </c>
    </row>
    <row r="137" spans="2:65" s="13" customFormat="1" ht="11.25">
      <c r="B137" s="157"/>
      <c r="D137" s="151" t="s">
        <v>205</v>
      </c>
      <c r="E137" s="158" t="s">
        <v>19</v>
      </c>
      <c r="F137" s="159" t="s">
        <v>4305</v>
      </c>
      <c r="H137" s="160">
        <v>0.24</v>
      </c>
      <c r="I137" s="161"/>
      <c r="L137" s="157"/>
      <c r="M137" s="162"/>
      <c r="T137" s="163"/>
      <c r="AT137" s="158" t="s">
        <v>205</v>
      </c>
      <c r="AU137" s="158" t="s">
        <v>85</v>
      </c>
      <c r="AV137" s="13" t="s">
        <v>85</v>
      </c>
      <c r="AW137" s="13" t="s">
        <v>35</v>
      </c>
      <c r="AX137" s="13" t="s">
        <v>74</v>
      </c>
      <c r="AY137" s="158" t="s">
        <v>189</v>
      </c>
    </row>
    <row r="138" spans="2:65" s="15" customFormat="1" ht="11.25">
      <c r="B138" s="171"/>
      <c r="D138" s="151" t="s">
        <v>205</v>
      </c>
      <c r="E138" s="172" t="s">
        <v>19</v>
      </c>
      <c r="F138" s="173" t="s">
        <v>412</v>
      </c>
      <c r="H138" s="174">
        <v>19.279999999999998</v>
      </c>
      <c r="I138" s="175"/>
      <c r="L138" s="171"/>
      <c r="M138" s="176"/>
      <c r="T138" s="177"/>
      <c r="AT138" s="172" t="s">
        <v>205</v>
      </c>
      <c r="AU138" s="172" t="s">
        <v>85</v>
      </c>
      <c r="AV138" s="15" t="s">
        <v>111</v>
      </c>
      <c r="AW138" s="15" t="s">
        <v>35</v>
      </c>
      <c r="AX138" s="15" t="s">
        <v>74</v>
      </c>
      <c r="AY138" s="172" t="s">
        <v>189</v>
      </c>
    </row>
    <row r="139" spans="2:65" s="12" customFormat="1" ht="11.25">
      <c r="B139" s="150"/>
      <c r="D139" s="151" t="s">
        <v>205</v>
      </c>
      <c r="E139" s="152" t="s">
        <v>19</v>
      </c>
      <c r="F139" s="153" t="s">
        <v>4275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3" customFormat="1" ht="11.25">
      <c r="B140" s="157"/>
      <c r="D140" s="151" t="s">
        <v>205</v>
      </c>
      <c r="E140" s="158" t="s">
        <v>19</v>
      </c>
      <c r="F140" s="159" t="s">
        <v>4306</v>
      </c>
      <c r="H140" s="160">
        <v>2.3140000000000001</v>
      </c>
      <c r="I140" s="161"/>
      <c r="L140" s="157"/>
      <c r="M140" s="162"/>
      <c r="T140" s="163"/>
      <c r="AT140" s="158" t="s">
        <v>205</v>
      </c>
      <c r="AU140" s="158" t="s">
        <v>85</v>
      </c>
      <c r="AV140" s="13" t="s">
        <v>85</v>
      </c>
      <c r="AW140" s="13" t="s">
        <v>35</v>
      </c>
      <c r="AX140" s="13" t="s">
        <v>82</v>
      </c>
      <c r="AY140" s="158" t="s">
        <v>189</v>
      </c>
    </row>
    <row r="141" spans="2:65" s="1" customFormat="1" ht="44.25" customHeight="1">
      <c r="B141" s="33"/>
      <c r="C141" s="133" t="s">
        <v>239</v>
      </c>
      <c r="D141" s="133" t="s">
        <v>191</v>
      </c>
      <c r="E141" s="134" t="s">
        <v>4307</v>
      </c>
      <c r="F141" s="135" t="s">
        <v>4308</v>
      </c>
      <c r="G141" s="136" t="s">
        <v>405</v>
      </c>
      <c r="H141" s="137">
        <v>8.4830000000000005</v>
      </c>
      <c r="I141" s="138"/>
      <c r="J141" s="139">
        <f>ROUND(I141*H141,2)</f>
        <v>0</v>
      </c>
      <c r="K141" s="135" t="s">
        <v>195</v>
      </c>
      <c r="L141" s="33"/>
      <c r="M141" s="140" t="s">
        <v>19</v>
      </c>
      <c r="N141" s="141" t="s">
        <v>45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196</v>
      </c>
      <c r="AT141" s="144" t="s">
        <v>191</v>
      </c>
      <c r="AU141" s="144" t="s">
        <v>85</v>
      </c>
      <c r="AY141" s="18" t="s">
        <v>189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8" t="s">
        <v>82</v>
      </c>
      <c r="BK141" s="145">
        <f>ROUND(I141*H141,2)</f>
        <v>0</v>
      </c>
      <c r="BL141" s="18" t="s">
        <v>196</v>
      </c>
      <c r="BM141" s="144" t="s">
        <v>4309</v>
      </c>
    </row>
    <row r="142" spans="2:65" s="1" customFormat="1" ht="11.25">
      <c r="B142" s="33"/>
      <c r="D142" s="146" t="s">
        <v>198</v>
      </c>
      <c r="F142" s="147" t="s">
        <v>4310</v>
      </c>
      <c r="I142" s="148"/>
      <c r="L142" s="33"/>
      <c r="M142" s="149"/>
      <c r="T142" s="54"/>
      <c r="AT142" s="18" t="s">
        <v>198</v>
      </c>
      <c r="AU142" s="18" t="s">
        <v>85</v>
      </c>
    </row>
    <row r="143" spans="2:65" s="12" customFormat="1" ht="11.25">
      <c r="B143" s="150"/>
      <c r="D143" s="151" t="s">
        <v>205</v>
      </c>
      <c r="E143" s="152" t="s">
        <v>19</v>
      </c>
      <c r="F143" s="153" t="s">
        <v>4281</v>
      </c>
      <c r="H143" s="152" t="s">
        <v>19</v>
      </c>
      <c r="I143" s="154"/>
      <c r="L143" s="150"/>
      <c r="M143" s="155"/>
      <c r="T143" s="156"/>
      <c r="AT143" s="152" t="s">
        <v>205</v>
      </c>
      <c r="AU143" s="152" t="s">
        <v>85</v>
      </c>
      <c r="AV143" s="12" t="s">
        <v>82</v>
      </c>
      <c r="AW143" s="12" t="s">
        <v>35</v>
      </c>
      <c r="AX143" s="12" t="s">
        <v>74</v>
      </c>
      <c r="AY143" s="152" t="s">
        <v>189</v>
      </c>
    </row>
    <row r="144" spans="2:65" s="13" customFormat="1" ht="11.25">
      <c r="B144" s="157"/>
      <c r="D144" s="151" t="s">
        <v>205</v>
      </c>
      <c r="E144" s="158" t="s">
        <v>19</v>
      </c>
      <c r="F144" s="159" t="s">
        <v>4311</v>
      </c>
      <c r="H144" s="160">
        <v>8.4830000000000005</v>
      </c>
      <c r="I144" s="161"/>
      <c r="L144" s="157"/>
      <c r="M144" s="162"/>
      <c r="T144" s="163"/>
      <c r="AT144" s="158" t="s">
        <v>205</v>
      </c>
      <c r="AU144" s="158" t="s">
        <v>85</v>
      </c>
      <c r="AV144" s="13" t="s">
        <v>85</v>
      </c>
      <c r="AW144" s="13" t="s">
        <v>35</v>
      </c>
      <c r="AX144" s="13" t="s">
        <v>82</v>
      </c>
      <c r="AY144" s="158" t="s">
        <v>189</v>
      </c>
    </row>
    <row r="145" spans="2:65" s="1" customFormat="1" ht="44.25" customHeight="1">
      <c r="B145" s="33"/>
      <c r="C145" s="133" t="s">
        <v>244</v>
      </c>
      <c r="D145" s="133" t="s">
        <v>191</v>
      </c>
      <c r="E145" s="134" t="s">
        <v>4312</v>
      </c>
      <c r="F145" s="135" t="s">
        <v>4313</v>
      </c>
      <c r="G145" s="136" t="s">
        <v>405</v>
      </c>
      <c r="H145" s="137">
        <v>6.17</v>
      </c>
      <c r="I145" s="138"/>
      <c r="J145" s="139">
        <f>ROUND(I145*H145,2)</f>
        <v>0</v>
      </c>
      <c r="K145" s="135" t="s">
        <v>195</v>
      </c>
      <c r="L145" s="33"/>
      <c r="M145" s="140" t="s">
        <v>19</v>
      </c>
      <c r="N145" s="141" t="s">
        <v>45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196</v>
      </c>
      <c r="AT145" s="144" t="s">
        <v>191</v>
      </c>
      <c r="AU145" s="144" t="s">
        <v>85</v>
      </c>
      <c r="AY145" s="18" t="s">
        <v>189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8" t="s">
        <v>82</v>
      </c>
      <c r="BK145" s="145">
        <f>ROUND(I145*H145,2)</f>
        <v>0</v>
      </c>
      <c r="BL145" s="18" t="s">
        <v>196</v>
      </c>
      <c r="BM145" s="144" t="s">
        <v>4314</v>
      </c>
    </row>
    <row r="146" spans="2:65" s="1" customFormat="1" ht="11.25">
      <c r="B146" s="33"/>
      <c r="D146" s="146" t="s">
        <v>198</v>
      </c>
      <c r="F146" s="147" t="s">
        <v>4315</v>
      </c>
      <c r="I146" s="148"/>
      <c r="L146" s="33"/>
      <c r="M146" s="149"/>
      <c r="T146" s="54"/>
      <c r="AT146" s="18" t="s">
        <v>198</v>
      </c>
      <c r="AU146" s="18" t="s">
        <v>85</v>
      </c>
    </row>
    <row r="147" spans="2:65" s="12" customFormat="1" ht="11.25">
      <c r="B147" s="150"/>
      <c r="D147" s="151" t="s">
        <v>205</v>
      </c>
      <c r="E147" s="152" t="s">
        <v>19</v>
      </c>
      <c r="F147" s="153" t="s">
        <v>4287</v>
      </c>
      <c r="H147" s="152" t="s">
        <v>19</v>
      </c>
      <c r="I147" s="154"/>
      <c r="L147" s="150"/>
      <c r="M147" s="155"/>
      <c r="T147" s="156"/>
      <c r="AT147" s="152" t="s">
        <v>205</v>
      </c>
      <c r="AU147" s="152" t="s">
        <v>85</v>
      </c>
      <c r="AV147" s="12" t="s">
        <v>82</v>
      </c>
      <c r="AW147" s="12" t="s">
        <v>35</v>
      </c>
      <c r="AX147" s="12" t="s">
        <v>74</v>
      </c>
      <c r="AY147" s="152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4316</v>
      </c>
      <c r="H148" s="160">
        <v>6.17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82</v>
      </c>
      <c r="AY148" s="158" t="s">
        <v>189</v>
      </c>
    </row>
    <row r="149" spans="2:65" s="1" customFormat="1" ht="44.25" customHeight="1">
      <c r="B149" s="33"/>
      <c r="C149" s="133" t="s">
        <v>249</v>
      </c>
      <c r="D149" s="133" t="s">
        <v>191</v>
      </c>
      <c r="E149" s="134" t="s">
        <v>4317</v>
      </c>
      <c r="F149" s="135" t="s">
        <v>4318</v>
      </c>
      <c r="G149" s="136" t="s">
        <v>405</v>
      </c>
      <c r="H149" s="137">
        <v>2.3140000000000001</v>
      </c>
      <c r="I149" s="138"/>
      <c r="J149" s="139">
        <f>ROUND(I149*H149,2)</f>
        <v>0</v>
      </c>
      <c r="K149" s="135" t="s">
        <v>195</v>
      </c>
      <c r="L149" s="33"/>
      <c r="M149" s="140" t="s">
        <v>19</v>
      </c>
      <c r="N149" s="141" t="s">
        <v>45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196</v>
      </c>
      <c r="AT149" s="144" t="s">
        <v>191</v>
      </c>
      <c r="AU149" s="144" t="s">
        <v>85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196</v>
      </c>
      <c r="BM149" s="144" t="s">
        <v>4319</v>
      </c>
    </row>
    <row r="150" spans="2:65" s="1" customFormat="1" ht="11.25">
      <c r="B150" s="33"/>
      <c r="D150" s="146" t="s">
        <v>198</v>
      </c>
      <c r="F150" s="147" t="s">
        <v>4320</v>
      </c>
      <c r="I150" s="148"/>
      <c r="L150" s="33"/>
      <c r="M150" s="149"/>
      <c r="T150" s="54"/>
      <c r="AT150" s="18" t="s">
        <v>198</v>
      </c>
      <c r="AU150" s="18" t="s">
        <v>85</v>
      </c>
    </row>
    <row r="151" spans="2:65" s="13" customFormat="1" ht="11.25">
      <c r="B151" s="157"/>
      <c r="D151" s="151" t="s">
        <v>205</v>
      </c>
      <c r="E151" s="158" t="s">
        <v>19</v>
      </c>
      <c r="F151" s="159" t="s">
        <v>2161</v>
      </c>
      <c r="H151" s="160">
        <v>22.8</v>
      </c>
      <c r="I151" s="161"/>
      <c r="L151" s="157"/>
      <c r="M151" s="162"/>
      <c r="T151" s="163"/>
      <c r="AT151" s="158" t="s">
        <v>205</v>
      </c>
      <c r="AU151" s="158" t="s">
        <v>85</v>
      </c>
      <c r="AV151" s="13" t="s">
        <v>85</v>
      </c>
      <c r="AW151" s="13" t="s">
        <v>35</v>
      </c>
      <c r="AX151" s="13" t="s">
        <v>74</v>
      </c>
      <c r="AY151" s="158" t="s">
        <v>189</v>
      </c>
    </row>
    <row r="152" spans="2:65" s="13" customFormat="1" ht="11.25">
      <c r="B152" s="157"/>
      <c r="D152" s="151" t="s">
        <v>205</v>
      </c>
      <c r="E152" s="158" t="s">
        <v>19</v>
      </c>
      <c r="F152" s="159" t="s">
        <v>4306</v>
      </c>
      <c r="H152" s="160">
        <v>2.3140000000000001</v>
      </c>
      <c r="I152" s="161"/>
      <c r="L152" s="157"/>
      <c r="M152" s="162"/>
      <c r="T152" s="163"/>
      <c r="AT152" s="158" t="s">
        <v>205</v>
      </c>
      <c r="AU152" s="158" t="s">
        <v>85</v>
      </c>
      <c r="AV152" s="13" t="s">
        <v>85</v>
      </c>
      <c r="AW152" s="13" t="s">
        <v>35</v>
      </c>
      <c r="AX152" s="13" t="s">
        <v>82</v>
      </c>
      <c r="AY152" s="158" t="s">
        <v>189</v>
      </c>
    </row>
    <row r="153" spans="2:65" s="1" customFormat="1" ht="37.9" customHeight="1">
      <c r="B153" s="33"/>
      <c r="C153" s="133" t="s">
        <v>8</v>
      </c>
      <c r="D153" s="133" t="s">
        <v>191</v>
      </c>
      <c r="E153" s="134" t="s">
        <v>501</v>
      </c>
      <c r="F153" s="135" t="s">
        <v>502</v>
      </c>
      <c r="G153" s="136" t="s">
        <v>405</v>
      </c>
      <c r="H153" s="137">
        <v>7</v>
      </c>
      <c r="I153" s="138"/>
      <c r="J153" s="139">
        <f>ROUND(I153*H153,2)</f>
        <v>0</v>
      </c>
      <c r="K153" s="135" t="s">
        <v>195</v>
      </c>
      <c r="L153" s="33"/>
      <c r="M153" s="140" t="s">
        <v>19</v>
      </c>
      <c r="N153" s="141" t="s">
        <v>45</v>
      </c>
      <c r="P153" s="142">
        <f>O153*H153</f>
        <v>0</v>
      </c>
      <c r="Q153" s="142">
        <v>0</v>
      </c>
      <c r="R153" s="142">
        <f>Q153*H153</f>
        <v>0</v>
      </c>
      <c r="S153" s="142">
        <v>0</v>
      </c>
      <c r="T153" s="143">
        <f>S153*H153</f>
        <v>0</v>
      </c>
      <c r="AR153" s="144" t="s">
        <v>196</v>
      </c>
      <c r="AT153" s="144" t="s">
        <v>191</v>
      </c>
      <c r="AU153" s="144" t="s">
        <v>85</v>
      </c>
      <c r="AY153" s="18" t="s">
        <v>189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8" t="s">
        <v>82</v>
      </c>
      <c r="BK153" s="145">
        <f>ROUND(I153*H153,2)</f>
        <v>0</v>
      </c>
      <c r="BL153" s="18" t="s">
        <v>196</v>
      </c>
      <c r="BM153" s="144" t="s">
        <v>4321</v>
      </c>
    </row>
    <row r="154" spans="2:65" s="1" customFormat="1" ht="11.25">
      <c r="B154" s="33"/>
      <c r="D154" s="146" t="s">
        <v>198</v>
      </c>
      <c r="F154" s="147" t="s">
        <v>504</v>
      </c>
      <c r="I154" s="148"/>
      <c r="L154" s="33"/>
      <c r="M154" s="149"/>
      <c r="T154" s="54"/>
      <c r="AT154" s="18" t="s">
        <v>198</v>
      </c>
      <c r="AU154" s="18" t="s">
        <v>85</v>
      </c>
    </row>
    <row r="155" spans="2:65" s="1" customFormat="1" ht="24.2" customHeight="1">
      <c r="B155" s="33"/>
      <c r="C155" s="133" t="s">
        <v>259</v>
      </c>
      <c r="D155" s="133" t="s">
        <v>191</v>
      </c>
      <c r="E155" s="134" t="s">
        <v>530</v>
      </c>
      <c r="F155" s="135" t="s">
        <v>531</v>
      </c>
      <c r="G155" s="136" t="s">
        <v>194</v>
      </c>
      <c r="H155" s="137">
        <v>45</v>
      </c>
      <c r="I155" s="138"/>
      <c r="J155" s="139">
        <f>ROUND(I155*H155,2)</f>
        <v>0</v>
      </c>
      <c r="K155" s="135" t="s">
        <v>195</v>
      </c>
      <c r="L155" s="33"/>
      <c r="M155" s="140" t="s">
        <v>19</v>
      </c>
      <c r="N155" s="141" t="s">
        <v>45</v>
      </c>
      <c r="P155" s="142">
        <f>O155*H155</f>
        <v>0</v>
      </c>
      <c r="Q155" s="142">
        <v>6.9999999999999999E-4</v>
      </c>
      <c r="R155" s="142">
        <f>Q155*H155</f>
        <v>3.15E-2</v>
      </c>
      <c r="S155" s="142">
        <v>0</v>
      </c>
      <c r="T155" s="143">
        <f>S155*H155</f>
        <v>0</v>
      </c>
      <c r="AR155" s="144" t="s">
        <v>196</v>
      </c>
      <c r="AT155" s="144" t="s">
        <v>191</v>
      </c>
      <c r="AU155" s="144" t="s">
        <v>85</v>
      </c>
      <c r="AY155" s="18" t="s">
        <v>189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8" t="s">
        <v>82</v>
      </c>
      <c r="BK155" s="145">
        <f>ROUND(I155*H155,2)</f>
        <v>0</v>
      </c>
      <c r="BL155" s="18" t="s">
        <v>196</v>
      </c>
      <c r="BM155" s="144" t="s">
        <v>4322</v>
      </c>
    </row>
    <row r="156" spans="2:65" s="1" customFormat="1" ht="11.25">
      <c r="B156" s="33"/>
      <c r="D156" s="146" t="s">
        <v>198</v>
      </c>
      <c r="F156" s="147" t="s">
        <v>533</v>
      </c>
      <c r="I156" s="148"/>
      <c r="L156" s="33"/>
      <c r="M156" s="149"/>
      <c r="T156" s="54"/>
      <c r="AT156" s="18" t="s">
        <v>198</v>
      </c>
      <c r="AU156" s="18" t="s">
        <v>85</v>
      </c>
    </row>
    <row r="157" spans="2:65" s="12" customFormat="1" ht="11.25">
      <c r="B157" s="150"/>
      <c r="D157" s="151" t="s">
        <v>205</v>
      </c>
      <c r="E157" s="152" t="s">
        <v>19</v>
      </c>
      <c r="F157" s="153" t="s">
        <v>4271</v>
      </c>
      <c r="H157" s="152" t="s">
        <v>19</v>
      </c>
      <c r="I157" s="154"/>
      <c r="L157" s="150"/>
      <c r="M157" s="155"/>
      <c r="T157" s="156"/>
      <c r="AT157" s="152" t="s">
        <v>205</v>
      </c>
      <c r="AU157" s="152" t="s">
        <v>85</v>
      </c>
      <c r="AV157" s="12" t="s">
        <v>82</v>
      </c>
      <c r="AW157" s="12" t="s">
        <v>35</v>
      </c>
      <c r="AX157" s="12" t="s">
        <v>74</v>
      </c>
      <c r="AY157" s="152" t="s">
        <v>189</v>
      </c>
    </row>
    <row r="158" spans="2:65" s="13" customFormat="1" ht="11.25">
      <c r="B158" s="157"/>
      <c r="D158" s="151" t="s">
        <v>205</v>
      </c>
      <c r="E158" s="158" t="s">
        <v>19</v>
      </c>
      <c r="F158" s="159" t="s">
        <v>4323</v>
      </c>
      <c r="H158" s="160">
        <v>20</v>
      </c>
      <c r="I158" s="161"/>
      <c r="L158" s="157"/>
      <c r="M158" s="162"/>
      <c r="T158" s="163"/>
      <c r="AT158" s="158" t="s">
        <v>205</v>
      </c>
      <c r="AU158" s="158" t="s">
        <v>85</v>
      </c>
      <c r="AV158" s="13" t="s">
        <v>85</v>
      </c>
      <c r="AW158" s="13" t="s">
        <v>35</v>
      </c>
      <c r="AX158" s="13" t="s">
        <v>74</v>
      </c>
      <c r="AY158" s="158" t="s">
        <v>189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4273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3" customFormat="1" ht="11.25">
      <c r="B160" s="157"/>
      <c r="D160" s="151" t="s">
        <v>205</v>
      </c>
      <c r="E160" s="158" t="s">
        <v>19</v>
      </c>
      <c r="F160" s="159" t="s">
        <v>4324</v>
      </c>
      <c r="H160" s="160">
        <v>25</v>
      </c>
      <c r="I160" s="161"/>
      <c r="L160" s="157"/>
      <c r="M160" s="162"/>
      <c r="T160" s="163"/>
      <c r="AT160" s="158" t="s">
        <v>205</v>
      </c>
      <c r="AU160" s="158" t="s">
        <v>85</v>
      </c>
      <c r="AV160" s="13" t="s">
        <v>85</v>
      </c>
      <c r="AW160" s="13" t="s">
        <v>35</v>
      </c>
      <c r="AX160" s="13" t="s">
        <v>74</v>
      </c>
      <c r="AY160" s="158" t="s">
        <v>189</v>
      </c>
    </row>
    <row r="161" spans="2:65" s="14" customFormat="1" ht="11.25">
      <c r="B161" s="164"/>
      <c r="D161" s="151" t="s">
        <v>205</v>
      </c>
      <c r="E161" s="165" t="s">
        <v>19</v>
      </c>
      <c r="F161" s="166" t="s">
        <v>303</v>
      </c>
      <c r="H161" s="167">
        <v>45</v>
      </c>
      <c r="I161" s="168"/>
      <c r="L161" s="164"/>
      <c r="M161" s="169"/>
      <c r="T161" s="170"/>
      <c r="AT161" s="165" t="s">
        <v>205</v>
      </c>
      <c r="AU161" s="165" t="s">
        <v>85</v>
      </c>
      <c r="AV161" s="14" t="s">
        <v>196</v>
      </c>
      <c r="AW161" s="14" t="s">
        <v>35</v>
      </c>
      <c r="AX161" s="14" t="s">
        <v>82</v>
      </c>
      <c r="AY161" s="165" t="s">
        <v>189</v>
      </c>
    </row>
    <row r="162" spans="2:65" s="1" customFormat="1" ht="44.25" customHeight="1">
      <c r="B162" s="33"/>
      <c r="C162" s="133" t="s">
        <v>265</v>
      </c>
      <c r="D162" s="133" t="s">
        <v>191</v>
      </c>
      <c r="E162" s="134" t="s">
        <v>537</v>
      </c>
      <c r="F162" s="135" t="s">
        <v>538</v>
      </c>
      <c r="G162" s="136" t="s">
        <v>194</v>
      </c>
      <c r="H162" s="137">
        <v>45</v>
      </c>
      <c r="I162" s="138"/>
      <c r="J162" s="139">
        <f>ROUND(I162*H162,2)</f>
        <v>0</v>
      </c>
      <c r="K162" s="135" t="s">
        <v>195</v>
      </c>
      <c r="L162" s="33"/>
      <c r="M162" s="140" t="s">
        <v>19</v>
      </c>
      <c r="N162" s="141" t="s">
        <v>45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196</v>
      </c>
      <c r="AT162" s="144" t="s">
        <v>191</v>
      </c>
      <c r="AU162" s="144" t="s">
        <v>85</v>
      </c>
      <c r="AY162" s="18" t="s">
        <v>189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8" t="s">
        <v>82</v>
      </c>
      <c r="BK162" s="145">
        <f>ROUND(I162*H162,2)</f>
        <v>0</v>
      </c>
      <c r="BL162" s="18" t="s">
        <v>196</v>
      </c>
      <c r="BM162" s="144" t="s">
        <v>4325</v>
      </c>
    </row>
    <row r="163" spans="2:65" s="1" customFormat="1" ht="11.25">
      <c r="B163" s="33"/>
      <c r="D163" s="146" t="s">
        <v>198</v>
      </c>
      <c r="F163" s="147" t="s">
        <v>540</v>
      </c>
      <c r="I163" s="148"/>
      <c r="L163" s="33"/>
      <c r="M163" s="149"/>
      <c r="T163" s="54"/>
      <c r="AT163" s="18" t="s">
        <v>198</v>
      </c>
      <c r="AU163" s="18" t="s">
        <v>85</v>
      </c>
    </row>
    <row r="164" spans="2:65" s="1" customFormat="1" ht="33" customHeight="1">
      <c r="B164" s="33"/>
      <c r="C164" s="133" t="s">
        <v>271</v>
      </c>
      <c r="D164" s="133" t="s">
        <v>191</v>
      </c>
      <c r="E164" s="134" t="s">
        <v>4326</v>
      </c>
      <c r="F164" s="135" t="s">
        <v>4327</v>
      </c>
      <c r="G164" s="136" t="s">
        <v>194</v>
      </c>
      <c r="H164" s="137">
        <v>45</v>
      </c>
      <c r="I164" s="138"/>
      <c r="J164" s="139">
        <f>ROUND(I164*H164,2)</f>
        <v>0</v>
      </c>
      <c r="K164" s="135" t="s">
        <v>195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7.9000000000000001E-4</v>
      </c>
      <c r="R164" s="142">
        <f>Q164*H164</f>
        <v>3.5549999999999998E-2</v>
      </c>
      <c r="S164" s="142">
        <v>0</v>
      </c>
      <c r="T164" s="143">
        <f>S164*H164</f>
        <v>0</v>
      </c>
      <c r="AR164" s="144" t="s">
        <v>196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196</v>
      </c>
      <c r="BM164" s="144" t="s">
        <v>4328</v>
      </c>
    </row>
    <row r="165" spans="2:65" s="1" customFormat="1" ht="11.25">
      <c r="B165" s="33"/>
      <c r="D165" s="146" t="s">
        <v>198</v>
      </c>
      <c r="F165" s="147" t="s">
        <v>4329</v>
      </c>
      <c r="I165" s="148"/>
      <c r="L165" s="33"/>
      <c r="M165" s="149"/>
      <c r="T165" s="54"/>
      <c r="AT165" s="18" t="s">
        <v>198</v>
      </c>
      <c r="AU165" s="18" t="s">
        <v>85</v>
      </c>
    </row>
    <row r="166" spans="2:65" s="12" customFormat="1" ht="11.25">
      <c r="B166" s="150"/>
      <c r="D166" s="151" t="s">
        <v>205</v>
      </c>
      <c r="E166" s="152" t="s">
        <v>19</v>
      </c>
      <c r="F166" s="153" t="s">
        <v>4271</v>
      </c>
      <c r="H166" s="152" t="s">
        <v>19</v>
      </c>
      <c r="I166" s="154"/>
      <c r="L166" s="150"/>
      <c r="M166" s="155"/>
      <c r="T166" s="156"/>
      <c r="AT166" s="152" t="s">
        <v>205</v>
      </c>
      <c r="AU166" s="152" t="s">
        <v>85</v>
      </c>
      <c r="AV166" s="12" t="s">
        <v>82</v>
      </c>
      <c r="AW166" s="12" t="s">
        <v>35</v>
      </c>
      <c r="AX166" s="12" t="s">
        <v>74</v>
      </c>
      <c r="AY166" s="152" t="s">
        <v>189</v>
      </c>
    </row>
    <row r="167" spans="2:65" s="13" customFormat="1" ht="11.25">
      <c r="B167" s="157"/>
      <c r="D167" s="151" t="s">
        <v>205</v>
      </c>
      <c r="E167" s="158" t="s">
        <v>19</v>
      </c>
      <c r="F167" s="159" t="s">
        <v>4323</v>
      </c>
      <c r="H167" s="160">
        <v>20</v>
      </c>
      <c r="I167" s="161"/>
      <c r="L167" s="157"/>
      <c r="M167" s="162"/>
      <c r="T167" s="163"/>
      <c r="AT167" s="158" t="s">
        <v>205</v>
      </c>
      <c r="AU167" s="158" t="s">
        <v>85</v>
      </c>
      <c r="AV167" s="13" t="s">
        <v>85</v>
      </c>
      <c r="AW167" s="13" t="s">
        <v>35</v>
      </c>
      <c r="AX167" s="13" t="s">
        <v>74</v>
      </c>
      <c r="AY167" s="158" t="s">
        <v>189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4273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3" customFormat="1" ht="11.25">
      <c r="B169" s="157"/>
      <c r="D169" s="151" t="s">
        <v>205</v>
      </c>
      <c r="E169" s="158" t="s">
        <v>19</v>
      </c>
      <c r="F169" s="159" t="s">
        <v>4324</v>
      </c>
      <c r="H169" s="160">
        <v>25</v>
      </c>
      <c r="I169" s="161"/>
      <c r="L169" s="157"/>
      <c r="M169" s="162"/>
      <c r="T169" s="163"/>
      <c r="AT169" s="158" t="s">
        <v>205</v>
      </c>
      <c r="AU169" s="158" t="s">
        <v>85</v>
      </c>
      <c r="AV169" s="13" t="s">
        <v>85</v>
      </c>
      <c r="AW169" s="13" t="s">
        <v>35</v>
      </c>
      <c r="AX169" s="13" t="s">
        <v>74</v>
      </c>
      <c r="AY169" s="158" t="s">
        <v>189</v>
      </c>
    </row>
    <row r="170" spans="2:65" s="14" customFormat="1" ht="11.25">
      <c r="B170" s="164"/>
      <c r="D170" s="151" t="s">
        <v>205</v>
      </c>
      <c r="E170" s="165" t="s">
        <v>19</v>
      </c>
      <c r="F170" s="166" t="s">
        <v>303</v>
      </c>
      <c r="H170" s="167">
        <v>45</v>
      </c>
      <c r="I170" s="168"/>
      <c r="L170" s="164"/>
      <c r="M170" s="169"/>
      <c r="T170" s="170"/>
      <c r="AT170" s="165" t="s">
        <v>205</v>
      </c>
      <c r="AU170" s="165" t="s">
        <v>85</v>
      </c>
      <c r="AV170" s="14" t="s">
        <v>196</v>
      </c>
      <c r="AW170" s="14" t="s">
        <v>35</v>
      </c>
      <c r="AX170" s="14" t="s">
        <v>82</v>
      </c>
      <c r="AY170" s="165" t="s">
        <v>189</v>
      </c>
    </row>
    <row r="171" spans="2:65" s="1" customFormat="1" ht="37.9" customHeight="1">
      <c r="B171" s="33"/>
      <c r="C171" s="133" t="s">
        <v>224</v>
      </c>
      <c r="D171" s="133" t="s">
        <v>191</v>
      </c>
      <c r="E171" s="134" t="s">
        <v>4330</v>
      </c>
      <c r="F171" s="135" t="s">
        <v>4331</v>
      </c>
      <c r="G171" s="136" t="s">
        <v>194</v>
      </c>
      <c r="H171" s="137">
        <v>45</v>
      </c>
      <c r="I171" s="138"/>
      <c r="J171" s="139">
        <f>ROUND(I171*H171,2)</f>
        <v>0</v>
      </c>
      <c r="K171" s="135" t="s">
        <v>195</v>
      </c>
      <c r="L171" s="33"/>
      <c r="M171" s="140" t="s">
        <v>19</v>
      </c>
      <c r="N171" s="141" t="s">
        <v>45</v>
      </c>
      <c r="P171" s="142">
        <f>O171*H171</f>
        <v>0</v>
      </c>
      <c r="Q171" s="142">
        <v>0</v>
      </c>
      <c r="R171" s="142">
        <f>Q171*H171</f>
        <v>0</v>
      </c>
      <c r="S171" s="142">
        <v>0</v>
      </c>
      <c r="T171" s="143">
        <f>S171*H171</f>
        <v>0</v>
      </c>
      <c r="AR171" s="144" t="s">
        <v>196</v>
      </c>
      <c r="AT171" s="144" t="s">
        <v>191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196</v>
      </c>
      <c r="BM171" s="144" t="s">
        <v>4332</v>
      </c>
    </row>
    <row r="172" spans="2:65" s="1" customFormat="1" ht="11.25">
      <c r="B172" s="33"/>
      <c r="D172" s="146" t="s">
        <v>198</v>
      </c>
      <c r="F172" s="147" t="s">
        <v>4333</v>
      </c>
      <c r="I172" s="148"/>
      <c r="L172" s="33"/>
      <c r="M172" s="149"/>
      <c r="T172" s="54"/>
      <c r="AT172" s="18" t="s">
        <v>198</v>
      </c>
      <c r="AU172" s="18" t="s">
        <v>85</v>
      </c>
    </row>
    <row r="173" spans="2:65" s="1" customFormat="1" ht="62.65" customHeight="1">
      <c r="B173" s="33"/>
      <c r="C173" s="133" t="s">
        <v>285</v>
      </c>
      <c r="D173" s="133" t="s">
        <v>191</v>
      </c>
      <c r="E173" s="134" t="s">
        <v>553</v>
      </c>
      <c r="F173" s="135" t="s">
        <v>554</v>
      </c>
      <c r="G173" s="136" t="s">
        <v>405</v>
      </c>
      <c r="H173" s="137">
        <v>101.84399999999999</v>
      </c>
      <c r="I173" s="138"/>
      <c r="J173" s="139">
        <f>ROUND(I173*H173,2)</f>
        <v>0</v>
      </c>
      <c r="K173" s="135" t="s">
        <v>195</v>
      </c>
      <c r="L173" s="33"/>
      <c r="M173" s="140" t="s">
        <v>19</v>
      </c>
      <c r="N173" s="141" t="s">
        <v>45</v>
      </c>
      <c r="P173" s="142">
        <f>O173*H173</f>
        <v>0</v>
      </c>
      <c r="Q173" s="142">
        <v>0</v>
      </c>
      <c r="R173" s="142">
        <f>Q173*H173</f>
        <v>0</v>
      </c>
      <c r="S173" s="142">
        <v>0</v>
      </c>
      <c r="T173" s="143">
        <f>S173*H173</f>
        <v>0</v>
      </c>
      <c r="AR173" s="144" t="s">
        <v>196</v>
      </c>
      <c r="AT173" s="144" t="s">
        <v>191</v>
      </c>
      <c r="AU173" s="144" t="s">
        <v>85</v>
      </c>
      <c r="AY173" s="18" t="s">
        <v>189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8" t="s">
        <v>82</v>
      </c>
      <c r="BK173" s="145">
        <f>ROUND(I173*H173,2)</f>
        <v>0</v>
      </c>
      <c r="BL173" s="18" t="s">
        <v>196</v>
      </c>
      <c r="BM173" s="144" t="s">
        <v>4334</v>
      </c>
    </row>
    <row r="174" spans="2:65" s="1" customFormat="1" ht="11.25">
      <c r="B174" s="33"/>
      <c r="D174" s="146" t="s">
        <v>198</v>
      </c>
      <c r="F174" s="147" t="s">
        <v>556</v>
      </c>
      <c r="I174" s="148"/>
      <c r="L174" s="33"/>
      <c r="M174" s="149"/>
      <c r="T174" s="54"/>
      <c r="AT174" s="18" t="s">
        <v>198</v>
      </c>
      <c r="AU174" s="18" t="s">
        <v>85</v>
      </c>
    </row>
    <row r="175" spans="2:65" s="12" customFormat="1" ht="11.25">
      <c r="B175" s="150"/>
      <c r="D175" s="151" t="s">
        <v>205</v>
      </c>
      <c r="E175" s="152" t="s">
        <v>19</v>
      </c>
      <c r="F175" s="153" t="s">
        <v>557</v>
      </c>
      <c r="H175" s="152" t="s">
        <v>19</v>
      </c>
      <c r="I175" s="154"/>
      <c r="L175" s="150"/>
      <c r="M175" s="155"/>
      <c r="T175" s="156"/>
      <c r="AT175" s="152" t="s">
        <v>205</v>
      </c>
      <c r="AU175" s="152" t="s">
        <v>85</v>
      </c>
      <c r="AV175" s="12" t="s">
        <v>82</v>
      </c>
      <c r="AW175" s="12" t="s">
        <v>35</v>
      </c>
      <c r="AX175" s="12" t="s">
        <v>74</v>
      </c>
      <c r="AY175" s="152" t="s">
        <v>189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558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3" customFormat="1" ht="11.25">
      <c r="B177" s="157"/>
      <c r="D177" s="151" t="s">
        <v>205</v>
      </c>
      <c r="E177" s="158" t="s">
        <v>19</v>
      </c>
      <c r="F177" s="159" t="s">
        <v>4335</v>
      </c>
      <c r="H177" s="160">
        <v>40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35</v>
      </c>
      <c r="AX177" s="13" t="s">
        <v>74</v>
      </c>
      <c r="AY177" s="158" t="s">
        <v>189</v>
      </c>
    </row>
    <row r="178" spans="2:65" s="12" customFormat="1" ht="11.25">
      <c r="B178" s="150"/>
      <c r="D178" s="151" t="s">
        <v>205</v>
      </c>
      <c r="E178" s="152" t="s">
        <v>19</v>
      </c>
      <c r="F178" s="153" t="s">
        <v>560</v>
      </c>
      <c r="H178" s="152" t="s">
        <v>19</v>
      </c>
      <c r="I178" s="154"/>
      <c r="L178" s="150"/>
      <c r="M178" s="155"/>
      <c r="T178" s="156"/>
      <c r="AT178" s="152" t="s">
        <v>205</v>
      </c>
      <c r="AU178" s="152" t="s">
        <v>85</v>
      </c>
      <c r="AV178" s="12" t="s">
        <v>82</v>
      </c>
      <c r="AW178" s="12" t="s">
        <v>35</v>
      </c>
      <c r="AX178" s="12" t="s">
        <v>74</v>
      </c>
      <c r="AY178" s="152" t="s">
        <v>189</v>
      </c>
    </row>
    <row r="179" spans="2:65" s="12" customFormat="1" ht="11.25">
      <c r="B179" s="150"/>
      <c r="D179" s="151" t="s">
        <v>205</v>
      </c>
      <c r="E179" s="152" t="s">
        <v>19</v>
      </c>
      <c r="F179" s="153" t="s">
        <v>561</v>
      </c>
      <c r="H179" s="152" t="s">
        <v>19</v>
      </c>
      <c r="I179" s="154"/>
      <c r="L179" s="150"/>
      <c r="M179" s="155"/>
      <c r="T179" s="156"/>
      <c r="AT179" s="152" t="s">
        <v>205</v>
      </c>
      <c r="AU179" s="152" t="s">
        <v>85</v>
      </c>
      <c r="AV179" s="12" t="s">
        <v>82</v>
      </c>
      <c r="AW179" s="12" t="s">
        <v>35</v>
      </c>
      <c r="AX179" s="12" t="s">
        <v>74</v>
      </c>
      <c r="AY179" s="152" t="s">
        <v>189</v>
      </c>
    </row>
    <row r="180" spans="2:65" s="13" customFormat="1" ht="11.25">
      <c r="B180" s="157"/>
      <c r="D180" s="151" t="s">
        <v>205</v>
      </c>
      <c r="E180" s="158" t="s">
        <v>19</v>
      </c>
      <c r="F180" s="159" t="s">
        <v>4336</v>
      </c>
      <c r="H180" s="160">
        <v>38.347999999999999</v>
      </c>
      <c r="I180" s="161"/>
      <c r="L180" s="157"/>
      <c r="M180" s="162"/>
      <c r="T180" s="163"/>
      <c r="AT180" s="158" t="s">
        <v>205</v>
      </c>
      <c r="AU180" s="158" t="s">
        <v>85</v>
      </c>
      <c r="AV180" s="13" t="s">
        <v>85</v>
      </c>
      <c r="AW180" s="13" t="s">
        <v>35</v>
      </c>
      <c r="AX180" s="13" t="s">
        <v>74</v>
      </c>
      <c r="AY180" s="158" t="s">
        <v>189</v>
      </c>
    </row>
    <row r="181" spans="2:65" s="15" customFormat="1" ht="11.25">
      <c r="B181" s="171"/>
      <c r="D181" s="151" t="s">
        <v>205</v>
      </c>
      <c r="E181" s="172" t="s">
        <v>19</v>
      </c>
      <c r="F181" s="173" t="s">
        <v>412</v>
      </c>
      <c r="H181" s="174">
        <v>78.347999999999999</v>
      </c>
      <c r="I181" s="175"/>
      <c r="L181" s="171"/>
      <c r="M181" s="176"/>
      <c r="T181" s="177"/>
      <c r="AT181" s="172" t="s">
        <v>205</v>
      </c>
      <c r="AU181" s="172" t="s">
        <v>85</v>
      </c>
      <c r="AV181" s="15" t="s">
        <v>111</v>
      </c>
      <c r="AW181" s="15" t="s">
        <v>35</v>
      </c>
      <c r="AX181" s="15" t="s">
        <v>74</v>
      </c>
      <c r="AY181" s="172" t="s">
        <v>189</v>
      </c>
    </row>
    <row r="182" spans="2:65" s="12" customFormat="1" ht="33.75">
      <c r="B182" s="150"/>
      <c r="D182" s="151" t="s">
        <v>205</v>
      </c>
      <c r="E182" s="152" t="s">
        <v>19</v>
      </c>
      <c r="F182" s="153" t="s">
        <v>563</v>
      </c>
      <c r="H182" s="152" t="s">
        <v>19</v>
      </c>
      <c r="I182" s="154"/>
      <c r="L182" s="150"/>
      <c r="M182" s="155"/>
      <c r="T182" s="156"/>
      <c r="AT182" s="152" t="s">
        <v>205</v>
      </c>
      <c r="AU182" s="152" t="s">
        <v>85</v>
      </c>
      <c r="AV182" s="12" t="s">
        <v>82</v>
      </c>
      <c r="AW182" s="12" t="s">
        <v>35</v>
      </c>
      <c r="AX182" s="12" t="s">
        <v>74</v>
      </c>
      <c r="AY182" s="152" t="s">
        <v>189</v>
      </c>
    </row>
    <row r="183" spans="2:65" s="13" customFormat="1" ht="11.25">
      <c r="B183" s="157"/>
      <c r="D183" s="151" t="s">
        <v>205</v>
      </c>
      <c r="E183" s="158" t="s">
        <v>19</v>
      </c>
      <c r="F183" s="159" t="s">
        <v>4337</v>
      </c>
      <c r="H183" s="160">
        <v>2.8879999999999999</v>
      </c>
      <c r="I183" s="161"/>
      <c r="L183" s="157"/>
      <c r="M183" s="162"/>
      <c r="T183" s="163"/>
      <c r="AT183" s="158" t="s">
        <v>205</v>
      </c>
      <c r="AU183" s="158" t="s">
        <v>85</v>
      </c>
      <c r="AV183" s="13" t="s">
        <v>85</v>
      </c>
      <c r="AW183" s="13" t="s">
        <v>35</v>
      </c>
      <c r="AX183" s="13" t="s">
        <v>74</v>
      </c>
      <c r="AY183" s="158" t="s">
        <v>189</v>
      </c>
    </row>
    <row r="184" spans="2:65" s="13" customFormat="1" ht="11.25">
      <c r="B184" s="157"/>
      <c r="D184" s="151" t="s">
        <v>205</v>
      </c>
      <c r="E184" s="158" t="s">
        <v>19</v>
      </c>
      <c r="F184" s="159" t="s">
        <v>4338</v>
      </c>
      <c r="H184" s="160">
        <v>9.6080000000000005</v>
      </c>
      <c r="I184" s="161"/>
      <c r="L184" s="157"/>
      <c r="M184" s="162"/>
      <c r="T184" s="163"/>
      <c r="AT184" s="158" t="s">
        <v>205</v>
      </c>
      <c r="AU184" s="158" t="s">
        <v>85</v>
      </c>
      <c r="AV184" s="13" t="s">
        <v>85</v>
      </c>
      <c r="AW184" s="13" t="s">
        <v>35</v>
      </c>
      <c r="AX184" s="13" t="s">
        <v>74</v>
      </c>
      <c r="AY184" s="158" t="s">
        <v>189</v>
      </c>
    </row>
    <row r="185" spans="2:65" s="13" customFormat="1" ht="11.25">
      <c r="B185" s="157"/>
      <c r="D185" s="151" t="s">
        <v>205</v>
      </c>
      <c r="E185" s="158" t="s">
        <v>19</v>
      </c>
      <c r="F185" s="159" t="s">
        <v>4339</v>
      </c>
      <c r="H185" s="160">
        <v>11</v>
      </c>
      <c r="I185" s="161"/>
      <c r="L185" s="157"/>
      <c r="M185" s="162"/>
      <c r="T185" s="163"/>
      <c r="AT185" s="158" t="s">
        <v>205</v>
      </c>
      <c r="AU185" s="158" t="s">
        <v>85</v>
      </c>
      <c r="AV185" s="13" t="s">
        <v>85</v>
      </c>
      <c r="AW185" s="13" t="s">
        <v>35</v>
      </c>
      <c r="AX185" s="13" t="s">
        <v>74</v>
      </c>
      <c r="AY185" s="158" t="s">
        <v>189</v>
      </c>
    </row>
    <row r="186" spans="2:65" s="15" customFormat="1" ht="11.25">
      <c r="B186" s="171"/>
      <c r="D186" s="151" t="s">
        <v>205</v>
      </c>
      <c r="E186" s="172" t="s">
        <v>19</v>
      </c>
      <c r="F186" s="173" t="s">
        <v>412</v>
      </c>
      <c r="H186" s="174">
        <v>23.496000000000002</v>
      </c>
      <c r="I186" s="175"/>
      <c r="L186" s="171"/>
      <c r="M186" s="176"/>
      <c r="T186" s="177"/>
      <c r="AT186" s="172" t="s">
        <v>205</v>
      </c>
      <c r="AU186" s="172" t="s">
        <v>85</v>
      </c>
      <c r="AV186" s="15" t="s">
        <v>111</v>
      </c>
      <c r="AW186" s="15" t="s">
        <v>35</v>
      </c>
      <c r="AX186" s="15" t="s">
        <v>74</v>
      </c>
      <c r="AY186" s="172" t="s">
        <v>189</v>
      </c>
    </row>
    <row r="187" spans="2:65" s="14" customFormat="1" ht="11.25">
      <c r="B187" s="164"/>
      <c r="D187" s="151" t="s">
        <v>205</v>
      </c>
      <c r="E187" s="165" t="s">
        <v>19</v>
      </c>
      <c r="F187" s="166" t="s">
        <v>303</v>
      </c>
      <c r="H187" s="167">
        <v>101.84400000000001</v>
      </c>
      <c r="I187" s="168"/>
      <c r="L187" s="164"/>
      <c r="M187" s="169"/>
      <c r="T187" s="170"/>
      <c r="AT187" s="165" t="s">
        <v>205</v>
      </c>
      <c r="AU187" s="165" t="s">
        <v>85</v>
      </c>
      <c r="AV187" s="14" t="s">
        <v>196</v>
      </c>
      <c r="AW187" s="14" t="s">
        <v>35</v>
      </c>
      <c r="AX187" s="14" t="s">
        <v>82</v>
      </c>
      <c r="AY187" s="165" t="s">
        <v>189</v>
      </c>
    </row>
    <row r="188" spans="2:65" s="1" customFormat="1" ht="62.65" customHeight="1">
      <c r="B188" s="33"/>
      <c r="C188" s="133" t="s">
        <v>292</v>
      </c>
      <c r="D188" s="133" t="s">
        <v>191</v>
      </c>
      <c r="E188" s="134" t="s">
        <v>575</v>
      </c>
      <c r="F188" s="135" t="s">
        <v>576</v>
      </c>
      <c r="G188" s="136" t="s">
        <v>405</v>
      </c>
      <c r="H188" s="137">
        <v>7.3760000000000003</v>
      </c>
      <c r="I188" s="138"/>
      <c r="J188" s="139">
        <f>ROUND(I188*H188,2)</f>
        <v>0</v>
      </c>
      <c r="K188" s="135" t="s">
        <v>195</v>
      </c>
      <c r="L188" s="33"/>
      <c r="M188" s="140" t="s">
        <v>19</v>
      </c>
      <c r="N188" s="141" t="s">
        <v>45</v>
      </c>
      <c r="P188" s="142">
        <f>O188*H188</f>
        <v>0</v>
      </c>
      <c r="Q188" s="142">
        <v>0</v>
      </c>
      <c r="R188" s="142">
        <f>Q188*H188</f>
        <v>0</v>
      </c>
      <c r="S188" s="142">
        <v>0</v>
      </c>
      <c r="T188" s="143">
        <f>S188*H188</f>
        <v>0</v>
      </c>
      <c r="AR188" s="144" t="s">
        <v>196</v>
      </c>
      <c r="AT188" s="144" t="s">
        <v>191</v>
      </c>
      <c r="AU188" s="144" t="s">
        <v>85</v>
      </c>
      <c r="AY188" s="18" t="s">
        <v>189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8" t="s">
        <v>82</v>
      </c>
      <c r="BK188" s="145">
        <f>ROUND(I188*H188,2)</f>
        <v>0</v>
      </c>
      <c r="BL188" s="18" t="s">
        <v>196</v>
      </c>
      <c r="BM188" s="144" t="s">
        <v>4340</v>
      </c>
    </row>
    <row r="189" spans="2:65" s="1" customFormat="1" ht="11.25">
      <c r="B189" s="33"/>
      <c r="D189" s="146" t="s">
        <v>198</v>
      </c>
      <c r="F189" s="147" t="s">
        <v>578</v>
      </c>
      <c r="I189" s="148"/>
      <c r="L189" s="33"/>
      <c r="M189" s="149"/>
      <c r="T189" s="54"/>
      <c r="AT189" s="18" t="s">
        <v>198</v>
      </c>
      <c r="AU189" s="18" t="s">
        <v>85</v>
      </c>
    </row>
    <row r="190" spans="2:65" s="12" customFormat="1" ht="11.25">
      <c r="B190" s="150"/>
      <c r="D190" s="151" t="s">
        <v>205</v>
      </c>
      <c r="E190" s="152" t="s">
        <v>19</v>
      </c>
      <c r="F190" s="153" t="s">
        <v>592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2" customFormat="1" ht="11.25">
      <c r="B191" s="150"/>
      <c r="D191" s="151" t="s">
        <v>205</v>
      </c>
      <c r="E191" s="152" t="s">
        <v>19</v>
      </c>
      <c r="F191" s="153" t="s">
        <v>1432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3" customFormat="1" ht="11.25">
      <c r="B192" s="157"/>
      <c r="D192" s="151" t="s">
        <v>205</v>
      </c>
      <c r="E192" s="158" t="s">
        <v>19</v>
      </c>
      <c r="F192" s="159" t="s">
        <v>4341</v>
      </c>
      <c r="H192" s="160">
        <v>5.69</v>
      </c>
      <c r="I192" s="161"/>
      <c r="L192" s="157"/>
      <c r="M192" s="162"/>
      <c r="T192" s="163"/>
      <c r="AT192" s="158" t="s">
        <v>205</v>
      </c>
      <c r="AU192" s="158" t="s">
        <v>85</v>
      </c>
      <c r="AV192" s="13" t="s">
        <v>85</v>
      </c>
      <c r="AW192" s="13" t="s">
        <v>35</v>
      </c>
      <c r="AX192" s="13" t="s">
        <v>74</v>
      </c>
      <c r="AY192" s="158" t="s">
        <v>189</v>
      </c>
    </row>
    <row r="193" spans="2:65" s="12" customFormat="1" ht="11.25">
      <c r="B193" s="150"/>
      <c r="D193" s="151" t="s">
        <v>205</v>
      </c>
      <c r="E193" s="152" t="s">
        <v>19</v>
      </c>
      <c r="F193" s="153" t="s">
        <v>1434</v>
      </c>
      <c r="H193" s="152" t="s">
        <v>19</v>
      </c>
      <c r="I193" s="154"/>
      <c r="L193" s="150"/>
      <c r="M193" s="155"/>
      <c r="T193" s="156"/>
      <c r="AT193" s="152" t="s">
        <v>205</v>
      </c>
      <c r="AU193" s="152" t="s">
        <v>85</v>
      </c>
      <c r="AV193" s="12" t="s">
        <v>82</v>
      </c>
      <c r="AW193" s="12" t="s">
        <v>35</v>
      </c>
      <c r="AX193" s="12" t="s">
        <v>74</v>
      </c>
      <c r="AY193" s="152" t="s">
        <v>189</v>
      </c>
    </row>
    <row r="194" spans="2:65" s="13" customFormat="1" ht="11.25">
      <c r="B194" s="157"/>
      <c r="D194" s="151" t="s">
        <v>205</v>
      </c>
      <c r="E194" s="158" t="s">
        <v>19</v>
      </c>
      <c r="F194" s="159" t="s">
        <v>4342</v>
      </c>
      <c r="H194" s="160">
        <v>20.86</v>
      </c>
      <c r="I194" s="161"/>
      <c r="L194" s="157"/>
      <c r="M194" s="162"/>
      <c r="T194" s="163"/>
      <c r="AT194" s="158" t="s">
        <v>205</v>
      </c>
      <c r="AU194" s="158" t="s">
        <v>85</v>
      </c>
      <c r="AV194" s="13" t="s">
        <v>85</v>
      </c>
      <c r="AW194" s="13" t="s">
        <v>35</v>
      </c>
      <c r="AX194" s="13" t="s">
        <v>74</v>
      </c>
      <c r="AY194" s="158" t="s">
        <v>189</v>
      </c>
    </row>
    <row r="195" spans="2:65" s="13" customFormat="1" ht="11.25">
      <c r="B195" s="157"/>
      <c r="D195" s="151" t="s">
        <v>205</v>
      </c>
      <c r="E195" s="158" t="s">
        <v>19</v>
      </c>
      <c r="F195" s="159" t="s">
        <v>4343</v>
      </c>
      <c r="H195" s="160">
        <v>-19.173999999999999</v>
      </c>
      <c r="I195" s="161"/>
      <c r="L195" s="157"/>
      <c r="M195" s="162"/>
      <c r="T195" s="163"/>
      <c r="AT195" s="158" t="s">
        <v>205</v>
      </c>
      <c r="AU195" s="158" t="s">
        <v>85</v>
      </c>
      <c r="AV195" s="13" t="s">
        <v>85</v>
      </c>
      <c r="AW195" s="13" t="s">
        <v>35</v>
      </c>
      <c r="AX195" s="13" t="s">
        <v>74</v>
      </c>
      <c r="AY195" s="158" t="s">
        <v>189</v>
      </c>
    </row>
    <row r="196" spans="2:65" s="14" customFormat="1" ht="11.25">
      <c r="B196" s="164"/>
      <c r="D196" s="151" t="s">
        <v>205</v>
      </c>
      <c r="E196" s="165" t="s">
        <v>19</v>
      </c>
      <c r="F196" s="166" t="s">
        <v>303</v>
      </c>
      <c r="H196" s="167">
        <v>7.3760000000000012</v>
      </c>
      <c r="I196" s="168"/>
      <c r="L196" s="164"/>
      <c r="M196" s="169"/>
      <c r="T196" s="170"/>
      <c r="AT196" s="165" t="s">
        <v>205</v>
      </c>
      <c r="AU196" s="165" t="s">
        <v>85</v>
      </c>
      <c r="AV196" s="14" t="s">
        <v>196</v>
      </c>
      <c r="AW196" s="14" t="s">
        <v>35</v>
      </c>
      <c r="AX196" s="14" t="s">
        <v>82</v>
      </c>
      <c r="AY196" s="165" t="s">
        <v>189</v>
      </c>
    </row>
    <row r="197" spans="2:65" s="1" customFormat="1" ht="66.75" customHeight="1">
      <c r="B197" s="33"/>
      <c r="C197" s="133" t="s">
        <v>212</v>
      </c>
      <c r="D197" s="133" t="s">
        <v>191</v>
      </c>
      <c r="E197" s="134" t="s">
        <v>582</v>
      </c>
      <c r="F197" s="135" t="s">
        <v>583</v>
      </c>
      <c r="G197" s="136" t="s">
        <v>405</v>
      </c>
      <c r="H197" s="137">
        <v>73.760000000000005</v>
      </c>
      <c r="I197" s="138"/>
      <c r="J197" s="139">
        <f>ROUND(I197*H197,2)</f>
        <v>0</v>
      </c>
      <c r="K197" s="135" t="s">
        <v>195</v>
      </c>
      <c r="L197" s="33"/>
      <c r="M197" s="140" t="s">
        <v>19</v>
      </c>
      <c r="N197" s="141" t="s">
        <v>45</v>
      </c>
      <c r="P197" s="142">
        <f>O197*H197</f>
        <v>0</v>
      </c>
      <c r="Q197" s="142">
        <v>0</v>
      </c>
      <c r="R197" s="142">
        <f>Q197*H197</f>
        <v>0</v>
      </c>
      <c r="S197" s="142">
        <v>0</v>
      </c>
      <c r="T197" s="143">
        <f>S197*H197</f>
        <v>0</v>
      </c>
      <c r="AR197" s="144" t="s">
        <v>196</v>
      </c>
      <c r="AT197" s="144" t="s">
        <v>191</v>
      </c>
      <c r="AU197" s="144" t="s">
        <v>85</v>
      </c>
      <c r="AY197" s="18" t="s">
        <v>189</v>
      </c>
      <c r="BE197" s="145">
        <f>IF(N197="základní",J197,0)</f>
        <v>0</v>
      </c>
      <c r="BF197" s="145">
        <f>IF(N197="snížená",J197,0)</f>
        <v>0</v>
      </c>
      <c r="BG197" s="145">
        <f>IF(N197="zákl. přenesená",J197,0)</f>
        <v>0</v>
      </c>
      <c r="BH197" s="145">
        <f>IF(N197="sníž. přenesená",J197,0)</f>
        <v>0</v>
      </c>
      <c r="BI197" s="145">
        <f>IF(N197="nulová",J197,0)</f>
        <v>0</v>
      </c>
      <c r="BJ197" s="18" t="s">
        <v>82</v>
      </c>
      <c r="BK197" s="145">
        <f>ROUND(I197*H197,2)</f>
        <v>0</v>
      </c>
      <c r="BL197" s="18" t="s">
        <v>196</v>
      </c>
      <c r="BM197" s="144" t="s">
        <v>4344</v>
      </c>
    </row>
    <row r="198" spans="2:65" s="1" customFormat="1" ht="11.25">
      <c r="B198" s="33"/>
      <c r="D198" s="146" t="s">
        <v>198</v>
      </c>
      <c r="F198" s="147" t="s">
        <v>585</v>
      </c>
      <c r="I198" s="148"/>
      <c r="L198" s="33"/>
      <c r="M198" s="149"/>
      <c r="T198" s="54"/>
      <c r="AT198" s="18" t="s">
        <v>198</v>
      </c>
      <c r="AU198" s="18" t="s">
        <v>85</v>
      </c>
    </row>
    <row r="199" spans="2:65" s="13" customFormat="1" ht="11.25">
      <c r="B199" s="157"/>
      <c r="D199" s="151" t="s">
        <v>205</v>
      </c>
      <c r="F199" s="159" t="s">
        <v>4345</v>
      </c>
      <c r="H199" s="160">
        <v>73.760000000000005</v>
      </c>
      <c r="I199" s="161"/>
      <c r="L199" s="157"/>
      <c r="M199" s="162"/>
      <c r="T199" s="163"/>
      <c r="AT199" s="158" t="s">
        <v>205</v>
      </c>
      <c r="AU199" s="158" t="s">
        <v>85</v>
      </c>
      <c r="AV199" s="13" t="s">
        <v>85</v>
      </c>
      <c r="AW199" s="13" t="s">
        <v>4</v>
      </c>
      <c r="AX199" s="13" t="s">
        <v>82</v>
      </c>
      <c r="AY199" s="158" t="s">
        <v>189</v>
      </c>
    </row>
    <row r="200" spans="2:65" s="1" customFormat="1" ht="62.65" customHeight="1">
      <c r="B200" s="33"/>
      <c r="C200" s="133" t="s">
        <v>314</v>
      </c>
      <c r="D200" s="133" t="s">
        <v>191</v>
      </c>
      <c r="E200" s="134" t="s">
        <v>588</v>
      </c>
      <c r="F200" s="135" t="s">
        <v>589</v>
      </c>
      <c r="G200" s="136" t="s">
        <v>405</v>
      </c>
      <c r="H200" s="137">
        <v>20.861999999999998</v>
      </c>
      <c r="I200" s="138"/>
      <c r="J200" s="139">
        <f>ROUND(I200*H200,2)</f>
        <v>0</v>
      </c>
      <c r="K200" s="135" t="s">
        <v>195</v>
      </c>
      <c r="L200" s="33"/>
      <c r="M200" s="140" t="s">
        <v>19</v>
      </c>
      <c r="N200" s="141" t="s">
        <v>45</v>
      </c>
      <c r="P200" s="142">
        <f>O200*H200</f>
        <v>0</v>
      </c>
      <c r="Q200" s="142">
        <v>0</v>
      </c>
      <c r="R200" s="142">
        <f>Q200*H200</f>
        <v>0</v>
      </c>
      <c r="S200" s="142">
        <v>0</v>
      </c>
      <c r="T200" s="143">
        <f>S200*H200</f>
        <v>0</v>
      </c>
      <c r="AR200" s="144" t="s">
        <v>196</v>
      </c>
      <c r="AT200" s="144" t="s">
        <v>191</v>
      </c>
      <c r="AU200" s="144" t="s">
        <v>85</v>
      </c>
      <c r="AY200" s="18" t="s">
        <v>189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8" t="s">
        <v>82</v>
      </c>
      <c r="BK200" s="145">
        <f>ROUND(I200*H200,2)</f>
        <v>0</v>
      </c>
      <c r="BL200" s="18" t="s">
        <v>196</v>
      </c>
      <c r="BM200" s="144" t="s">
        <v>4346</v>
      </c>
    </row>
    <row r="201" spans="2:65" s="1" customFormat="1" ht="11.25">
      <c r="B201" s="33"/>
      <c r="D201" s="146" t="s">
        <v>198</v>
      </c>
      <c r="F201" s="147" t="s">
        <v>591</v>
      </c>
      <c r="I201" s="148"/>
      <c r="L201" s="33"/>
      <c r="M201" s="149"/>
      <c r="T201" s="54"/>
      <c r="AT201" s="18" t="s">
        <v>198</v>
      </c>
      <c r="AU201" s="18" t="s">
        <v>85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592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572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4347</v>
      </c>
      <c r="H204" s="160">
        <v>15.172000000000001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74</v>
      </c>
      <c r="AY204" s="158" t="s">
        <v>189</v>
      </c>
    </row>
    <row r="205" spans="2:65" s="12" customFormat="1" ht="11.25">
      <c r="B205" s="150"/>
      <c r="D205" s="151" t="s">
        <v>205</v>
      </c>
      <c r="E205" s="152" t="s">
        <v>19</v>
      </c>
      <c r="F205" s="153" t="s">
        <v>594</v>
      </c>
      <c r="H205" s="152" t="s">
        <v>19</v>
      </c>
      <c r="I205" s="154"/>
      <c r="L205" s="150"/>
      <c r="M205" s="155"/>
      <c r="T205" s="156"/>
      <c r="AT205" s="152" t="s">
        <v>205</v>
      </c>
      <c r="AU205" s="152" t="s">
        <v>85</v>
      </c>
      <c r="AV205" s="12" t="s">
        <v>82</v>
      </c>
      <c r="AW205" s="12" t="s">
        <v>35</v>
      </c>
      <c r="AX205" s="12" t="s">
        <v>74</v>
      </c>
      <c r="AY205" s="152" t="s">
        <v>189</v>
      </c>
    </row>
    <row r="206" spans="2:65" s="13" customFormat="1" ht="11.25">
      <c r="B206" s="157"/>
      <c r="D206" s="151" t="s">
        <v>205</v>
      </c>
      <c r="E206" s="158" t="s">
        <v>19</v>
      </c>
      <c r="F206" s="159" t="s">
        <v>4341</v>
      </c>
      <c r="H206" s="160">
        <v>5.69</v>
      </c>
      <c r="I206" s="161"/>
      <c r="L206" s="157"/>
      <c r="M206" s="162"/>
      <c r="T206" s="163"/>
      <c r="AT206" s="158" t="s">
        <v>205</v>
      </c>
      <c r="AU206" s="158" t="s">
        <v>85</v>
      </c>
      <c r="AV206" s="13" t="s">
        <v>85</v>
      </c>
      <c r="AW206" s="13" t="s">
        <v>35</v>
      </c>
      <c r="AX206" s="13" t="s">
        <v>74</v>
      </c>
      <c r="AY206" s="158" t="s">
        <v>189</v>
      </c>
    </row>
    <row r="207" spans="2:65" s="14" customFormat="1" ht="11.25">
      <c r="B207" s="164"/>
      <c r="D207" s="151" t="s">
        <v>205</v>
      </c>
      <c r="E207" s="165" t="s">
        <v>19</v>
      </c>
      <c r="F207" s="166" t="s">
        <v>303</v>
      </c>
      <c r="H207" s="167">
        <v>20.862000000000002</v>
      </c>
      <c r="I207" s="168"/>
      <c r="L207" s="164"/>
      <c r="M207" s="169"/>
      <c r="T207" s="170"/>
      <c r="AT207" s="165" t="s">
        <v>205</v>
      </c>
      <c r="AU207" s="165" t="s">
        <v>85</v>
      </c>
      <c r="AV207" s="14" t="s">
        <v>196</v>
      </c>
      <c r="AW207" s="14" t="s">
        <v>35</v>
      </c>
      <c r="AX207" s="14" t="s">
        <v>82</v>
      </c>
      <c r="AY207" s="165" t="s">
        <v>189</v>
      </c>
    </row>
    <row r="208" spans="2:65" s="1" customFormat="1" ht="66.75" customHeight="1">
      <c r="B208" s="33"/>
      <c r="C208" s="133" t="s">
        <v>7</v>
      </c>
      <c r="D208" s="133" t="s">
        <v>191</v>
      </c>
      <c r="E208" s="134" t="s">
        <v>597</v>
      </c>
      <c r="F208" s="135" t="s">
        <v>598</v>
      </c>
      <c r="G208" s="136" t="s">
        <v>405</v>
      </c>
      <c r="H208" s="137">
        <v>208.62</v>
      </c>
      <c r="I208" s="138"/>
      <c r="J208" s="139">
        <f>ROUND(I208*H208,2)</f>
        <v>0</v>
      </c>
      <c r="K208" s="135" t="s">
        <v>195</v>
      </c>
      <c r="L208" s="33"/>
      <c r="M208" s="140" t="s">
        <v>19</v>
      </c>
      <c r="N208" s="141" t="s">
        <v>45</v>
      </c>
      <c r="P208" s="142">
        <f>O208*H208</f>
        <v>0</v>
      </c>
      <c r="Q208" s="142">
        <v>0</v>
      </c>
      <c r="R208" s="142">
        <f>Q208*H208</f>
        <v>0</v>
      </c>
      <c r="S208" s="142">
        <v>0</v>
      </c>
      <c r="T208" s="143">
        <f>S208*H208</f>
        <v>0</v>
      </c>
      <c r="AR208" s="144" t="s">
        <v>196</v>
      </c>
      <c r="AT208" s="144" t="s">
        <v>191</v>
      </c>
      <c r="AU208" s="144" t="s">
        <v>85</v>
      </c>
      <c r="AY208" s="18" t="s">
        <v>189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8" t="s">
        <v>82</v>
      </c>
      <c r="BK208" s="145">
        <f>ROUND(I208*H208,2)</f>
        <v>0</v>
      </c>
      <c r="BL208" s="18" t="s">
        <v>196</v>
      </c>
      <c r="BM208" s="144" t="s">
        <v>4348</v>
      </c>
    </row>
    <row r="209" spans="2:65" s="1" customFormat="1" ht="11.25">
      <c r="B209" s="33"/>
      <c r="D209" s="146" t="s">
        <v>198</v>
      </c>
      <c r="F209" s="147" t="s">
        <v>600</v>
      </c>
      <c r="I209" s="148"/>
      <c r="L209" s="33"/>
      <c r="M209" s="149"/>
      <c r="T209" s="54"/>
      <c r="AT209" s="18" t="s">
        <v>198</v>
      </c>
      <c r="AU209" s="18" t="s">
        <v>85</v>
      </c>
    </row>
    <row r="210" spans="2:65" s="13" customFormat="1" ht="11.25">
      <c r="B210" s="157"/>
      <c r="D210" s="151" t="s">
        <v>205</v>
      </c>
      <c r="F210" s="159" t="s">
        <v>4349</v>
      </c>
      <c r="H210" s="160">
        <v>208.62</v>
      </c>
      <c r="I210" s="161"/>
      <c r="L210" s="157"/>
      <c r="M210" s="162"/>
      <c r="T210" s="163"/>
      <c r="AT210" s="158" t="s">
        <v>205</v>
      </c>
      <c r="AU210" s="158" t="s">
        <v>85</v>
      </c>
      <c r="AV210" s="13" t="s">
        <v>85</v>
      </c>
      <c r="AW210" s="13" t="s">
        <v>4</v>
      </c>
      <c r="AX210" s="13" t="s">
        <v>82</v>
      </c>
      <c r="AY210" s="158" t="s">
        <v>189</v>
      </c>
    </row>
    <row r="211" spans="2:65" s="1" customFormat="1" ht="44.25" customHeight="1">
      <c r="B211" s="33"/>
      <c r="C211" s="133" t="s">
        <v>323</v>
      </c>
      <c r="D211" s="133" t="s">
        <v>191</v>
      </c>
      <c r="E211" s="134" t="s">
        <v>1454</v>
      </c>
      <c r="F211" s="135" t="s">
        <v>1455</v>
      </c>
      <c r="G211" s="136" t="s">
        <v>405</v>
      </c>
      <c r="H211" s="137">
        <v>62.67</v>
      </c>
      <c r="I211" s="138"/>
      <c r="J211" s="139">
        <f>ROUND(I211*H211,2)</f>
        <v>0</v>
      </c>
      <c r="K211" s="135" t="s">
        <v>195</v>
      </c>
      <c r="L211" s="33"/>
      <c r="M211" s="140" t="s">
        <v>19</v>
      </c>
      <c r="N211" s="141" t="s">
        <v>45</v>
      </c>
      <c r="P211" s="142">
        <f>O211*H211</f>
        <v>0</v>
      </c>
      <c r="Q211" s="142">
        <v>0</v>
      </c>
      <c r="R211" s="142">
        <f>Q211*H211</f>
        <v>0</v>
      </c>
      <c r="S211" s="142">
        <v>0</v>
      </c>
      <c r="T211" s="143">
        <f>S211*H211</f>
        <v>0</v>
      </c>
      <c r="AR211" s="144" t="s">
        <v>196</v>
      </c>
      <c r="AT211" s="144" t="s">
        <v>191</v>
      </c>
      <c r="AU211" s="144" t="s">
        <v>85</v>
      </c>
      <c r="AY211" s="18" t="s">
        <v>189</v>
      </c>
      <c r="BE211" s="145">
        <f>IF(N211="základní",J211,0)</f>
        <v>0</v>
      </c>
      <c r="BF211" s="145">
        <f>IF(N211="snížená",J211,0)</f>
        <v>0</v>
      </c>
      <c r="BG211" s="145">
        <f>IF(N211="zákl. přenesená",J211,0)</f>
        <v>0</v>
      </c>
      <c r="BH211" s="145">
        <f>IF(N211="sníž. přenesená",J211,0)</f>
        <v>0</v>
      </c>
      <c r="BI211" s="145">
        <f>IF(N211="nulová",J211,0)</f>
        <v>0</v>
      </c>
      <c r="BJ211" s="18" t="s">
        <v>82</v>
      </c>
      <c r="BK211" s="145">
        <f>ROUND(I211*H211,2)</f>
        <v>0</v>
      </c>
      <c r="BL211" s="18" t="s">
        <v>196</v>
      </c>
      <c r="BM211" s="144" t="s">
        <v>4350</v>
      </c>
    </row>
    <row r="212" spans="2:65" s="1" customFormat="1" ht="11.25">
      <c r="B212" s="33"/>
      <c r="D212" s="146" t="s">
        <v>198</v>
      </c>
      <c r="F212" s="147" t="s">
        <v>1457</v>
      </c>
      <c r="I212" s="148"/>
      <c r="L212" s="33"/>
      <c r="M212" s="149"/>
      <c r="T212" s="54"/>
      <c r="AT212" s="18" t="s">
        <v>198</v>
      </c>
      <c r="AU212" s="18" t="s">
        <v>85</v>
      </c>
    </row>
    <row r="213" spans="2:65" s="12" customFormat="1" ht="11.25">
      <c r="B213" s="150"/>
      <c r="D213" s="151" t="s">
        <v>205</v>
      </c>
      <c r="E213" s="152" t="s">
        <v>19</v>
      </c>
      <c r="F213" s="153" t="s">
        <v>1644</v>
      </c>
      <c r="H213" s="152" t="s">
        <v>19</v>
      </c>
      <c r="I213" s="154"/>
      <c r="L213" s="150"/>
      <c r="M213" s="155"/>
      <c r="T213" s="156"/>
      <c r="AT213" s="152" t="s">
        <v>205</v>
      </c>
      <c r="AU213" s="152" t="s">
        <v>85</v>
      </c>
      <c r="AV213" s="12" t="s">
        <v>82</v>
      </c>
      <c r="AW213" s="12" t="s">
        <v>35</v>
      </c>
      <c r="AX213" s="12" t="s">
        <v>74</v>
      </c>
      <c r="AY213" s="152" t="s">
        <v>189</v>
      </c>
    </row>
    <row r="214" spans="2:65" s="12" customFormat="1" ht="11.25">
      <c r="B214" s="150"/>
      <c r="D214" s="151" t="s">
        <v>205</v>
      </c>
      <c r="E214" s="152" t="s">
        <v>19</v>
      </c>
      <c r="F214" s="153" t="s">
        <v>4351</v>
      </c>
      <c r="H214" s="152" t="s">
        <v>19</v>
      </c>
      <c r="I214" s="154"/>
      <c r="L214" s="150"/>
      <c r="M214" s="155"/>
      <c r="T214" s="156"/>
      <c r="AT214" s="152" t="s">
        <v>205</v>
      </c>
      <c r="AU214" s="152" t="s">
        <v>85</v>
      </c>
      <c r="AV214" s="12" t="s">
        <v>82</v>
      </c>
      <c r="AW214" s="12" t="s">
        <v>35</v>
      </c>
      <c r="AX214" s="12" t="s">
        <v>74</v>
      </c>
      <c r="AY214" s="152" t="s">
        <v>189</v>
      </c>
    </row>
    <row r="215" spans="2:65" s="13" customFormat="1" ht="11.25">
      <c r="B215" s="157"/>
      <c r="D215" s="151" t="s">
        <v>205</v>
      </c>
      <c r="E215" s="158" t="s">
        <v>19</v>
      </c>
      <c r="F215" s="159" t="s">
        <v>4352</v>
      </c>
      <c r="H215" s="160">
        <v>20</v>
      </c>
      <c r="I215" s="161"/>
      <c r="L215" s="157"/>
      <c r="M215" s="162"/>
      <c r="T215" s="163"/>
      <c r="AT215" s="158" t="s">
        <v>205</v>
      </c>
      <c r="AU215" s="158" t="s">
        <v>85</v>
      </c>
      <c r="AV215" s="13" t="s">
        <v>85</v>
      </c>
      <c r="AW215" s="13" t="s">
        <v>35</v>
      </c>
      <c r="AX215" s="13" t="s">
        <v>74</v>
      </c>
      <c r="AY215" s="158" t="s">
        <v>189</v>
      </c>
    </row>
    <row r="216" spans="2:65" s="12" customFormat="1" ht="11.25">
      <c r="B216" s="150"/>
      <c r="D216" s="151" t="s">
        <v>205</v>
      </c>
      <c r="E216" s="152" t="s">
        <v>19</v>
      </c>
      <c r="F216" s="153" t="s">
        <v>4353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2" customFormat="1" ht="11.25">
      <c r="B217" s="150"/>
      <c r="D217" s="151" t="s">
        <v>205</v>
      </c>
      <c r="E217" s="152" t="s">
        <v>19</v>
      </c>
      <c r="F217" s="153" t="s">
        <v>561</v>
      </c>
      <c r="H217" s="152" t="s">
        <v>19</v>
      </c>
      <c r="I217" s="154"/>
      <c r="L217" s="150"/>
      <c r="M217" s="155"/>
      <c r="T217" s="156"/>
      <c r="AT217" s="152" t="s">
        <v>205</v>
      </c>
      <c r="AU217" s="152" t="s">
        <v>85</v>
      </c>
      <c r="AV217" s="12" t="s">
        <v>82</v>
      </c>
      <c r="AW217" s="12" t="s">
        <v>35</v>
      </c>
      <c r="AX217" s="12" t="s">
        <v>74</v>
      </c>
      <c r="AY217" s="152" t="s">
        <v>189</v>
      </c>
    </row>
    <row r="218" spans="2:65" s="13" customFormat="1" ht="11.25">
      <c r="B218" s="157"/>
      <c r="D218" s="151" t="s">
        <v>205</v>
      </c>
      <c r="E218" s="158" t="s">
        <v>19</v>
      </c>
      <c r="F218" s="159" t="s">
        <v>4354</v>
      </c>
      <c r="H218" s="160">
        <v>19.173999999999999</v>
      </c>
      <c r="I218" s="161"/>
      <c r="L218" s="157"/>
      <c r="M218" s="162"/>
      <c r="T218" s="163"/>
      <c r="AT218" s="158" t="s">
        <v>205</v>
      </c>
      <c r="AU218" s="158" t="s">
        <v>85</v>
      </c>
      <c r="AV218" s="13" t="s">
        <v>85</v>
      </c>
      <c r="AW218" s="13" t="s">
        <v>35</v>
      </c>
      <c r="AX218" s="13" t="s">
        <v>74</v>
      </c>
      <c r="AY218" s="158" t="s">
        <v>189</v>
      </c>
    </row>
    <row r="219" spans="2:65" s="15" customFormat="1" ht="11.25">
      <c r="B219" s="171"/>
      <c r="D219" s="151" t="s">
        <v>205</v>
      </c>
      <c r="E219" s="172" t="s">
        <v>19</v>
      </c>
      <c r="F219" s="173" t="s">
        <v>412</v>
      </c>
      <c r="H219" s="174">
        <v>39.173999999999999</v>
      </c>
      <c r="I219" s="175"/>
      <c r="L219" s="171"/>
      <c r="M219" s="176"/>
      <c r="T219" s="177"/>
      <c r="AT219" s="172" t="s">
        <v>205</v>
      </c>
      <c r="AU219" s="172" t="s">
        <v>85</v>
      </c>
      <c r="AV219" s="15" t="s">
        <v>111</v>
      </c>
      <c r="AW219" s="15" t="s">
        <v>35</v>
      </c>
      <c r="AX219" s="15" t="s">
        <v>74</v>
      </c>
      <c r="AY219" s="172" t="s">
        <v>189</v>
      </c>
    </row>
    <row r="220" spans="2:65" s="12" customFormat="1" ht="33.75">
      <c r="B220" s="150"/>
      <c r="D220" s="151" t="s">
        <v>205</v>
      </c>
      <c r="E220" s="152" t="s">
        <v>19</v>
      </c>
      <c r="F220" s="153" t="s">
        <v>563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4337</v>
      </c>
      <c r="H221" s="160">
        <v>2.8879999999999999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74</v>
      </c>
      <c r="AY221" s="158" t="s">
        <v>189</v>
      </c>
    </row>
    <row r="222" spans="2:65" s="13" customFormat="1" ht="11.25">
      <c r="B222" s="157"/>
      <c r="D222" s="151" t="s">
        <v>205</v>
      </c>
      <c r="E222" s="158" t="s">
        <v>19</v>
      </c>
      <c r="F222" s="159" t="s">
        <v>4338</v>
      </c>
      <c r="H222" s="160">
        <v>9.6080000000000005</v>
      </c>
      <c r="I222" s="161"/>
      <c r="L222" s="157"/>
      <c r="M222" s="162"/>
      <c r="T222" s="163"/>
      <c r="AT222" s="158" t="s">
        <v>205</v>
      </c>
      <c r="AU222" s="158" t="s">
        <v>85</v>
      </c>
      <c r="AV222" s="13" t="s">
        <v>85</v>
      </c>
      <c r="AW222" s="13" t="s">
        <v>35</v>
      </c>
      <c r="AX222" s="13" t="s">
        <v>74</v>
      </c>
      <c r="AY222" s="158" t="s">
        <v>189</v>
      </c>
    </row>
    <row r="223" spans="2:65" s="13" customFormat="1" ht="11.25">
      <c r="B223" s="157"/>
      <c r="D223" s="151" t="s">
        <v>205</v>
      </c>
      <c r="E223" s="158" t="s">
        <v>19</v>
      </c>
      <c r="F223" s="159" t="s">
        <v>4339</v>
      </c>
      <c r="H223" s="160">
        <v>11</v>
      </c>
      <c r="I223" s="161"/>
      <c r="L223" s="157"/>
      <c r="M223" s="162"/>
      <c r="T223" s="163"/>
      <c r="AT223" s="158" t="s">
        <v>205</v>
      </c>
      <c r="AU223" s="158" t="s">
        <v>85</v>
      </c>
      <c r="AV223" s="13" t="s">
        <v>85</v>
      </c>
      <c r="AW223" s="13" t="s">
        <v>35</v>
      </c>
      <c r="AX223" s="13" t="s">
        <v>74</v>
      </c>
      <c r="AY223" s="158" t="s">
        <v>189</v>
      </c>
    </row>
    <row r="224" spans="2:65" s="15" customFormat="1" ht="11.25">
      <c r="B224" s="171"/>
      <c r="D224" s="151" t="s">
        <v>205</v>
      </c>
      <c r="E224" s="172" t="s">
        <v>19</v>
      </c>
      <c r="F224" s="173" t="s">
        <v>412</v>
      </c>
      <c r="H224" s="174">
        <v>23.496000000000002</v>
      </c>
      <c r="I224" s="175"/>
      <c r="L224" s="171"/>
      <c r="M224" s="176"/>
      <c r="T224" s="177"/>
      <c r="AT224" s="172" t="s">
        <v>205</v>
      </c>
      <c r="AU224" s="172" t="s">
        <v>85</v>
      </c>
      <c r="AV224" s="15" t="s">
        <v>111</v>
      </c>
      <c r="AW224" s="15" t="s">
        <v>35</v>
      </c>
      <c r="AX224" s="15" t="s">
        <v>74</v>
      </c>
      <c r="AY224" s="172" t="s">
        <v>189</v>
      </c>
    </row>
    <row r="225" spans="2:65" s="14" customFormat="1" ht="11.25">
      <c r="B225" s="164"/>
      <c r="D225" s="151" t="s">
        <v>205</v>
      </c>
      <c r="E225" s="165" t="s">
        <v>19</v>
      </c>
      <c r="F225" s="166" t="s">
        <v>303</v>
      </c>
      <c r="H225" s="167">
        <v>62.67</v>
      </c>
      <c r="I225" s="168"/>
      <c r="L225" s="164"/>
      <c r="M225" s="169"/>
      <c r="T225" s="170"/>
      <c r="AT225" s="165" t="s">
        <v>205</v>
      </c>
      <c r="AU225" s="165" t="s">
        <v>85</v>
      </c>
      <c r="AV225" s="14" t="s">
        <v>196</v>
      </c>
      <c r="AW225" s="14" t="s">
        <v>35</v>
      </c>
      <c r="AX225" s="14" t="s">
        <v>82</v>
      </c>
      <c r="AY225" s="165" t="s">
        <v>189</v>
      </c>
    </row>
    <row r="226" spans="2:65" s="1" customFormat="1" ht="44.25" customHeight="1">
      <c r="B226" s="33"/>
      <c r="C226" s="133" t="s">
        <v>329</v>
      </c>
      <c r="D226" s="133" t="s">
        <v>191</v>
      </c>
      <c r="E226" s="134" t="s">
        <v>631</v>
      </c>
      <c r="F226" s="135" t="s">
        <v>632</v>
      </c>
      <c r="G226" s="136" t="s">
        <v>633</v>
      </c>
      <c r="H226" s="137">
        <v>57.277000000000001</v>
      </c>
      <c r="I226" s="138"/>
      <c r="J226" s="139">
        <f>ROUND(I226*H226,2)</f>
        <v>0</v>
      </c>
      <c r="K226" s="135" t="s">
        <v>195</v>
      </c>
      <c r="L226" s="33"/>
      <c r="M226" s="140" t="s">
        <v>19</v>
      </c>
      <c r="N226" s="141" t="s">
        <v>45</v>
      </c>
      <c r="P226" s="142">
        <f>O226*H226</f>
        <v>0</v>
      </c>
      <c r="Q226" s="142">
        <v>0</v>
      </c>
      <c r="R226" s="142">
        <f>Q226*H226</f>
        <v>0</v>
      </c>
      <c r="S226" s="142">
        <v>0</v>
      </c>
      <c r="T226" s="143">
        <f>S226*H226</f>
        <v>0</v>
      </c>
      <c r="AR226" s="144" t="s">
        <v>196</v>
      </c>
      <c r="AT226" s="144" t="s">
        <v>191</v>
      </c>
      <c r="AU226" s="144" t="s">
        <v>85</v>
      </c>
      <c r="AY226" s="18" t="s">
        <v>189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8" t="s">
        <v>82</v>
      </c>
      <c r="BK226" s="145">
        <f>ROUND(I226*H226,2)</f>
        <v>0</v>
      </c>
      <c r="BL226" s="18" t="s">
        <v>196</v>
      </c>
      <c r="BM226" s="144" t="s">
        <v>4355</v>
      </c>
    </row>
    <row r="227" spans="2:65" s="1" customFormat="1" ht="11.25">
      <c r="B227" s="33"/>
      <c r="D227" s="146" t="s">
        <v>198</v>
      </c>
      <c r="F227" s="147" t="s">
        <v>635</v>
      </c>
      <c r="I227" s="148"/>
      <c r="L227" s="33"/>
      <c r="M227" s="149"/>
      <c r="T227" s="54"/>
      <c r="AT227" s="18" t="s">
        <v>198</v>
      </c>
      <c r="AU227" s="18" t="s">
        <v>85</v>
      </c>
    </row>
    <row r="228" spans="2:65" s="12" customFormat="1" ht="11.25">
      <c r="B228" s="150"/>
      <c r="D228" s="151" t="s">
        <v>205</v>
      </c>
      <c r="E228" s="152" t="s">
        <v>19</v>
      </c>
      <c r="F228" s="153" t="s">
        <v>1434</v>
      </c>
      <c r="H228" s="152" t="s">
        <v>19</v>
      </c>
      <c r="I228" s="154"/>
      <c r="L228" s="150"/>
      <c r="M228" s="155"/>
      <c r="T228" s="156"/>
      <c r="AT228" s="152" t="s">
        <v>205</v>
      </c>
      <c r="AU228" s="152" t="s">
        <v>85</v>
      </c>
      <c r="AV228" s="12" t="s">
        <v>82</v>
      </c>
      <c r="AW228" s="12" t="s">
        <v>35</v>
      </c>
      <c r="AX228" s="12" t="s">
        <v>74</v>
      </c>
      <c r="AY228" s="152" t="s">
        <v>189</v>
      </c>
    </row>
    <row r="229" spans="2:65" s="13" customFormat="1" ht="11.25">
      <c r="B229" s="157"/>
      <c r="D229" s="151" t="s">
        <v>205</v>
      </c>
      <c r="E229" s="158" t="s">
        <v>19</v>
      </c>
      <c r="F229" s="159" t="s">
        <v>4356</v>
      </c>
      <c r="H229" s="160">
        <v>13.276999999999999</v>
      </c>
      <c r="I229" s="161"/>
      <c r="L229" s="157"/>
      <c r="M229" s="162"/>
      <c r="T229" s="163"/>
      <c r="AT229" s="158" t="s">
        <v>205</v>
      </c>
      <c r="AU229" s="158" t="s">
        <v>85</v>
      </c>
      <c r="AV229" s="13" t="s">
        <v>85</v>
      </c>
      <c r="AW229" s="13" t="s">
        <v>35</v>
      </c>
      <c r="AX229" s="13" t="s">
        <v>74</v>
      </c>
      <c r="AY229" s="158" t="s">
        <v>189</v>
      </c>
    </row>
    <row r="230" spans="2:65" s="12" customFormat="1" ht="11.25">
      <c r="B230" s="150"/>
      <c r="D230" s="151" t="s">
        <v>205</v>
      </c>
      <c r="E230" s="152" t="s">
        <v>19</v>
      </c>
      <c r="F230" s="153" t="s">
        <v>572</v>
      </c>
      <c r="H230" s="152" t="s">
        <v>19</v>
      </c>
      <c r="I230" s="154"/>
      <c r="L230" s="150"/>
      <c r="M230" s="155"/>
      <c r="T230" s="156"/>
      <c r="AT230" s="152" t="s">
        <v>205</v>
      </c>
      <c r="AU230" s="152" t="s">
        <v>85</v>
      </c>
      <c r="AV230" s="12" t="s">
        <v>82</v>
      </c>
      <c r="AW230" s="12" t="s">
        <v>35</v>
      </c>
      <c r="AX230" s="12" t="s">
        <v>74</v>
      </c>
      <c r="AY230" s="152" t="s">
        <v>189</v>
      </c>
    </row>
    <row r="231" spans="2:65" s="13" customFormat="1" ht="11.25">
      <c r="B231" s="157"/>
      <c r="D231" s="151" t="s">
        <v>205</v>
      </c>
      <c r="E231" s="158" t="s">
        <v>19</v>
      </c>
      <c r="F231" s="159" t="s">
        <v>4357</v>
      </c>
      <c r="H231" s="160">
        <v>30.344000000000001</v>
      </c>
      <c r="I231" s="161"/>
      <c r="L231" s="157"/>
      <c r="M231" s="162"/>
      <c r="T231" s="163"/>
      <c r="AT231" s="158" t="s">
        <v>205</v>
      </c>
      <c r="AU231" s="158" t="s">
        <v>85</v>
      </c>
      <c r="AV231" s="13" t="s">
        <v>85</v>
      </c>
      <c r="AW231" s="13" t="s">
        <v>35</v>
      </c>
      <c r="AX231" s="13" t="s">
        <v>74</v>
      </c>
      <c r="AY231" s="158" t="s">
        <v>189</v>
      </c>
    </row>
    <row r="232" spans="2:65" s="12" customFormat="1" ht="11.25">
      <c r="B232" s="150"/>
      <c r="D232" s="151" t="s">
        <v>205</v>
      </c>
      <c r="E232" s="152" t="s">
        <v>19</v>
      </c>
      <c r="F232" s="153" t="s">
        <v>594</v>
      </c>
      <c r="H232" s="152" t="s">
        <v>19</v>
      </c>
      <c r="I232" s="154"/>
      <c r="L232" s="150"/>
      <c r="M232" s="155"/>
      <c r="T232" s="156"/>
      <c r="AT232" s="152" t="s">
        <v>205</v>
      </c>
      <c r="AU232" s="152" t="s">
        <v>85</v>
      </c>
      <c r="AV232" s="12" t="s">
        <v>82</v>
      </c>
      <c r="AW232" s="12" t="s">
        <v>35</v>
      </c>
      <c r="AX232" s="12" t="s">
        <v>74</v>
      </c>
      <c r="AY232" s="152" t="s">
        <v>189</v>
      </c>
    </row>
    <row r="233" spans="2:65" s="13" customFormat="1" ht="11.25">
      <c r="B233" s="157"/>
      <c r="D233" s="151" t="s">
        <v>205</v>
      </c>
      <c r="E233" s="158" t="s">
        <v>19</v>
      </c>
      <c r="F233" s="159" t="s">
        <v>4358</v>
      </c>
      <c r="H233" s="160">
        <v>13.656000000000001</v>
      </c>
      <c r="I233" s="161"/>
      <c r="L233" s="157"/>
      <c r="M233" s="162"/>
      <c r="T233" s="163"/>
      <c r="AT233" s="158" t="s">
        <v>205</v>
      </c>
      <c r="AU233" s="158" t="s">
        <v>85</v>
      </c>
      <c r="AV233" s="13" t="s">
        <v>85</v>
      </c>
      <c r="AW233" s="13" t="s">
        <v>35</v>
      </c>
      <c r="AX233" s="13" t="s">
        <v>74</v>
      </c>
      <c r="AY233" s="158" t="s">
        <v>189</v>
      </c>
    </row>
    <row r="234" spans="2:65" s="14" customFormat="1" ht="11.25">
      <c r="B234" s="164"/>
      <c r="D234" s="151" t="s">
        <v>205</v>
      </c>
      <c r="E234" s="165" t="s">
        <v>19</v>
      </c>
      <c r="F234" s="166" t="s">
        <v>303</v>
      </c>
      <c r="H234" s="167">
        <v>57.277000000000001</v>
      </c>
      <c r="I234" s="168"/>
      <c r="L234" s="164"/>
      <c r="M234" s="169"/>
      <c r="T234" s="170"/>
      <c r="AT234" s="165" t="s">
        <v>205</v>
      </c>
      <c r="AU234" s="165" t="s">
        <v>85</v>
      </c>
      <c r="AV234" s="14" t="s">
        <v>196</v>
      </c>
      <c r="AW234" s="14" t="s">
        <v>35</v>
      </c>
      <c r="AX234" s="14" t="s">
        <v>82</v>
      </c>
      <c r="AY234" s="165" t="s">
        <v>189</v>
      </c>
    </row>
    <row r="235" spans="2:65" s="1" customFormat="1" ht="37.9" customHeight="1">
      <c r="B235" s="33"/>
      <c r="C235" s="133" t="s">
        <v>336</v>
      </c>
      <c r="D235" s="133" t="s">
        <v>191</v>
      </c>
      <c r="E235" s="134" t="s">
        <v>642</v>
      </c>
      <c r="F235" s="135" t="s">
        <v>643</v>
      </c>
      <c r="G235" s="136" t="s">
        <v>405</v>
      </c>
      <c r="H235" s="137">
        <v>51.734000000000002</v>
      </c>
      <c r="I235" s="138"/>
      <c r="J235" s="139">
        <f>ROUND(I235*H235,2)</f>
        <v>0</v>
      </c>
      <c r="K235" s="135" t="s">
        <v>195</v>
      </c>
      <c r="L235" s="33"/>
      <c r="M235" s="140" t="s">
        <v>19</v>
      </c>
      <c r="N235" s="141" t="s">
        <v>45</v>
      </c>
      <c r="P235" s="142">
        <f>O235*H235</f>
        <v>0</v>
      </c>
      <c r="Q235" s="142">
        <v>0</v>
      </c>
      <c r="R235" s="142">
        <f>Q235*H235</f>
        <v>0</v>
      </c>
      <c r="S235" s="142">
        <v>0</v>
      </c>
      <c r="T235" s="143">
        <f>S235*H235</f>
        <v>0</v>
      </c>
      <c r="AR235" s="144" t="s">
        <v>196</v>
      </c>
      <c r="AT235" s="144" t="s">
        <v>191</v>
      </c>
      <c r="AU235" s="144" t="s">
        <v>85</v>
      </c>
      <c r="AY235" s="18" t="s">
        <v>189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8" t="s">
        <v>82</v>
      </c>
      <c r="BK235" s="145">
        <f>ROUND(I235*H235,2)</f>
        <v>0</v>
      </c>
      <c r="BL235" s="18" t="s">
        <v>196</v>
      </c>
      <c r="BM235" s="144" t="s">
        <v>4359</v>
      </c>
    </row>
    <row r="236" spans="2:65" s="1" customFormat="1" ht="11.25">
      <c r="B236" s="33"/>
      <c r="D236" s="146" t="s">
        <v>198</v>
      </c>
      <c r="F236" s="147" t="s">
        <v>645</v>
      </c>
      <c r="I236" s="148"/>
      <c r="L236" s="33"/>
      <c r="M236" s="149"/>
      <c r="T236" s="54"/>
      <c r="AT236" s="18" t="s">
        <v>198</v>
      </c>
      <c r="AU236" s="18" t="s">
        <v>85</v>
      </c>
    </row>
    <row r="237" spans="2:65" s="12" customFormat="1" ht="22.5">
      <c r="B237" s="150"/>
      <c r="D237" s="151" t="s">
        <v>205</v>
      </c>
      <c r="E237" s="152" t="s">
        <v>19</v>
      </c>
      <c r="F237" s="153" t="s">
        <v>646</v>
      </c>
      <c r="H237" s="152" t="s">
        <v>19</v>
      </c>
      <c r="I237" s="154"/>
      <c r="L237" s="150"/>
      <c r="M237" s="155"/>
      <c r="T237" s="156"/>
      <c r="AT237" s="152" t="s">
        <v>205</v>
      </c>
      <c r="AU237" s="152" t="s">
        <v>85</v>
      </c>
      <c r="AV237" s="12" t="s">
        <v>82</v>
      </c>
      <c r="AW237" s="12" t="s">
        <v>35</v>
      </c>
      <c r="AX237" s="12" t="s">
        <v>74</v>
      </c>
      <c r="AY237" s="152" t="s">
        <v>189</v>
      </c>
    </row>
    <row r="238" spans="2:65" s="13" customFormat="1" ht="11.25">
      <c r="B238" s="157"/>
      <c r="D238" s="151" t="s">
        <v>205</v>
      </c>
      <c r="E238" s="158" t="s">
        <v>19</v>
      </c>
      <c r="F238" s="159" t="s">
        <v>4337</v>
      </c>
      <c r="H238" s="160">
        <v>2.8879999999999999</v>
      </c>
      <c r="I238" s="161"/>
      <c r="L238" s="157"/>
      <c r="M238" s="162"/>
      <c r="T238" s="163"/>
      <c r="AT238" s="158" t="s">
        <v>205</v>
      </c>
      <c r="AU238" s="158" t="s">
        <v>85</v>
      </c>
      <c r="AV238" s="13" t="s">
        <v>85</v>
      </c>
      <c r="AW238" s="13" t="s">
        <v>35</v>
      </c>
      <c r="AX238" s="13" t="s">
        <v>74</v>
      </c>
      <c r="AY238" s="158" t="s">
        <v>189</v>
      </c>
    </row>
    <row r="239" spans="2:65" s="13" customFormat="1" ht="11.25">
      <c r="B239" s="157"/>
      <c r="D239" s="151" t="s">
        <v>205</v>
      </c>
      <c r="E239" s="158" t="s">
        <v>19</v>
      </c>
      <c r="F239" s="159" t="s">
        <v>4338</v>
      </c>
      <c r="H239" s="160">
        <v>9.6080000000000005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35</v>
      </c>
      <c r="AX239" s="13" t="s">
        <v>74</v>
      </c>
      <c r="AY239" s="158" t="s">
        <v>189</v>
      </c>
    </row>
    <row r="240" spans="2:65" s="13" customFormat="1" ht="11.25">
      <c r="B240" s="157"/>
      <c r="D240" s="151" t="s">
        <v>205</v>
      </c>
      <c r="E240" s="158" t="s">
        <v>19</v>
      </c>
      <c r="F240" s="159" t="s">
        <v>4339</v>
      </c>
      <c r="H240" s="160">
        <v>11</v>
      </c>
      <c r="I240" s="161"/>
      <c r="L240" s="157"/>
      <c r="M240" s="162"/>
      <c r="T240" s="163"/>
      <c r="AT240" s="158" t="s">
        <v>205</v>
      </c>
      <c r="AU240" s="158" t="s">
        <v>85</v>
      </c>
      <c r="AV240" s="13" t="s">
        <v>85</v>
      </c>
      <c r="AW240" s="13" t="s">
        <v>35</v>
      </c>
      <c r="AX240" s="13" t="s">
        <v>74</v>
      </c>
      <c r="AY240" s="158" t="s">
        <v>189</v>
      </c>
    </row>
    <row r="241" spans="2:65" s="15" customFormat="1" ht="11.25">
      <c r="B241" s="171"/>
      <c r="D241" s="151" t="s">
        <v>205</v>
      </c>
      <c r="E241" s="172" t="s">
        <v>19</v>
      </c>
      <c r="F241" s="173" t="s">
        <v>412</v>
      </c>
      <c r="H241" s="174">
        <v>23.496000000000002</v>
      </c>
      <c r="I241" s="175"/>
      <c r="L241" s="171"/>
      <c r="M241" s="176"/>
      <c r="T241" s="177"/>
      <c r="AT241" s="172" t="s">
        <v>205</v>
      </c>
      <c r="AU241" s="172" t="s">
        <v>85</v>
      </c>
      <c r="AV241" s="15" t="s">
        <v>111</v>
      </c>
      <c r="AW241" s="15" t="s">
        <v>35</v>
      </c>
      <c r="AX241" s="15" t="s">
        <v>74</v>
      </c>
      <c r="AY241" s="172" t="s">
        <v>189</v>
      </c>
    </row>
    <row r="242" spans="2:65" s="12" customFormat="1" ht="11.25">
      <c r="B242" s="150"/>
      <c r="D242" s="151" t="s">
        <v>205</v>
      </c>
      <c r="E242" s="152" t="s">
        <v>19</v>
      </c>
      <c r="F242" s="153" t="s">
        <v>647</v>
      </c>
      <c r="H242" s="152" t="s">
        <v>19</v>
      </c>
      <c r="I242" s="154"/>
      <c r="L242" s="150"/>
      <c r="M242" s="155"/>
      <c r="T242" s="156"/>
      <c r="AT242" s="152" t="s">
        <v>205</v>
      </c>
      <c r="AU242" s="152" t="s">
        <v>85</v>
      </c>
      <c r="AV242" s="12" t="s">
        <v>82</v>
      </c>
      <c r="AW242" s="12" t="s">
        <v>35</v>
      </c>
      <c r="AX242" s="12" t="s">
        <v>74</v>
      </c>
      <c r="AY242" s="152" t="s">
        <v>189</v>
      </c>
    </row>
    <row r="243" spans="2:65" s="12" customFormat="1" ht="11.25">
      <c r="B243" s="150"/>
      <c r="D243" s="151" t="s">
        <v>205</v>
      </c>
      <c r="E243" s="152" t="s">
        <v>19</v>
      </c>
      <c r="F243" s="153" t="s">
        <v>1434</v>
      </c>
      <c r="H243" s="152" t="s">
        <v>19</v>
      </c>
      <c r="I243" s="154"/>
      <c r="L243" s="150"/>
      <c r="M243" s="155"/>
      <c r="T243" s="156"/>
      <c r="AT243" s="152" t="s">
        <v>205</v>
      </c>
      <c r="AU243" s="152" t="s">
        <v>85</v>
      </c>
      <c r="AV243" s="12" t="s">
        <v>82</v>
      </c>
      <c r="AW243" s="12" t="s">
        <v>35</v>
      </c>
      <c r="AX243" s="12" t="s">
        <v>74</v>
      </c>
      <c r="AY243" s="152" t="s">
        <v>189</v>
      </c>
    </row>
    <row r="244" spans="2:65" s="13" customFormat="1" ht="11.25">
      <c r="B244" s="157"/>
      <c r="D244" s="151" t="s">
        <v>205</v>
      </c>
      <c r="E244" s="158" t="s">
        <v>19</v>
      </c>
      <c r="F244" s="159" t="s">
        <v>4360</v>
      </c>
      <c r="H244" s="160">
        <v>7.3760000000000003</v>
      </c>
      <c r="I244" s="161"/>
      <c r="L244" s="157"/>
      <c r="M244" s="162"/>
      <c r="T244" s="163"/>
      <c r="AT244" s="158" t="s">
        <v>205</v>
      </c>
      <c r="AU244" s="158" t="s">
        <v>85</v>
      </c>
      <c r="AV244" s="13" t="s">
        <v>85</v>
      </c>
      <c r="AW244" s="13" t="s">
        <v>35</v>
      </c>
      <c r="AX244" s="13" t="s">
        <v>74</v>
      </c>
      <c r="AY244" s="158" t="s">
        <v>189</v>
      </c>
    </row>
    <row r="245" spans="2:65" s="12" customFormat="1" ht="11.25">
      <c r="B245" s="150"/>
      <c r="D245" s="151" t="s">
        <v>205</v>
      </c>
      <c r="E245" s="152" t="s">
        <v>19</v>
      </c>
      <c r="F245" s="153" t="s">
        <v>572</v>
      </c>
      <c r="H245" s="152" t="s">
        <v>19</v>
      </c>
      <c r="I245" s="154"/>
      <c r="L245" s="150"/>
      <c r="M245" s="155"/>
      <c r="T245" s="156"/>
      <c r="AT245" s="152" t="s">
        <v>205</v>
      </c>
      <c r="AU245" s="152" t="s">
        <v>85</v>
      </c>
      <c r="AV245" s="12" t="s">
        <v>82</v>
      </c>
      <c r="AW245" s="12" t="s">
        <v>35</v>
      </c>
      <c r="AX245" s="12" t="s">
        <v>74</v>
      </c>
      <c r="AY245" s="152" t="s">
        <v>189</v>
      </c>
    </row>
    <row r="246" spans="2:65" s="13" customFormat="1" ht="11.25">
      <c r="B246" s="157"/>
      <c r="D246" s="151" t="s">
        <v>205</v>
      </c>
      <c r="E246" s="158" t="s">
        <v>19</v>
      </c>
      <c r="F246" s="159" t="s">
        <v>4347</v>
      </c>
      <c r="H246" s="160">
        <v>15.172000000000001</v>
      </c>
      <c r="I246" s="161"/>
      <c r="L246" s="157"/>
      <c r="M246" s="162"/>
      <c r="T246" s="163"/>
      <c r="AT246" s="158" t="s">
        <v>205</v>
      </c>
      <c r="AU246" s="158" t="s">
        <v>85</v>
      </c>
      <c r="AV246" s="13" t="s">
        <v>85</v>
      </c>
      <c r="AW246" s="13" t="s">
        <v>35</v>
      </c>
      <c r="AX246" s="13" t="s">
        <v>74</v>
      </c>
      <c r="AY246" s="158" t="s">
        <v>189</v>
      </c>
    </row>
    <row r="247" spans="2:65" s="12" customFormat="1" ht="11.25">
      <c r="B247" s="150"/>
      <c r="D247" s="151" t="s">
        <v>205</v>
      </c>
      <c r="E247" s="152" t="s">
        <v>19</v>
      </c>
      <c r="F247" s="153" t="s">
        <v>594</v>
      </c>
      <c r="H247" s="152" t="s">
        <v>19</v>
      </c>
      <c r="I247" s="154"/>
      <c r="L247" s="150"/>
      <c r="M247" s="155"/>
      <c r="T247" s="156"/>
      <c r="AT247" s="152" t="s">
        <v>205</v>
      </c>
      <c r="AU247" s="152" t="s">
        <v>85</v>
      </c>
      <c r="AV247" s="12" t="s">
        <v>82</v>
      </c>
      <c r="AW247" s="12" t="s">
        <v>35</v>
      </c>
      <c r="AX247" s="12" t="s">
        <v>74</v>
      </c>
      <c r="AY247" s="152" t="s">
        <v>189</v>
      </c>
    </row>
    <row r="248" spans="2:65" s="13" customFormat="1" ht="11.25">
      <c r="B248" s="157"/>
      <c r="D248" s="151" t="s">
        <v>205</v>
      </c>
      <c r="E248" s="158" t="s">
        <v>19</v>
      </c>
      <c r="F248" s="159" t="s">
        <v>4341</v>
      </c>
      <c r="H248" s="160">
        <v>5.69</v>
      </c>
      <c r="I248" s="161"/>
      <c r="L248" s="157"/>
      <c r="M248" s="162"/>
      <c r="T248" s="163"/>
      <c r="AT248" s="158" t="s">
        <v>205</v>
      </c>
      <c r="AU248" s="158" t="s">
        <v>85</v>
      </c>
      <c r="AV248" s="13" t="s">
        <v>85</v>
      </c>
      <c r="AW248" s="13" t="s">
        <v>35</v>
      </c>
      <c r="AX248" s="13" t="s">
        <v>74</v>
      </c>
      <c r="AY248" s="158" t="s">
        <v>189</v>
      </c>
    </row>
    <row r="249" spans="2:65" s="15" customFormat="1" ht="11.25">
      <c r="B249" s="171"/>
      <c r="D249" s="151" t="s">
        <v>205</v>
      </c>
      <c r="E249" s="172" t="s">
        <v>19</v>
      </c>
      <c r="F249" s="173" t="s">
        <v>412</v>
      </c>
      <c r="H249" s="174">
        <v>28.238000000000003</v>
      </c>
      <c r="I249" s="175"/>
      <c r="L249" s="171"/>
      <c r="M249" s="176"/>
      <c r="T249" s="177"/>
      <c r="AT249" s="172" t="s">
        <v>205</v>
      </c>
      <c r="AU249" s="172" t="s">
        <v>85</v>
      </c>
      <c r="AV249" s="15" t="s">
        <v>111</v>
      </c>
      <c r="AW249" s="15" t="s">
        <v>35</v>
      </c>
      <c r="AX249" s="15" t="s">
        <v>74</v>
      </c>
      <c r="AY249" s="172" t="s">
        <v>189</v>
      </c>
    </row>
    <row r="250" spans="2:65" s="14" customFormat="1" ht="11.25">
      <c r="B250" s="164"/>
      <c r="D250" s="151" t="s">
        <v>205</v>
      </c>
      <c r="E250" s="165" t="s">
        <v>19</v>
      </c>
      <c r="F250" s="166" t="s">
        <v>303</v>
      </c>
      <c r="H250" s="167">
        <v>51.734000000000002</v>
      </c>
      <c r="I250" s="168"/>
      <c r="L250" s="164"/>
      <c r="M250" s="169"/>
      <c r="T250" s="170"/>
      <c r="AT250" s="165" t="s">
        <v>205</v>
      </c>
      <c r="AU250" s="165" t="s">
        <v>85</v>
      </c>
      <c r="AV250" s="14" t="s">
        <v>196</v>
      </c>
      <c r="AW250" s="14" t="s">
        <v>35</v>
      </c>
      <c r="AX250" s="14" t="s">
        <v>82</v>
      </c>
      <c r="AY250" s="165" t="s">
        <v>189</v>
      </c>
    </row>
    <row r="251" spans="2:65" s="1" customFormat="1" ht="44.25" customHeight="1">
      <c r="B251" s="33"/>
      <c r="C251" s="133" t="s">
        <v>345</v>
      </c>
      <c r="D251" s="133" t="s">
        <v>191</v>
      </c>
      <c r="E251" s="134" t="s">
        <v>649</v>
      </c>
      <c r="F251" s="135" t="s">
        <v>650</v>
      </c>
      <c r="G251" s="136" t="s">
        <v>405</v>
      </c>
      <c r="H251" s="137">
        <v>19.173999999999999</v>
      </c>
      <c r="I251" s="138"/>
      <c r="J251" s="139">
        <f>ROUND(I251*H251,2)</f>
        <v>0</v>
      </c>
      <c r="K251" s="135" t="s">
        <v>195</v>
      </c>
      <c r="L251" s="33"/>
      <c r="M251" s="140" t="s">
        <v>19</v>
      </c>
      <c r="N251" s="141" t="s">
        <v>45</v>
      </c>
      <c r="P251" s="142">
        <f>O251*H251</f>
        <v>0</v>
      </c>
      <c r="Q251" s="142">
        <v>0</v>
      </c>
      <c r="R251" s="142">
        <f>Q251*H251</f>
        <v>0</v>
      </c>
      <c r="S251" s="142">
        <v>0</v>
      </c>
      <c r="T251" s="143">
        <f>S251*H251</f>
        <v>0</v>
      </c>
      <c r="AR251" s="144" t="s">
        <v>196</v>
      </c>
      <c r="AT251" s="144" t="s">
        <v>191</v>
      </c>
      <c r="AU251" s="144" t="s">
        <v>85</v>
      </c>
      <c r="AY251" s="18" t="s">
        <v>189</v>
      </c>
      <c r="BE251" s="145">
        <f>IF(N251="základní",J251,0)</f>
        <v>0</v>
      </c>
      <c r="BF251" s="145">
        <f>IF(N251="snížená",J251,0)</f>
        <v>0</v>
      </c>
      <c r="BG251" s="145">
        <f>IF(N251="zákl. přenesená",J251,0)</f>
        <v>0</v>
      </c>
      <c r="BH251" s="145">
        <f>IF(N251="sníž. přenesená",J251,0)</f>
        <v>0</v>
      </c>
      <c r="BI251" s="145">
        <f>IF(N251="nulová",J251,0)</f>
        <v>0</v>
      </c>
      <c r="BJ251" s="18" t="s">
        <v>82</v>
      </c>
      <c r="BK251" s="145">
        <f>ROUND(I251*H251,2)</f>
        <v>0</v>
      </c>
      <c r="BL251" s="18" t="s">
        <v>196</v>
      </c>
      <c r="BM251" s="144" t="s">
        <v>4361</v>
      </c>
    </row>
    <row r="252" spans="2:65" s="1" customFormat="1" ht="11.25">
      <c r="B252" s="33"/>
      <c r="D252" s="146" t="s">
        <v>198</v>
      </c>
      <c r="F252" s="147" t="s">
        <v>652</v>
      </c>
      <c r="I252" s="148"/>
      <c r="L252" s="33"/>
      <c r="M252" s="149"/>
      <c r="T252" s="54"/>
      <c r="AT252" s="18" t="s">
        <v>198</v>
      </c>
      <c r="AU252" s="18" t="s">
        <v>85</v>
      </c>
    </row>
    <row r="253" spans="2:65" s="12" customFormat="1" ht="11.25">
      <c r="B253" s="150"/>
      <c r="D253" s="151" t="s">
        <v>205</v>
      </c>
      <c r="E253" s="152" t="s">
        <v>19</v>
      </c>
      <c r="F253" s="153" t="s">
        <v>4271</v>
      </c>
      <c r="H253" s="152" t="s">
        <v>19</v>
      </c>
      <c r="I253" s="154"/>
      <c r="L253" s="150"/>
      <c r="M253" s="155"/>
      <c r="T253" s="156"/>
      <c r="AT253" s="152" t="s">
        <v>205</v>
      </c>
      <c r="AU253" s="152" t="s">
        <v>85</v>
      </c>
      <c r="AV253" s="12" t="s">
        <v>82</v>
      </c>
      <c r="AW253" s="12" t="s">
        <v>35</v>
      </c>
      <c r="AX253" s="12" t="s">
        <v>74</v>
      </c>
      <c r="AY253" s="152" t="s">
        <v>189</v>
      </c>
    </row>
    <row r="254" spans="2:65" s="13" customFormat="1" ht="11.25">
      <c r="B254" s="157"/>
      <c r="D254" s="151" t="s">
        <v>205</v>
      </c>
      <c r="E254" s="158" t="s">
        <v>19</v>
      </c>
      <c r="F254" s="159" t="s">
        <v>4272</v>
      </c>
      <c r="H254" s="160">
        <v>12.5</v>
      </c>
      <c r="I254" s="161"/>
      <c r="L254" s="157"/>
      <c r="M254" s="162"/>
      <c r="T254" s="163"/>
      <c r="AT254" s="158" t="s">
        <v>205</v>
      </c>
      <c r="AU254" s="158" t="s">
        <v>85</v>
      </c>
      <c r="AV254" s="13" t="s">
        <v>85</v>
      </c>
      <c r="AW254" s="13" t="s">
        <v>35</v>
      </c>
      <c r="AX254" s="13" t="s">
        <v>74</v>
      </c>
      <c r="AY254" s="158" t="s">
        <v>189</v>
      </c>
    </row>
    <row r="255" spans="2:65" s="13" customFormat="1" ht="11.25">
      <c r="B255" s="157"/>
      <c r="D255" s="151" t="s">
        <v>205</v>
      </c>
      <c r="E255" s="158" t="s">
        <v>19</v>
      </c>
      <c r="F255" s="159" t="s">
        <v>4362</v>
      </c>
      <c r="H255" s="160">
        <v>-2.4140000000000001</v>
      </c>
      <c r="I255" s="161"/>
      <c r="L255" s="157"/>
      <c r="M255" s="162"/>
      <c r="T255" s="163"/>
      <c r="AT255" s="158" t="s">
        <v>205</v>
      </c>
      <c r="AU255" s="158" t="s">
        <v>85</v>
      </c>
      <c r="AV255" s="13" t="s">
        <v>85</v>
      </c>
      <c r="AW255" s="13" t="s">
        <v>35</v>
      </c>
      <c r="AX255" s="13" t="s">
        <v>74</v>
      </c>
      <c r="AY255" s="158" t="s">
        <v>189</v>
      </c>
    </row>
    <row r="256" spans="2:65" s="12" customFormat="1" ht="11.25">
      <c r="B256" s="150"/>
      <c r="D256" s="151" t="s">
        <v>205</v>
      </c>
      <c r="E256" s="152" t="s">
        <v>19</v>
      </c>
      <c r="F256" s="153" t="s">
        <v>4273</v>
      </c>
      <c r="H256" s="152" t="s">
        <v>19</v>
      </c>
      <c r="I256" s="154"/>
      <c r="L256" s="150"/>
      <c r="M256" s="155"/>
      <c r="T256" s="156"/>
      <c r="AT256" s="152" t="s">
        <v>205</v>
      </c>
      <c r="AU256" s="152" t="s">
        <v>85</v>
      </c>
      <c r="AV256" s="12" t="s">
        <v>82</v>
      </c>
      <c r="AW256" s="12" t="s">
        <v>35</v>
      </c>
      <c r="AX256" s="12" t="s">
        <v>74</v>
      </c>
      <c r="AY256" s="152" t="s">
        <v>189</v>
      </c>
    </row>
    <row r="257" spans="2:65" s="13" customFormat="1" ht="11.25">
      <c r="B257" s="157"/>
      <c r="D257" s="151" t="s">
        <v>205</v>
      </c>
      <c r="E257" s="158" t="s">
        <v>19</v>
      </c>
      <c r="F257" s="159" t="s">
        <v>4274</v>
      </c>
      <c r="H257" s="160">
        <v>15.625</v>
      </c>
      <c r="I257" s="161"/>
      <c r="L257" s="157"/>
      <c r="M257" s="162"/>
      <c r="T257" s="163"/>
      <c r="AT257" s="158" t="s">
        <v>205</v>
      </c>
      <c r="AU257" s="158" t="s">
        <v>85</v>
      </c>
      <c r="AV257" s="13" t="s">
        <v>85</v>
      </c>
      <c r="AW257" s="13" t="s">
        <v>35</v>
      </c>
      <c r="AX257" s="13" t="s">
        <v>74</v>
      </c>
      <c r="AY257" s="158" t="s">
        <v>189</v>
      </c>
    </row>
    <row r="258" spans="2:65" s="13" customFormat="1" ht="11.25">
      <c r="B258" s="157"/>
      <c r="D258" s="151" t="s">
        <v>205</v>
      </c>
      <c r="E258" s="158" t="s">
        <v>19</v>
      </c>
      <c r="F258" s="159" t="s">
        <v>4363</v>
      </c>
      <c r="H258" s="160">
        <v>-2.649</v>
      </c>
      <c r="I258" s="161"/>
      <c r="L258" s="157"/>
      <c r="M258" s="162"/>
      <c r="T258" s="163"/>
      <c r="AT258" s="158" t="s">
        <v>205</v>
      </c>
      <c r="AU258" s="158" t="s">
        <v>85</v>
      </c>
      <c r="AV258" s="13" t="s">
        <v>85</v>
      </c>
      <c r="AW258" s="13" t="s">
        <v>35</v>
      </c>
      <c r="AX258" s="13" t="s">
        <v>74</v>
      </c>
      <c r="AY258" s="158" t="s">
        <v>189</v>
      </c>
    </row>
    <row r="259" spans="2:65" s="13" customFormat="1" ht="11.25">
      <c r="B259" s="157"/>
      <c r="D259" s="151" t="s">
        <v>205</v>
      </c>
      <c r="E259" s="158" t="s">
        <v>19</v>
      </c>
      <c r="F259" s="159" t="s">
        <v>4364</v>
      </c>
      <c r="H259" s="160">
        <v>-11</v>
      </c>
      <c r="I259" s="161"/>
      <c r="L259" s="157"/>
      <c r="M259" s="162"/>
      <c r="T259" s="163"/>
      <c r="AT259" s="158" t="s">
        <v>205</v>
      </c>
      <c r="AU259" s="158" t="s">
        <v>85</v>
      </c>
      <c r="AV259" s="13" t="s">
        <v>85</v>
      </c>
      <c r="AW259" s="13" t="s">
        <v>35</v>
      </c>
      <c r="AX259" s="13" t="s">
        <v>74</v>
      </c>
      <c r="AY259" s="158" t="s">
        <v>189</v>
      </c>
    </row>
    <row r="260" spans="2:65" s="12" customFormat="1" ht="11.25">
      <c r="B260" s="150"/>
      <c r="D260" s="151" t="s">
        <v>205</v>
      </c>
      <c r="E260" s="152" t="s">
        <v>19</v>
      </c>
      <c r="F260" s="153" t="s">
        <v>4298</v>
      </c>
      <c r="H260" s="152" t="s">
        <v>19</v>
      </c>
      <c r="I260" s="154"/>
      <c r="L260" s="150"/>
      <c r="M260" s="155"/>
      <c r="T260" s="156"/>
      <c r="AT260" s="152" t="s">
        <v>205</v>
      </c>
      <c r="AU260" s="152" t="s">
        <v>85</v>
      </c>
      <c r="AV260" s="12" t="s">
        <v>82</v>
      </c>
      <c r="AW260" s="12" t="s">
        <v>35</v>
      </c>
      <c r="AX260" s="12" t="s">
        <v>74</v>
      </c>
      <c r="AY260" s="152" t="s">
        <v>189</v>
      </c>
    </row>
    <row r="261" spans="2:65" s="13" customFormat="1" ht="11.25">
      <c r="B261" s="157"/>
      <c r="D261" s="151" t="s">
        <v>205</v>
      </c>
      <c r="E261" s="158" t="s">
        <v>19</v>
      </c>
      <c r="F261" s="159" t="s">
        <v>4365</v>
      </c>
      <c r="H261" s="160">
        <v>0.6</v>
      </c>
      <c r="I261" s="161"/>
      <c r="L261" s="157"/>
      <c r="M261" s="162"/>
      <c r="T261" s="163"/>
      <c r="AT261" s="158" t="s">
        <v>205</v>
      </c>
      <c r="AU261" s="158" t="s">
        <v>85</v>
      </c>
      <c r="AV261" s="13" t="s">
        <v>85</v>
      </c>
      <c r="AW261" s="13" t="s">
        <v>35</v>
      </c>
      <c r="AX261" s="13" t="s">
        <v>74</v>
      </c>
      <c r="AY261" s="158" t="s">
        <v>189</v>
      </c>
    </row>
    <row r="262" spans="2:65" s="13" customFormat="1" ht="11.25">
      <c r="B262" s="157"/>
      <c r="D262" s="151" t="s">
        <v>205</v>
      </c>
      <c r="E262" s="158" t="s">
        <v>19</v>
      </c>
      <c r="F262" s="159" t="s">
        <v>4366</v>
      </c>
      <c r="H262" s="160">
        <v>2.72</v>
      </c>
      <c r="I262" s="161"/>
      <c r="L262" s="157"/>
      <c r="M262" s="162"/>
      <c r="T262" s="163"/>
      <c r="AT262" s="158" t="s">
        <v>205</v>
      </c>
      <c r="AU262" s="158" t="s">
        <v>85</v>
      </c>
      <c r="AV262" s="13" t="s">
        <v>85</v>
      </c>
      <c r="AW262" s="13" t="s">
        <v>35</v>
      </c>
      <c r="AX262" s="13" t="s">
        <v>74</v>
      </c>
      <c r="AY262" s="158" t="s">
        <v>189</v>
      </c>
    </row>
    <row r="263" spans="2:65" s="12" customFormat="1" ht="11.25">
      <c r="B263" s="150"/>
      <c r="D263" s="151" t="s">
        <v>205</v>
      </c>
      <c r="E263" s="152" t="s">
        <v>19</v>
      </c>
      <c r="F263" s="153" t="s">
        <v>4301</v>
      </c>
      <c r="H263" s="152" t="s">
        <v>19</v>
      </c>
      <c r="I263" s="154"/>
      <c r="L263" s="150"/>
      <c r="M263" s="155"/>
      <c r="T263" s="156"/>
      <c r="AT263" s="152" t="s">
        <v>205</v>
      </c>
      <c r="AU263" s="152" t="s">
        <v>85</v>
      </c>
      <c r="AV263" s="12" t="s">
        <v>82</v>
      </c>
      <c r="AW263" s="12" t="s">
        <v>35</v>
      </c>
      <c r="AX263" s="12" t="s">
        <v>74</v>
      </c>
      <c r="AY263" s="152" t="s">
        <v>189</v>
      </c>
    </row>
    <row r="264" spans="2:65" s="13" customFormat="1" ht="11.25">
      <c r="B264" s="157"/>
      <c r="D264" s="151" t="s">
        <v>205</v>
      </c>
      <c r="E264" s="158" t="s">
        <v>19</v>
      </c>
      <c r="F264" s="159" t="s">
        <v>4367</v>
      </c>
      <c r="H264" s="160">
        <v>1.92</v>
      </c>
      <c r="I264" s="161"/>
      <c r="L264" s="157"/>
      <c r="M264" s="162"/>
      <c r="T264" s="163"/>
      <c r="AT264" s="158" t="s">
        <v>205</v>
      </c>
      <c r="AU264" s="158" t="s">
        <v>85</v>
      </c>
      <c r="AV264" s="13" t="s">
        <v>85</v>
      </c>
      <c r="AW264" s="13" t="s">
        <v>35</v>
      </c>
      <c r="AX264" s="13" t="s">
        <v>74</v>
      </c>
      <c r="AY264" s="158" t="s">
        <v>189</v>
      </c>
    </row>
    <row r="265" spans="2:65" s="12" customFormat="1" ht="11.25">
      <c r="B265" s="150"/>
      <c r="D265" s="151" t="s">
        <v>205</v>
      </c>
      <c r="E265" s="152" t="s">
        <v>19</v>
      </c>
      <c r="F265" s="153" t="s">
        <v>4303</v>
      </c>
      <c r="H265" s="152" t="s">
        <v>19</v>
      </c>
      <c r="I265" s="154"/>
      <c r="L265" s="150"/>
      <c r="M265" s="155"/>
      <c r="T265" s="156"/>
      <c r="AT265" s="152" t="s">
        <v>205</v>
      </c>
      <c r="AU265" s="152" t="s">
        <v>85</v>
      </c>
      <c r="AV265" s="12" t="s">
        <v>82</v>
      </c>
      <c r="AW265" s="12" t="s">
        <v>35</v>
      </c>
      <c r="AX265" s="12" t="s">
        <v>74</v>
      </c>
      <c r="AY265" s="152" t="s">
        <v>189</v>
      </c>
    </row>
    <row r="266" spans="2:65" s="13" customFormat="1" ht="11.25">
      <c r="B266" s="157"/>
      <c r="D266" s="151" t="s">
        <v>205</v>
      </c>
      <c r="E266" s="158" t="s">
        <v>19</v>
      </c>
      <c r="F266" s="159" t="s">
        <v>4368</v>
      </c>
      <c r="H266" s="160">
        <v>1.8720000000000001</v>
      </c>
      <c r="I266" s="161"/>
      <c r="L266" s="157"/>
      <c r="M266" s="162"/>
      <c r="T266" s="163"/>
      <c r="AT266" s="158" t="s">
        <v>205</v>
      </c>
      <c r="AU266" s="158" t="s">
        <v>85</v>
      </c>
      <c r="AV266" s="13" t="s">
        <v>85</v>
      </c>
      <c r="AW266" s="13" t="s">
        <v>35</v>
      </c>
      <c r="AX266" s="13" t="s">
        <v>74</v>
      </c>
      <c r="AY266" s="158" t="s">
        <v>189</v>
      </c>
    </row>
    <row r="267" spans="2:65" s="14" customFormat="1" ht="11.25">
      <c r="B267" s="164"/>
      <c r="D267" s="151" t="s">
        <v>205</v>
      </c>
      <c r="E267" s="165" t="s">
        <v>19</v>
      </c>
      <c r="F267" s="166" t="s">
        <v>303</v>
      </c>
      <c r="H267" s="167">
        <v>19.173999999999999</v>
      </c>
      <c r="I267" s="168"/>
      <c r="L267" s="164"/>
      <c r="M267" s="169"/>
      <c r="T267" s="170"/>
      <c r="AT267" s="165" t="s">
        <v>205</v>
      </c>
      <c r="AU267" s="165" t="s">
        <v>85</v>
      </c>
      <c r="AV267" s="14" t="s">
        <v>196</v>
      </c>
      <c r="AW267" s="14" t="s">
        <v>35</v>
      </c>
      <c r="AX267" s="14" t="s">
        <v>82</v>
      </c>
      <c r="AY267" s="165" t="s">
        <v>189</v>
      </c>
    </row>
    <row r="268" spans="2:65" s="1" customFormat="1" ht="66.75" customHeight="1">
      <c r="B268" s="33"/>
      <c r="C268" s="133" t="s">
        <v>355</v>
      </c>
      <c r="D268" s="133" t="s">
        <v>191</v>
      </c>
      <c r="E268" s="134" t="s">
        <v>675</v>
      </c>
      <c r="F268" s="135" t="s">
        <v>676</v>
      </c>
      <c r="G268" s="136" t="s">
        <v>405</v>
      </c>
      <c r="H268" s="137">
        <v>9.6080000000000005</v>
      </c>
      <c r="I268" s="138"/>
      <c r="J268" s="139">
        <f>ROUND(I268*H268,2)</f>
        <v>0</v>
      </c>
      <c r="K268" s="135" t="s">
        <v>195</v>
      </c>
      <c r="L268" s="33"/>
      <c r="M268" s="140" t="s">
        <v>19</v>
      </c>
      <c r="N268" s="141" t="s">
        <v>45</v>
      </c>
      <c r="P268" s="142">
        <f>O268*H268</f>
        <v>0</v>
      </c>
      <c r="Q268" s="142">
        <v>0</v>
      </c>
      <c r="R268" s="142">
        <f>Q268*H268</f>
        <v>0</v>
      </c>
      <c r="S268" s="142">
        <v>0</v>
      </c>
      <c r="T268" s="143">
        <f>S268*H268</f>
        <v>0</v>
      </c>
      <c r="AR268" s="144" t="s">
        <v>196</v>
      </c>
      <c r="AT268" s="144" t="s">
        <v>191</v>
      </c>
      <c r="AU268" s="144" t="s">
        <v>85</v>
      </c>
      <c r="AY268" s="18" t="s">
        <v>189</v>
      </c>
      <c r="BE268" s="145">
        <f>IF(N268="základní",J268,0)</f>
        <v>0</v>
      </c>
      <c r="BF268" s="145">
        <f>IF(N268="snížená",J268,0)</f>
        <v>0</v>
      </c>
      <c r="BG268" s="145">
        <f>IF(N268="zákl. přenesená",J268,0)</f>
        <v>0</v>
      </c>
      <c r="BH268" s="145">
        <f>IF(N268="sníž. přenesená",J268,0)</f>
        <v>0</v>
      </c>
      <c r="BI268" s="145">
        <f>IF(N268="nulová",J268,0)</f>
        <v>0</v>
      </c>
      <c r="BJ268" s="18" t="s">
        <v>82</v>
      </c>
      <c r="BK268" s="145">
        <f>ROUND(I268*H268,2)</f>
        <v>0</v>
      </c>
      <c r="BL268" s="18" t="s">
        <v>196</v>
      </c>
      <c r="BM268" s="144" t="s">
        <v>4369</v>
      </c>
    </row>
    <row r="269" spans="2:65" s="1" customFormat="1" ht="11.25">
      <c r="B269" s="33"/>
      <c r="D269" s="146" t="s">
        <v>198</v>
      </c>
      <c r="F269" s="147" t="s">
        <v>678</v>
      </c>
      <c r="I269" s="148"/>
      <c r="L269" s="33"/>
      <c r="M269" s="149"/>
      <c r="T269" s="54"/>
      <c r="AT269" s="18" t="s">
        <v>198</v>
      </c>
      <c r="AU269" s="18" t="s">
        <v>85</v>
      </c>
    </row>
    <row r="270" spans="2:65" s="12" customFormat="1" ht="11.25">
      <c r="B270" s="150"/>
      <c r="D270" s="151" t="s">
        <v>205</v>
      </c>
      <c r="E270" s="152" t="s">
        <v>19</v>
      </c>
      <c r="F270" s="153" t="s">
        <v>4370</v>
      </c>
      <c r="H270" s="152" t="s">
        <v>19</v>
      </c>
      <c r="I270" s="154"/>
      <c r="L270" s="150"/>
      <c r="M270" s="155"/>
      <c r="T270" s="156"/>
      <c r="AT270" s="152" t="s">
        <v>205</v>
      </c>
      <c r="AU270" s="152" t="s">
        <v>85</v>
      </c>
      <c r="AV270" s="12" t="s">
        <v>82</v>
      </c>
      <c r="AW270" s="12" t="s">
        <v>35</v>
      </c>
      <c r="AX270" s="12" t="s">
        <v>74</v>
      </c>
      <c r="AY270" s="152" t="s">
        <v>189</v>
      </c>
    </row>
    <row r="271" spans="2:65" s="13" customFormat="1" ht="11.25">
      <c r="B271" s="157"/>
      <c r="D271" s="151" t="s">
        <v>205</v>
      </c>
      <c r="E271" s="158" t="s">
        <v>19</v>
      </c>
      <c r="F271" s="159" t="s">
        <v>4371</v>
      </c>
      <c r="H271" s="160">
        <v>2.976</v>
      </c>
      <c r="I271" s="161"/>
      <c r="L271" s="157"/>
      <c r="M271" s="162"/>
      <c r="T271" s="163"/>
      <c r="AT271" s="158" t="s">
        <v>205</v>
      </c>
      <c r="AU271" s="158" t="s">
        <v>85</v>
      </c>
      <c r="AV271" s="13" t="s">
        <v>85</v>
      </c>
      <c r="AW271" s="13" t="s">
        <v>35</v>
      </c>
      <c r="AX271" s="13" t="s">
        <v>74</v>
      </c>
      <c r="AY271" s="158" t="s">
        <v>189</v>
      </c>
    </row>
    <row r="272" spans="2:65" s="13" customFormat="1" ht="11.25">
      <c r="B272" s="157"/>
      <c r="D272" s="151" t="s">
        <v>205</v>
      </c>
      <c r="E272" s="158" t="s">
        <v>19</v>
      </c>
      <c r="F272" s="159" t="s">
        <v>4372</v>
      </c>
      <c r="H272" s="160">
        <v>3.2</v>
      </c>
      <c r="I272" s="161"/>
      <c r="L272" s="157"/>
      <c r="M272" s="162"/>
      <c r="T272" s="163"/>
      <c r="AT272" s="158" t="s">
        <v>205</v>
      </c>
      <c r="AU272" s="158" t="s">
        <v>85</v>
      </c>
      <c r="AV272" s="13" t="s">
        <v>85</v>
      </c>
      <c r="AW272" s="13" t="s">
        <v>35</v>
      </c>
      <c r="AX272" s="13" t="s">
        <v>74</v>
      </c>
      <c r="AY272" s="158" t="s">
        <v>189</v>
      </c>
    </row>
    <row r="273" spans="2:65" s="13" customFormat="1" ht="11.25">
      <c r="B273" s="157"/>
      <c r="D273" s="151" t="s">
        <v>205</v>
      </c>
      <c r="E273" s="158" t="s">
        <v>19</v>
      </c>
      <c r="F273" s="159" t="s">
        <v>4373</v>
      </c>
      <c r="H273" s="160">
        <v>-0.161</v>
      </c>
      <c r="I273" s="161"/>
      <c r="L273" s="157"/>
      <c r="M273" s="162"/>
      <c r="T273" s="163"/>
      <c r="AT273" s="158" t="s">
        <v>205</v>
      </c>
      <c r="AU273" s="158" t="s">
        <v>85</v>
      </c>
      <c r="AV273" s="13" t="s">
        <v>85</v>
      </c>
      <c r="AW273" s="13" t="s">
        <v>35</v>
      </c>
      <c r="AX273" s="13" t="s">
        <v>74</v>
      </c>
      <c r="AY273" s="158" t="s">
        <v>189</v>
      </c>
    </row>
    <row r="274" spans="2:65" s="13" customFormat="1" ht="11.25">
      <c r="B274" s="157"/>
      <c r="D274" s="151" t="s">
        <v>205</v>
      </c>
      <c r="E274" s="158" t="s">
        <v>19</v>
      </c>
      <c r="F274" s="159" t="s">
        <v>4374</v>
      </c>
      <c r="H274" s="160">
        <v>4.2240000000000002</v>
      </c>
      <c r="I274" s="161"/>
      <c r="L274" s="157"/>
      <c r="M274" s="162"/>
      <c r="T274" s="163"/>
      <c r="AT274" s="158" t="s">
        <v>205</v>
      </c>
      <c r="AU274" s="158" t="s">
        <v>85</v>
      </c>
      <c r="AV274" s="13" t="s">
        <v>85</v>
      </c>
      <c r="AW274" s="13" t="s">
        <v>35</v>
      </c>
      <c r="AX274" s="13" t="s">
        <v>74</v>
      </c>
      <c r="AY274" s="158" t="s">
        <v>189</v>
      </c>
    </row>
    <row r="275" spans="2:65" s="13" customFormat="1" ht="11.25">
      <c r="B275" s="157"/>
      <c r="D275" s="151" t="s">
        <v>205</v>
      </c>
      <c r="E275" s="158" t="s">
        <v>19</v>
      </c>
      <c r="F275" s="159" t="s">
        <v>4375</v>
      </c>
      <c r="H275" s="160">
        <v>-0.49399999999999999</v>
      </c>
      <c r="I275" s="161"/>
      <c r="L275" s="157"/>
      <c r="M275" s="162"/>
      <c r="T275" s="163"/>
      <c r="AT275" s="158" t="s">
        <v>205</v>
      </c>
      <c r="AU275" s="158" t="s">
        <v>85</v>
      </c>
      <c r="AV275" s="13" t="s">
        <v>85</v>
      </c>
      <c r="AW275" s="13" t="s">
        <v>35</v>
      </c>
      <c r="AX275" s="13" t="s">
        <v>74</v>
      </c>
      <c r="AY275" s="158" t="s">
        <v>189</v>
      </c>
    </row>
    <row r="276" spans="2:65" s="13" customFormat="1" ht="11.25">
      <c r="B276" s="157"/>
      <c r="D276" s="151" t="s">
        <v>205</v>
      </c>
      <c r="E276" s="158" t="s">
        <v>19</v>
      </c>
      <c r="F276" s="159" t="s">
        <v>4376</v>
      </c>
      <c r="H276" s="160">
        <v>-0.13700000000000001</v>
      </c>
      <c r="I276" s="161"/>
      <c r="L276" s="157"/>
      <c r="M276" s="162"/>
      <c r="T276" s="163"/>
      <c r="AT276" s="158" t="s">
        <v>205</v>
      </c>
      <c r="AU276" s="158" t="s">
        <v>85</v>
      </c>
      <c r="AV276" s="13" t="s">
        <v>85</v>
      </c>
      <c r="AW276" s="13" t="s">
        <v>35</v>
      </c>
      <c r="AX276" s="13" t="s">
        <v>74</v>
      </c>
      <c r="AY276" s="158" t="s">
        <v>189</v>
      </c>
    </row>
    <row r="277" spans="2:65" s="14" customFormat="1" ht="11.25">
      <c r="B277" s="164"/>
      <c r="D277" s="151" t="s">
        <v>205</v>
      </c>
      <c r="E277" s="165" t="s">
        <v>19</v>
      </c>
      <c r="F277" s="166" t="s">
        <v>303</v>
      </c>
      <c r="H277" s="167">
        <v>9.6080000000000005</v>
      </c>
      <c r="I277" s="168"/>
      <c r="L277" s="164"/>
      <c r="M277" s="169"/>
      <c r="T277" s="170"/>
      <c r="AT277" s="165" t="s">
        <v>205</v>
      </c>
      <c r="AU277" s="165" t="s">
        <v>85</v>
      </c>
      <c r="AV277" s="14" t="s">
        <v>196</v>
      </c>
      <c r="AW277" s="14" t="s">
        <v>35</v>
      </c>
      <c r="AX277" s="14" t="s">
        <v>82</v>
      </c>
      <c r="AY277" s="165" t="s">
        <v>189</v>
      </c>
    </row>
    <row r="278" spans="2:65" s="1" customFormat="1" ht="16.5" customHeight="1">
      <c r="B278" s="33"/>
      <c r="C278" s="178" t="s">
        <v>361</v>
      </c>
      <c r="D278" s="178" t="s">
        <v>666</v>
      </c>
      <c r="E278" s="179" t="s">
        <v>4377</v>
      </c>
      <c r="F278" s="180" t="s">
        <v>4378</v>
      </c>
      <c r="G278" s="181" t="s">
        <v>633</v>
      </c>
      <c r="H278" s="182">
        <v>19.216000000000001</v>
      </c>
      <c r="I278" s="183"/>
      <c r="J278" s="184">
        <f>ROUND(I278*H278,2)</f>
        <v>0</v>
      </c>
      <c r="K278" s="180" t="s">
        <v>195</v>
      </c>
      <c r="L278" s="185"/>
      <c r="M278" s="186" t="s">
        <v>19</v>
      </c>
      <c r="N278" s="187" t="s">
        <v>45</v>
      </c>
      <c r="P278" s="142">
        <f>O278*H278</f>
        <v>0</v>
      </c>
      <c r="Q278" s="142">
        <v>0</v>
      </c>
      <c r="R278" s="142">
        <f>Q278*H278</f>
        <v>0</v>
      </c>
      <c r="S278" s="142">
        <v>0</v>
      </c>
      <c r="T278" s="143">
        <f>S278*H278</f>
        <v>0</v>
      </c>
      <c r="AR278" s="144" t="s">
        <v>234</v>
      </c>
      <c r="AT278" s="144" t="s">
        <v>666</v>
      </c>
      <c r="AU278" s="144" t="s">
        <v>85</v>
      </c>
      <c r="AY278" s="18" t="s">
        <v>189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8" t="s">
        <v>82</v>
      </c>
      <c r="BK278" s="145">
        <f>ROUND(I278*H278,2)</f>
        <v>0</v>
      </c>
      <c r="BL278" s="18" t="s">
        <v>196</v>
      </c>
      <c r="BM278" s="144" t="s">
        <v>4379</v>
      </c>
    </row>
    <row r="279" spans="2:65" s="13" customFormat="1" ht="11.25">
      <c r="B279" s="157"/>
      <c r="D279" s="151" t="s">
        <v>205</v>
      </c>
      <c r="F279" s="159" t="s">
        <v>4380</v>
      </c>
      <c r="H279" s="160">
        <v>19.216000000000001</v>
      </c>
      <c r="I279" s="161"/>
      <c r="L279" s="157"/>
      <c r="M279" s="162"/>
      <c r="T279" s="163"/>
      <c r="AT279" s="158" t="s">
        <v>205</v>
      </c>
      <c r="AU279" s="158" t="s">
        <v>85</v>
      </c>
      <c r="AV279" s="13" t="s">
        <v>85</v>
      </c>
      <c r="AW279" s="13" t="s">
        <v>4</v>
      </c>
      <c r="AX279" s="13" t="s">
        <v>82</v>
      </c>
      <c r="AY279" s="158" t="s">
        <v>189</v>
      </c>
    </row>
    <row r="280" spans="2:65" s="1" customFormat="1" ht="37.9" customHeight="1">
      <c r="B280" s="33"/>
      <c r="C280" s="133" t="s">
        <v>368</v>
      </c>
      <c r="D280" s="133" t="s">
        <v>191</v>
      </c>
      <c r="E280" s="134" t="s">
        <v>4381</v>
      </c>
      <c r="F280" s="135" t="s">
        <v>4382</v>
      </c>
      <c r="G280" s="136" t="s">
        <v>194</v>
      </c>
      <c r="H280" s="137">
        <v>100</v>
      </c>
      <c r="I280" s="138"/>
      <c r="J280" s="139">
        <f>ROUND(I280*H280,2)</f>
        <v>0</v>
      </c>
      <c r="K280" s="135" t="s">
        <v>195</v>
      </c>
      <c r="L280" s="33"/>
      <c r="M280" s="140" t="s">
        <v>19</v>
      </c>
      <c r="N280" s="141" t="s">
        <v>45</v>
      </c>
      <c r="P280" s="142">
        <f>O280*H280</f>
        <v>0</v>
      </c>
      <c r="Q280" s="142">
        <v>0</v>
      </c>
      <c r="R280" s="142">
        <f>Q280*H280</f>
        <v>0</v>
      </c>
      <c r="S280" s="142">
        <v>0</v>
      </c>
      <c r="T280" s="143">
        <f>S280*H280</f>
        <v>0</v>
      </c>
      <c r="AR280" s="144" t="s">
        <v>196</v>
      </c>
      <c r="AT280" s="144" t="s">
        <v>191</v>
      </c>
      <c r="AU280" s="144" t="s">
        <v>85</v>
      </c>
      <c r="AY280" s="18" t="s">
        <v>189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8" t="s">
        <v>82</v>
      </c>
      <c r="BK280" s="145">
        <f>ROUND(I280*H280,2)</f>
        <v>0</v>
      </c>
      <c r="BL280" s="18" t="s">
        <v>196</v>
      </c>
      <c r="BM280" s="144" t="s">
        <v>4383</v>
      </c>
    </row>
    <row r="281" spans="2:65" s="1" customFormat="1" ht="11.25">
      <c r="B281" s="33"/>
      <c r="D281" s="146" t="s">
        <v>198</v>
      </c>
      <c r="F281" s="147" t="s">
        <v>4384</v>
      </c>
      <c r="I281" s="148"/>
      <c r="L281" s="33"/>
      <c r="M281" s="149"/>
      <c r="T281" s="54"/>
      <c r="AT281" s="18" t="s">
        <v>198</v>
      </c>
      <c r="AU281" s="18" t="s">
        <v>85</v>
      </c>
    </row>
    <row r="282" spans="2:65" s="1" customFormat="1" ht="37.9" customHeight="1">
      <c r="B282" s="33"/>
      <c r="C282" s="133" t="s">
        <v>375</v>
      </c>
      <c r="D282" s="133" t="s">
        <v>191</v>
      </c>
      <c r="E282" s="134" t="s">
        <v>698</v>
      </c>
      <c r="F282" s="135" t="s">
        <v>699</v>
      </c>
      <c r="G282" s="136" t="s">
        <v>194</v>
      </c>
      <c r="H282" s="137">
        <v>100</v>
      </c>
      <c r="I282" s="138"/>
      <c r="J282" s="139">
        <f>ROUND(I282*H282,2)</f>
        <v>0</v>
      </c>
      <c r="K282" s="135" t="s">
        <v>195</v>
      </c>
      <c r="L282" s="33"/>
      <c r="M282" s="140" t="s">
        <v>19</v>
      </c>
      <c r="N282" s="141" t="s">
        <v>45</v>
      </c>
      <c r="P282" s="142">
        <f>O282*H282</f>
        <v>0</v>
      </c>
      <c r="Q282" s="142">
        <v>0</v>
      </c>
      <c r="R282" s="142">
        <f>Q282*H282</f>
        <v>0</v>
      </c>
      <c r="S282" s="142">
        <v>0</v>
      </c>
      <c r="T282" s="143">
        <f>S282*H282</f>
        <v>0</v>
      </c>
      <c r="AR282" s="144" t="s">
        <v>196</v>
      </c>
      <c r="AT282" s="144" t="s">
        <v>191</v>
      </c>
      <c r="AU282" s="144" t="s">
        <v>85</v>
      </c>
      <c r="AY282" s="18" t="s">
        <v>189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8" t="s">
        <v>82</v>
      </c>
      <c r="BK282" s="145">
        <f>ROUND(I282*H282,2)</f>
        <v>0</v>
      </c>
      <c r="BL282" s="18" t="s">
        <v>196</v>
      </c>
      <c r="BM282" s="144" t="s">
        <v>4385</v>
      </c>
    </row>
    <row r="283" spans="2:65" s="1" customFormat="1" ht="11.25">
      <c r="B283" s="33"/>
      <c r="D283" s="146" t="s">
        <v>198</v>
      </c>
      <c r="F283" s="147" t="s">
        <v>701</v>
      </c>
      <c r="I283" s="148"/>
      <c r="L283" s="33"/>
      <c r="M283" s="149"/>
      <c r="T283" s="54"/>
      <c r="AT283" s="18" t="s">
        <v>198</v>
      </c>
      <c r="AU283" s="18" t="s">
        <v>85</v>
      </c>
    </row>
    <row r="284" spans="2:65" s="1" customFormat="1" ht="16.5" customHeight="1">
      <c r="B284" s="33"/>
      <c r="C284" s="178" t="s">
        <v>382</v>
      </c>
      <c r="D284" s="178" t="s">
        <v>666</v>
      </c>
      <c r="E284" s="179" t="s">
        <v>703</v>
      </c>
      <c r="F284" s="180" t="s">
        <v>704</v>
      </c>
      <c r="G284" s="181" t="s">
        <v>705</v>
      </c>
      <c r="H284" s="182">
        <v>3</v>
      </c>
      <c r="I284" s="183"/>
      <c r="J284" s="184">
        <f>ROUND(I284*H284,2)</f>
        <v>0</v>
      </c>
      <c r="K284" s="180" t="s">
        <v>195</v>
      </c>
      <c r="L284" s="185"/>
      <c r="M284" s="186" t="s">
        <v>19</v>
      </c>
      <c r="N284" s="187" t="s">
        <v>45</v>
      </c>
      <c r="P284" s="142">
        <f>O284*H284</f>
        <v>0</v>
      </c>
      <c r="Q284" s="142">
        <v>1E-3</v>
      </c>
      <c r="R284" s="142">
        <f>Q284*H284</f>
        <v>3.0000000000000001E-3</v>
      </c>
      <c r="S284" s="142">
        <v>0</v>
      </c>
      <c r="T284" s="143">
        <f>S284*H284</f>
        <v>0</v>
      </c>
      <c r="AR284" s="144" t="s">
        <v>234</v>
      </c>
      <c r="AT284" s="144" t="s">
        <v>666</v>
      </c>
      <c r="AU284" s="144" t="s">
        <v>85</v>
      </c>
      <c r="AY284" s="18" t="s">
        <v>189</v>
      </c>
      <c r="BE284" s="145">
        <f>IF(N284="základní",J284,0)</f>
        <v>0</v>
      </c>
      <c r="BF284" s="145">
        <f>IF(N284="snížená",J284,0)</f>
        <v>0</v>
      </c>
      <c r="BG284" s="145">
        <f>IF(N284="zákl. přenesená",J284,0)</f>
        <v>0</v>
      </c>
      <c r="BH284" s="145">
        <f>IF(N284="sníž. přenesená",J284,0)</f>
        <v>0</v>
      </c>
      <c r="BI284" s="145">
        <f>IF(N284="nulová",J284,0)</f>
        <v>0</v>
      </c>
      <c r="BJ284" s="18" t="s">
        <v>82</v>
      </c>
      <c r="BK284" s="145">
        <f>ROUND(I284*H284,2)</f>
        <v>0</v>
      </c>
      <c r="BL284" s="18" t="s">
        <v>196</v>
      </c>
      <c r="BM284" s="144" t="s">
        <v>4386</v>
      </c>
    </row>
    <row r="285" spans="2:65" s="13" customFormat="1" ht="11.25">
      <c r="B285" s="157"/>
      <c r="D285" s="151" t="s">
        <v>205</v>
      </c>
      <c r="F285" s="159" t="s">
        <v>4387</v>
      </c>
      <c r="H285" s="160">
        <v>3</v>
      </c>
      <c r="I285" s="161"/>
      <c r="L285" s="157"/>
      <c r="M285" s="162"/>
      <c r="T285" s="163"/>
      <c r="AT285" s="158" t="s">
        <v>205</v>
      </c>
      <c r="AU285" s="158" t="s">
        <v>85</v>
      </c>
      <c r="AV285" s="13" t="s">
        <v>85</v>
      </c>
      <c r="AW285" s="13" t="s">
        <v>4</v>
      </c>
      <c r="AX285" s="13" t="s">
        <v>82</v>
      </c>
      <c r="AY285" s="158" t="s">
        <v>189</v>
      </c>
    </row>
    <row r="286" spans="2:65" s="1" customFormat="1" ht="33" customHeight="1">
      <c r="B286" s="33"/>
      <c r="C286" s="133" t="s">
        <v>402</v>
      </c>
      <c r="D286" s="133" t="s">
        <v>191</v>
      </c>
      <c r="E286" s="134" t="s">
        <v>709</v>
      </c>
      <c r="F286" s="135" t="s">
        <v>710</v>
      </c>
      <c r="G286" s="136" t="s">
        <v>194</v>
      </c>
      <c r="H286" s="137">
        <v>100</v>
      </c>
      <c r="I286" s="138"/>
      <c r="J286" s="139">
        <f>ROUND(I286*H286,2)</f>
        <v>0</v>
      </c>
      <c r="K286" s="135" t="s">
        <v>195</v>
      </c>
      <c r="L286" s="33"/>
      <c r="M286" s="140" t="s">
        <v>19</v>
      </c>
      <c r="N286" s="141" t="s">
        <v>45</v>
      </c>
      <c r="P286" s="142">
        <f>O286*H286</f>
        <v>0</v>
      </c>
      <c r="Q286" s="142">
        <v>0</v>
      </c>
      <c r="R286" s="142">
        <f>Q286*H286</f>
        <v>0</v>
      </c>
      <c r="S286" s="142">
        <v>0</v>
      </c>
      <c r="T286" s="143">
        <f>S286*H286</f>
        <v>0</v>
      </c>
      <c r="AR286" s="144" t="s">
        <v>196</v>
      </c>
      <c r="AT286" s="144" t="s">
        <v>191</v>
      </c>
      <c r="AU286" s="144" t="s">
        <v>85</v>
      </c>
      <c r="AY286" s="18" t="s">
        <v>189</v>
      </c>
      <c r="BE286" s="145">
        <f>IF(N286="základní",J286,0)</f>
        <v>0</v>
      </c>
      <c r="BF286" s="145">
        <f>IF(N286="snížená",J286,0)</f>
        <v>0</v>
      </c>
      <c r="BG286" s="145">
        <f>IF(N286="zákl. přenesená",J286,0)</f>
        <v>0</v>
      </c>
      <c r="BH286" s="145">
        <f>IF(N286="sníž. přenesená",J286,0)</f>
        <v>0</v>
      </c>
      <c r="BI286" s="145">
        <f>IF(N286="nulová",J286,0)</f>
        <v>0</v>
      </c>
      <c r="BJ286" s="18" t="s">
        <v>82</v>
      </c>
      <c r="BK286" s="145">
        <f>ROUND(I286*H286,2)</f>
        <v>0</v>
      </c>
      <c r="BL286" s="18" t="s">
        <v>196</v>
      </c>
      <c r="BM286" s="144" t="s">
        <v>4388</v>
      </c>
    </row>
    <row r="287" spans="2:65" s="1" customFormat="1" ht="11.25">
      <c r="B287" s="33"/>
      <c r="D287" s="146" t="s">
        <v>198</v>
      </c>
      <c r="F287" s="147" t="s">
        <v>712</v>
      </c>
      <c r="I287" s="148"/>
      <c r="L287" s="33"/>
      <c r="M287" s="149"/>
      <c r="T287" s="54"/>
      <c r="AT287" s="18" t="s">
        <v>198</v>
      </c>
      <c r="AU287" s="18" t="s">
        <v>85</v>
      </c>
    </row>
    <row r="288" spans="2:65" s="13" customFormat="1" ht="11.25">
      <c r="B288" s="157"/>
      <c r="D288" s="151" t="s">
        <v>205</v>
      </c>
      <c r="E288" s="158" t="s">
        <v>19</v>
      </c>
      <c r="F288" s="159" t="s">
        <v>4266</v>
      </c>
      <c r="H288" s="160">
        <v>100</v>
      </c>
      <c r="I288" s="161"/>
      <c r="L288" s="157"/>
      <c r="M288" s="162"/>
      <c r="T288" s="163"/>
      <c r="AT288" s="158" t="s">
        <v>205</v>
      </c>
      <c r="AU288" s="158" t="s">
        <v>85</v>
      </c>
      <c r="AV288" s="13" t="s">
        <v>85</v>
      </c>
      <c r="AW288" s="13" t="s">
        <v>35</v>
      </c>
      <c r="AX288" s="13" t="s">
        <v>82</v>
      </c>
      <c r="AY288" s="158" t="s">
        <v>189</v>
      </c>
    </row>
    <row r="289" spans="2:65" s="1" customFormat="1" ht="33" customHeight="1">
      <c r="B289" s="33"/>
      <c r="C289" s="133" t="s">
        <v>415</v>
      </c>
      <c r="D289" s="133" t="s">
        <v>191</v>
      </c>
      <c r="E289" s="134" t="s">
        <v>714</v>
      </c>
      <c r="F289" s="135" t="s">
        <v>715</v>
      </c>
      <c r="G289" s="136" t="s">
        <v>194</v>
      </c>
      <c r="H289" s="137">
        <v>12.5</v>
      </c>
      <c r="I289" s="138"/>
      <c r="J289" s="139">
        <f>ROUND(I289*H289,2)</f>
        <v>0</v>
      </c>
      <c r="K289" s="135" t="s">
        <v>195</v>
      </c>
      <c r="L289" s="33"/>
      <c r="M289" s="140" t="s">
        <v>19</v>
      </c>
      <c r="N289" s="141" t="s">
        <v>45</v>
      </c>
      <c r="P289" s="142">
        <f>O289*H289</f>
        <v>0</v>
      </c>
      <c r="Q289" s="142">
        <v>0</v>
      </c>
      <c r="R289" s="142">
        <f>Q289*H289</f>
        <v>0</v>
      </c>
      <c r="S289" s="142">
        <v>0</v>
      </c>
      <c r="T289" s="143">
        <f>S289*H289</f>
        <v>0</v>
      </c>
      <c r="AR289" s="144" t="s">
        <v>196</v>
      </c>
      <c r="AT289" s="144" t="s">
        <v>191</v>
      </c>
      <c r="AU289" s="144" t="s">
        <v>85</v>
      </c>
      <c r="AY289" s="18" t="s">
        <v>189</v>
      </c>
      <c r="BE289" s="145">
        <f>IF(N289="základní",J289,0)</f>
        <v>0</v>
      </c>
      <c r="BF289" s="145">
        <f>IF(N289="snížená",J289,0)</f>
        <v>0</v>
      </c>
      <c r="BG289" s="145">
        <f>IF(N289="zákl. přenesená",J289,0)</f>
        <v>0</v>
      </c>
      <c r="BH289" s="145">
        <f>IF(N289="sníž. přenesená",J289,0)</f>
        <v>0</v>
      </c>
      <c r="BI289" s="145">
        <f>IF(N289="nulová",J289,0)</f>
        <v>0</v>
      </c>
      <c r="BJ289" s="18" t="s">
        <v>82</v>
      </c>
      <c r="BK289" s="145">
        <f>ROUND(I289*H289,2)</f>
        <v>0</v>
      </c>
      <c r="BL289" s="18" t="s">
        <v>196</v>
      </c>
      <c r="BM289" s="144" t="s">
        <v>4389</v>
      </c>
    </row>
    <row r="290" spans="2:65" s="1" customFormat="1" ht="11.25">
      <c r="B290" s="33"/>
      <c r="D290" s="146" t="s">
        <v>198</v>
      </c>
      <c r="F290" s="147" t="s">
        <v>717</v>
      </c>
      <c r="I290" s="148"/>
      <c r="L290" s="33"/>
      <c r="M290" s="149"/>
      <c r="T290" s="54"/>
      <c r="AT290" s="18" t="s">
        <v>198</v>
      </c>
      <c r="AU290" s="18" t="s">
        <v>85</v>
      </c>
    </row>
    <row r="291" spans="2:65" s="12" customFormat="1" ht="11.25">
      <c r="B291" s="150"/>
      <c r="D291" s="151" t="s">
        <v>205</v>
      </c>
      <c r="E291" s="152" t="s">
        <v>19</v>
      </c>
      <c r="F291" s="153" t="s">
        <v>4390</v>
      </c>
      <c r="H291" s="152" t="s">
        <v>19</v>
      </c>
      <c r="I291" s="154"/>
      <c r="L291" s="150"/>
      <c r="M291" s="155"/>
      <c r="T291" s="156"/>
      <c r="AT291" s="152" t="s">
        <v>205</v>
      </c>
      <c r="AU291" s="152" t="s">
        <v>85</v>
      </c>
      <c r="AV291" s="12" t="s">
        <v>82</v>
      </c>
      <c r="AW291" s="12" t="s">
        <v>35</v>
      </c>
      <c r="AX291" s="12" t="s">
        <v>74</v>
      </c>
      <c r="AY291" s="152" t="s">
        <v>189</v>
      </c>
    </row>
    <row r="292" spans="2:65" s="13" customFormat="1" ht="11.25">
      <c r="B292" s="157"/>
      <c r="D292" s="151" t="s">
        <v>205</v>
      </c>
      <c r="E292" s="158" t="s">
        <v>19</v>
      </c>
      <c r="F292" s="159" t="s">
        <v>4391</v>
      </c>
      <c r="H292" s="160">
        <v>12.5</v>
      </c>
      <c r="I292" s="161"/>
      <c r="L292" s="157"/>
      <c r="M292" s="162"/>
      <c r="T292" s="163"/>
      <c r="AT292" s="158" t="s">
        <v>205</v>
      </c>
      <c r="AU292" s="158" t="s">
        <v>85</v>
      </c>
      <c r="AV292" s="13" t="s">
        <v>85</v>
      </c>
      <c r="AW292" s="13" t="s">
        <v>35</v>
      </c>
      <c r="AX292" s="13" t="s">
        <v>82</v>
      </c>
      <c r="AY292" s="158" t="s">
        <v>189</v>
      </c>
    </row>
    <row r="293" spans="2:65" s="1" customFormat="1" ht="21.75" customHeight="1">
      <c r="B293" s="33"/>
      <c r="C293" s="133" t="s">
        <v>207</v>
      </c>
      <c r="D293" s="133" t="s">
        <v>191</v>
      </c>
      <c r="E293" s="134" t="s">
        <v>724</v>
      </c>
      <c r="F293" s="135" t="s">
        <v>725</v>
      </c>
      <c r="G293" s="136" t="s">
        <v>405</v>
      </c>
      <c r="H293" s="137">
        <v>3</v>
      </c>
      <c r="I293" s="138"/>
      <c r="J293" s="139">
        <f>ROUND(I293*H293,2)</f>
        <v>0</v>
      </c>
      <c r="K293" s="135" t="s">
        <v>19</v>
      </c>
      <c r="L293" s="33"/>
      <c r="M293" s="140" t="s">
        <v>19</v>
      </c>
      <c r="N293" s="141" t="s">
        <v>45</v>
      </c>
      <c r="P293" s="142">
        <f>O293*H293</f>
        <v>0</v>
      </c>
      <c r="Q293" s="142">
        <v>0</v>
      </c>
      <c r="R293" s="142">
        <f>Q293*H293</f>
        <v>0</v>
      </c>
      <c r="S293" s="142">
        <v>0</v>
      </c>
      <c r="T293" s="143">
        <f>S293*H293</f>
        <v>0</v>
      </c>
      <c r="AR293" s="144" t="s">
        <v>196</v>
      </c>
      <c r="AT293" s="144" t="s">
        <v>191</v>
      </c>
      <c r="AU293" s="144" t="s">
        <v>85</v>
      </c>
      <c r="AY293" s="18" t="s">
        <v>189</v>
      </c>
      <c r="BE293" s="145">
        <f>IF(N293="základní",J293,0)</f>
        <v>0</v>
      </c>
      <c r="BF293" s="145">
        <f>IF(N293="snížená",J293,0)</f>
        <v>0</v>
      </c>
      <c r="BG293" s="145">
        <f>IF(N293="zákl. přenesená",J293,0)</f>
        <v>0</v>
      </c>
      <c r="BH293" s="145">
        <f>IF(N293="sníž. přenesená",J293,0)</f>
        <v>0</v>
      </c>
      <c r="BI293" s="145">
        <f>IF(N293="nulová",J293,0)</f>
        <v>0</v>
      </c>
      <c r="BJ293" s="18" t="s">
        <v>82</v>
      </c>
      <c r="BK293" s="145">
        <f>ROUND(I293*H293,2)</f>
        <v>0</v>
      </c>
      <c r="BL293" s="18" t="s">
        <v>196</v>
      </c>
      <c r="BM293" s="144" t="s">
        <v>4392</v>
      </c>
    </row>
    <row r="294" spans="2:65" s="12" customFormat="1" ht="11.25">
      <c r="B294" s="150"/>
      <c r="D294" s="151" t="s">
        <v>205</v>
      </c>
      <c r="E294" s="152" t="s">
        <v>19</v>
      </c>
      <c r="F294" s="153" t="s">
        <v>728</v>
      </c>
      <c r="H294" s="152" t="s">
        <v>19</v>
      </c>
      <c r="I294" s="154"/>
      <c r="L294" s="150"/>
      <c r="M294" s="155"/>
      <c r="T294" s="156"/>
      <c r="AT294" s="152" t="s">
        <v>205</v>
      </c>
      <c r="AU294" s="152" t="s">
        <v>85</v>
      </c>
      <c r="AV294" s="12" t="s">
        <v>82</v>
      </c>
      <c r="AW294" s="12" t="s">
        <v>35</v>
      </c>
      <c r="AX294" s="12" t="s">
        <v>74</v>
      </c>
      <c r="AY294" s="152" t="s">
        <v>189</v>
      </c>
    </row>
    <row r="295" spans="2:65" s="13" customFormat="1" ht="11.25">
      <c r="B295" s="157"/>
      <c r="D295" s="151" t="s">
        <v>205</v>
      </c>
      <c r="E295" s="158" t="s">
        <v>19</v>
      </c>
      <c r="F295" s="159" t="s">
        <v>4393</v>
      </c>
      <c r="H295" s="160">
        <v>3</v>
      </c>
      <c r="I295" s="161"/>
      <c r="L295" s="157"/>
      <c r="M295" s="162"/>
      <c r="T295" s="163"/>
      <c r="AT295" s="158" t="s">
        <v>205</v>
      </c>
      <c r="AU295" s="158" t="s">
        <v>85</v>
      </c>
      <c r="AV295" s="13" t="s">
        <v>85</v>
      </c>
      <c r="AW295" s="13" t="s">
        <v>35</v>
      </c>
      <c r="AX295" s="13" t="s">
        <v>82</v>
      </c>
      <c r="AY295" s="158" t="s">
        <v>189</v>
      </c>
    </row>
    <row r="296" spans="2:65" s="11" customFormat="1" ht="22.9" customHeight="1">
      <c r="B296" s="121"/>
      <c r="D296" s="122" t="s">
        <v>73</v>
      </c>
      <c r="E296" s="131" t="s">
        <v>85</v>
      </c>
      <c r="F296" s="131" t="s">
        <v>736</v>
      </c>
      <c r="I296" s="124"/>
      <c r="J296" s="132">
        <f>BK296</f>
        <v>0</v>
      </c>
      <c r="L296" s="121"/>
      <c r="M296" s="126"/>
      <c r="P296" s="127">
        <f>SUM(P297:P302)</f>
        <v>0</v>
      </c>
      <c r="R296" s="127">
        <f>SUM(R297:R302)</f>
        <v>1.8447899999999996E-2</v>
      </c>
      <c r="T296" s="128">
        <f>SUM(T297:T302)</f>
        <v>0</v>
      </c>
      <c r="AR296" s="122" t="s">
        <v>82</v>
      </c>
      <c r="AT296" s="129" t="s">
        <v>73</v>
      </c>
      <c r="AU296" s="129" t="s">
        <v>82</v>
      </c>
      <c r="AY296" s="122" t="s">
        <v>189</v>
      </c>
      <c r="BK296" s="130">
        <f>SUM(BK297:BK302)</f>
        <v>0</v>
      </c>
    </row>
    <row r="297" spans="2:65" s="1" customFormat="1" ht="55.5" customHeight="1">
      <c r="B297" s="33"/>
      <c r="C297" s="133" t="s">
        <v>428</v>
      </c>
      <c r="D297" s="133" t="s">
        <v>191</v>
      </c>
      <c r="E297" s="134" t="s">
        <v>4394</v>
      </c>
      <c r="F297" s="135" t="s">
        <v>4395</v>
      </c>
      <c r="G297" s="136" t="s">
        <v>194</v>
      </c>
      <c r="H297" s="137">
        <v>29.5</v>
      </c>
      <c r="I297" s="138"/>
      <c r="J297" s="139">
        <f>ROUND(I297*H297,2)</f>
        <v>0</v>
      </c>
      <c r="K297" s="135" t="s">
        <v>195</v>
      </c>
      <c r="L297" s="33"/>
      <c r="M297" s="140" t="s">
        <v>19</v>
      </c>
      <c r="N297" s="141" t="s">
        <v>45</v>
      </c>
      <c r="P297" s="142">
        <f>O297*H297</f>
        <v>0</v>
      </c>
      <c r="Q297" s="142">
        <v>2.7E-4</v>
      </c>
      <c r="R297" s="142">
        <f>Q297*H297</f>
        <v>7.9649999999999999E-3</v>
      </c>
      <c r="S297" s="142">
        <v>0</v>
      </c>
      <c r="T297" s="143">
        <f>S297*H297</f>
        <v>0</v>
      </c>
      <c r="AR297" s="144" t="s">
        <v>196</v>
      </c>
      <c r="AT297" s="144" t="s">
        <v>191</v>
      </c>
      <c r="AU297" s="144" t="s">
        <v>85</v>
      </c>
      <c r="AY297" s="18" t="s">
        <v>189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8" t="s">
        <v>82</v>
      </c>
      <c r="BK297" s="145">
        <f>ROUND(I297*H297,2)</f>
        <v>0</v>
      </c>
      <c r="BL297" s="18" t="s">
        <v>196</v>
      </c>
      <c r="BM297" s="144" t="s">
        <v>4396</v>
      </c>
    </row>
    <row r="298" spans="2:65" s="1" customFormat="1" ht="11.25">
      <c r="B298" s="33"/>
      <c r="D298" s="146" t="s">
        <v>198</v>
      </c>
      <c r="F298" s="147" t="s">
        <v>4397</v>
      </c>
      <c r="I298" s="148"/>
      <c r="L298" s="33"/>
      <c r="M298" s="149"/>
      <c r="T298" s="54"/>
      <c r="AT298" s="18" t="s">
        <v>198</v>
      </c>
      <c r="AU298" s="18" t="s">
        <v>85</v>
      </c>
    </row>
    <row r="299" spans="2:65" s="12" customFormat="1" ht="11.25">
      <c r="B299" s="150"/>
      <c r="D299" s="151" t="s">
        <v>205</v>
      </c>
      <c r="E299" s="152" t="s">
        <v>19</v>
      </c>
      <c r="F299" s="153" t="s">
        <v>4398</v>
      </c>
      <c r="H299" s="152" t="s">
        <v>19</v>
      </c>
      <c r="I299" s="154"/>
      <c r="L299" s="150"/>
      <c r="M299" s="155"/>
      <c r="T299" s="156"/>
      <c r="AT299" s="152" t="s">
        <v>205</v>
      </c>
      <c r="AU299" s="152" t="s">
        <v>85</v>
      </c>
      <c r="AV299" s="12" t="s">
        <v>82</v>
      </c>
      <c r="AW299" s="12" t="s">
        <v>35</v>
      </c>
      <c r="AX299" s="12" t="s">
        <v>74</v>
      </c>
      <c r="AY299" s="152" t="s">
        <v>189</v>
      </c>
    </row>
    <row r="300" spans="2:65" s="13" customFormat="1" ht="11.25">
      <c r="B300" s="157"/>
      <c r="D300" s="151" t="s">
        <v>205</v>
      </c>
      <c r="E300" s="158" t="s">
        <v>19</v>
      </c>
      <c r="F300" s="159" t="s">
        <v>4399</v>
      </c>
      <c r="H300" s="160">
        <v>29.5</v>
      </c>
      <c r="I300" s="161"/>
      <c r="L300" s="157"/>
      <c r="M300" s="162"/>
      <c r="T300" s="163"/>
      <c r="AT300" s="158" t="s">
        <v>205</v>
      </c>
      <c r="AU300" s="158" t="s">
        <v>85</v>
      </c>
      <c r="AV300" s="13" t="s">
        <v>85</v>
      </c>
      <c r="AW300" s="13" t="s">
        <v>35</v>
      </c>
      <c r="AX300" s="13" t="s">
        <v>82</v>
      </c>
      <c r="AY300" s="158" t="s">
        <v>189</v>
      </c>
    </row>
    <row r="301" spans="2:65" s="1" customFormat="1" ht="24.2" customHeight="1">
      <c r="B301" s="33"/>
      <c r="C301" s="178" t="s">
        <v>434</v>
      </c>
      <c r="D301" s="178" t="s">
        <v>666</v>
      </c>
      <c r="E301" s="179" t="s">
        <v>2937</v>
      </c>
      <c r="F301" s="180" t="s">
        <v>2938</v>
      </c>
      <c r="G301" s="181" t="s">
        <v>194</v>
      </c>
      <c r="H301" s="182">
        <v>34.942999999999998</v>
      </c>
      <c r="I301" s="183"/>
      <c r="J301" s="184">
        <f>ROUND(I301*H301,2)</f>
        <v>0</v>
      </c>
      <c r="K301" s="180" t="s">
        <v>195</v>
      </c>
      <c r="L301" s="185"/>
      <c r="M301" s="186" t="s">
        <v>19</v>
      </c>
      <c r="N301" s="187" t="s">
        <v>45</v>
      </c>
      <c r="P301" s="142">
        <f>O301*H301</f>
        <v>0</v>
      </c>
      <c r="Q301" s="142">
        <v>2.9999999999999997E-4</v>
      </c>
      <c r="R301" s="142">
        <f>Q301*H301</f>
        <v>1.0482899999999998E-2</v>
      </c>
      <c r="S301" s="142">
        <v>0</v>
      </c>
      <c r="T301" s="143">
        <f>S301*H301</f>
        <v>0</v>
      </c>
      <c r="AR301" s="144" t="s">
        <v>234</v>
      </c>
      <c r="AT301" s="144" t="s">
        <v>666</v>
      </c>
      <c r="AU301" s="144" t="s">
        <v>85</v>
      </c>
      <c r="AY301" s="18" t="s">
        <v>189</v>
      </c>
      <c r="BE301" s="145">
        <f>IF(N301="základní",J301,0)</f>
        <v>0</v>
      </c>
      <c r="BF301" s="145">
        <f>IF(N301="snížená",J301,0)</f>
        <v>0</v>
      </c>
      <c r="BG301" s="145">
        <f>IF(N301="zákl. přenesená",J301,0)</f>
        <v>0</v>
      </c>
      <c r="BH301" s="145">
        <f>IF(N301="sníž. přenesená",J301,0)</f>
        <v>0</v>
      </c>
      <c r="BI301" s="145">
        <f>IF(N301="nulová",J301,0)</f>
        <v>0</v>
      </c>
      <c r="BJ301" s="18" t="s">
        <v>82</v>
      </c>
      <c r="BK301" s="145">
        <f>ROUND(I301*H301,2)</f>
        <v>0</v>
      </c>
      <c r="BL301" s="18" t="s">
        <v>196</v>
      </c>
      <c r="BM301" s="144" t="s">
        <v>4400</v>
      </c>
    </row>
    <row r="302" spans="2:65" s="13" customFormat="1" ht="11.25">
      <c r="B302" s="157"/>
      <c r="D302" s="151" t="s">
        <v>205</v>
      </c>
      <c r="F302" s="159" t="s">
        <v>4401</v>
      </c>
      <c r="H302" s="160">
        <v>34.942999999999998</v>
      </c>
      <c r="I302" s="161"/>
      <c r="L302" s="157"/>
      <c r="M302" s="162"/>
      <c r="T302" s="163"/>
      <c r="AT302" s="158" t="s">
        <v>205</v>
      </c>
      <c r="AU302" s="158" t="s">
        <v>85</v>
      </c>
      <c r="AV302" s="13" t="s">
        <v>85</v>
      </c>
      <c r="AW302" s="13" t="s">
        <v>4</v>
      </c>
      <c r="AX302" s="13" t="s">
        <v>82</v>
      </c>
      <c r="AY302" s="158" t="s">
        <v>189</v>
      </c>
    </row>
    <row r="303" spans="2:65" s="11" customFormat="1" ht="22.9" customHeight="1">
      <c r="B303" s="121"/>
      <c r="D303" s="122" t="s">
        <v>73</v>
      </c>
      <c r="E303" s="131" t="s">
        <v>196</v>
      </c>
      <c r="F303" s="131" t="s">
        <v>753</v>
      </c>
      <c r="I303" s="124"/>
      <c r="J303" s="132">
        <f>BK303</f>
        <v>0</v>
      </c>
      <c r="L303" s="121"/>
      <c r="M303" s="126"/>
      <c r="P303" s="127">
        <f>SUM(P304:P340)</f>
        <v>0</v>
      </c>
      <c r="R303" s="127">
        <f>SUM(R304:R340)</f>
        <v>0.30093199999999998</v>
      </c>
      <c r="T303" s="128">
        <f>SUM(T304:T340)</f>
        <v>0</v>
      </c>
      <c r="AR303" s="122" t="s">
        <v>82</v>
      </c>
      <c r="AT303" s="129" t="s">
        <v>73</v>
      </c>
      <c r="AU303" s="129" t="s">
        <v>82</v>
      </c>
      <c r="AY303" s="122" t="s">
        <v>189</v>
      </c>
      <c r="BK303" s="130">
        <f>SUM(BK304:BK340)</f>
        <v>0</v>
      </c>
    </row>
    <row r="304" spans="2:65" s="1" customFormat="1" ht="33" customHeight="1">
      <c r="B304" s="33"/>
      <c r="C304" s="133" t="s">
        <v>441</v>
      </c>
      <c r="D304" s="133" t="s">
        <v>191</v>
      </c>
      <c r="E304" s="134" t="s">
        <v>770</v>
      </c>
      <c r="F304" s="135" t="s">
        <v>771</v>
      </c>
      <c r="G304" s="136" t="s">
        <v>405</v>
      </c>
      <c r="H304" s="137">
        <v>2.0880000000000001</v>
      </c>
      <c r="I304" s="138"/>
      <c r="J304" s="139">
        <f>ROUND(I304*H304,2)</f>
        <v>0</v>
      </c>
      <c r="K304" s="135" t="s">
        <v>195</v>
      </c>
      <c r="L304" s="33"/>
      <c r="M304" s="140" t="s">
        <v>19</v>
      </c>
      <c r="N304" s="141" t="s">
        <v>45</v>
      </c>
      <c r="P304" s="142">
        <f>O304*H304</f>
        <v>0</v>
      </c>
      <c r="Q304" s="142">
        <v>0</v>
      </c>
      <c r="R304" s="142">
        <f>Q304*H304</f>
        <v>0</v>
      </c>
      <c r="S304" s="142">
        <v>0</v>
      </c>
      <c r="T304" s="143">
        <f>S304*H304</f>
        <v>0</v>
      </c>
      <c r="AR304" s="144" t="s">
        <v>196</v>
      </c>
      <c r="AT304" s="144" t="s">
        <v>191</v>
      </c>
      <c r="AU304" s="144" t="s">
        <v>85</v>
      </c>
      <c r="AY304" s="18" t="s">
        <v>189</v>
      </c>
      <c r="BE304" s="145">
        <f>IF(N304="základní",J304,0)</f>
        <v>0</v>
      </c>
      <c r="BF304" s="145">
        <f>IF(N304="snížená",J304,0)</f>
        <v>0</v>
      </c>
      <c r="BG304" s="145">
        <f>IF(N304="zákl. přenesená",J304,0)</f>
        <v>0</v>
      </c>
      <c r="BH304" s="145">
        <f>IF(N304="sníž. přenesená",J304,0)</f>
        <v>0</v>
      </c>
      <c r="BI304" s="145">
        <f>IF(N304="nulová",J304,0)</f>
        <v>0</v>
      </c>
      <c r="BJ304" s="18" t="s">
        <v>82</v>
      </c>
      <c r="BK304" s="145">
        <f>ROUND(I304*H304,2)</f>
        <v>0</v>
      </c>
      <c r="BL304" s="18" t="s">
        <v>196</v>
      </c>
      <c r="BM304" s="144" t="s">
        <v>4402</v>
      </c>
    </row>
    <row r="305" spans="2:65" s="1" customFormat="1" ht="11.25">
      <c r="B305" s="33"/>
      <c r="D305" s="146" t="s">
        <v>198</v>
      </c>
      <c r="F305" s="147" t="s">
        <v>773</v>
      </c>
      <c r="I305" s="148"/>
      <c r="L305" s="33"/>
      <c r="M305" s="149"/>
      <c r="T305" s="54"/>
      <c r="AT305" s="18" t="s">
        <v>198</v>
      </c>
      <c r="AU305" s="18" t="s">
        <v>85</v>
      </c>
    </row>
    <row r="306" spans="2:65" s="12" customFormat="1" ht="11.25">
      <c r="B306" s="150"/>
      <c r="D306" s="151" t="s">
        <v>205</v>
      </c>
      <c r="E306" s="152" t="s">
        <v>19</v>
      </c>
      <c r="F306" s="153" t="s">
        <v>4370</v>
      </c>
      <c r="H306" s="152" t="s">
        <v>19</v>
      </c>
      <c r="I306" s="154"/>
      <c r="L306" s="150"/>
      <c r="M306" s="155"/>
      <c r="T306" s="156"/>
      <c r="AT306" s="152" t="s">
        <v>205</v>
      </c>
      <c r="AU306" s="152" t="s">
        <v>85</v>
      </c>
      <c r="AV306" s="12" t="s">
        <v>82</v>
      </c>
      <c r="AW306" s="12" t="s">
        <v>35</v>
      </c>
      <c r="AX306" s="12" t="s">
        <v>74</v>
      </c>
      <c r="AY306" s="152" t="s">
        <v>189</v>
      </c>
    </row>
    <row r="307" spans="2:65" s="13" customFormat="1" ht="11.25">
      <c r="B307" s="157"/>
      <c r="D307" s="151" t="s">
        <v>205</v>
      </c>
      <c r="E307" s="158" t="s">
        <v>19</v>
      </c>
      <c r="F307" s="159" t="s">
        <v>4403</v>
      </c>
      <c r="H307" s="160">
        <v>0.74399999999999999</v>
      </c>
      <c r="I307" s="161"/>
      <c r="L307" s="157"/>
      <c r="M307" s="162"/>
      <c r="T307" s="163"/>
      <c r="AT307" s="158" t="s">
        <v>205</v>
      </c>
      <c r="AU307" s="158" t="s">
        <v>85</v>
      </c>
      <c r="AV307" s="13" t="s">
        <v>85</v>
      </c>
      <c r="AW307" s="13" t="s">
        <v>35</v>
      </c>
      <c r="AX307" s="13" t="s">
        <v>74</v>
      </c>
      <c r="AY307" s="158" t="s">
        <v>189</v>
      </c>
    </row>
    <row r="308" spans="2:65" s="13" customFormat="1" ht="11.25">
      <c r="B308" s="157"/>
      <c r="D308" s="151" t="s">
        <v>205</v>
      </c>
      <c r="E308" s="158" t="s">
        <v>19</v>
      </c>
      <c r="F308" s="159" t="s">
        <v>4404</v>
      </c>
      <c r="H308" s="160">
        <v>0.64</v>
      </c>
      <c r="I308" s="161"/>
      <c r="L308" s="157"/>
      <c r="M308" s="162"/>
      <c r="T308" s="163"/>
      <c r="AT308" s="158" t="s">
        <v>205</v>
      </c>
      <c r="AU308" s="158" t="s">
        <v>85</v>
      </c>
      <c r="AV308" s="13" t="s">
        <v>85</v>
      </c>
      <c r="AW308" s="13" t="s">
        <v>35</v>
      </c>
      <c r="AX308" s="13" t="s">
        <v>74</v>
      </c>
      <c r="AY308" s="158" t="s">
        <v>189</v>
      </c>
    </row>
    <row r="309" spans="2:65" s="13" customFormat="1" ht="11.25">
      <c r="B309" s="157"/>
      <c r="D309" s="151" t="s">
        <v>205</v>
      </c>
      <c r="E309" s="158" t="s">
        <v>19</v>
      </c>
      <c r="F309" s="159" t="s">
        <v>4405</v>
      </c>
      <c r="H309" s="160">
        <v>0.70399999999999996</v>
      </c>
      <c r="I309" s="161"/>
      <c r="L309" s="157"/>
      <c r="M309" s="162"/>
      <c r="T309" s="163"/>
      <c r="AT309" s="158" t="s">
        <v>205</v>
      </c>
      <c r="AU309" s="158" t="s">
        <v>85</v>
      </c>
      <c r="AV309" s="13" t="s">
        <v>85</v>
      </c>
      <c r="AW309" s="13" t="s">
        <v>35</v>
      </c>
      <c r="AX309" s="13" t="s">
        <v>74</v>
      </c>
      <c r="AY309" s="158" t="s">
        <v>189</v>
      </c>
    </row>
    <row r="310" spans="2:65" s="14" customFormat="1" ht="11.25">
      <c r="B310" s="164"/>
      <c r="D310" s="151" t="s">
        <v>205</v>
      </c>
      <c r="E310" s="165" t="s">
        <v>19</v>
      </c>
      <c r="F310" s="166" t="s">
        <v>303</v>
      </c>
      <c r="H310" s="167">
        <v>2.0880000000000001</v>
      </c>
      <c r="I310" s="168"/>
      <c r="L310" s="164"/>
      <c r="M310" s="169"/>
      <c r="T310" s="170"/>
      <c r="AT310" s="165" t="s">
        <v>205</v>
      </c>
      <c r="AU310" s="165" t="s">
        <v>85</v>
      </c>
      <c r="AV310" s="14" t="s">
        <v>196</v>
      </c>
      <c r="AW310" s="14" t="s">
        <v>35</v>
      </c>
      <c r="AX310" s="14" t="s">
        <v>82</v>
      </c>
      <c r="AY310" s="165" t="s">
        <v>189</v>
      </c>
    </row>
    <row r="311" spans="2:65" s="1" customFormat="1" ht="33" customHeight="1">
      <c r="B311" s="33"/>
      <c r="C311" s="133" t="s">
        <v>475</v>
      </c>
      <c r="D311" s="133" t="s">
        <v>191</v>
      </c>
      <c r="E311" s="134" t="s">
        <v>1715</v>
      </c>
      <c r="F311" s="135" t="s">
        <v>1716</v>
      </c>
      <c r="G311" s="136" t="s">
        <v>405</v>
      </c>
      <c r="H311" s="137">
        <v>0.8</v>
      </c>
      <c r="I311" s="138"/>
      <c r="J311" s="139">
        <f>ROUND(I311*H311,2)</f>
        <v>0</v>
      </c>
      <c r="K311" s="135" t="s">
        <v>195</v>
      </c>
      <c r="L311" s="33"/>
      <c r="M311" s="140" t="s">
        <v>19</v>
      </c>
      <c r="N311" s="141" t="s">
        <v>45</v>
      </c>
      <c r="P311" s="142">
        <f>O311*H311</f>
        <v>0</v>
      </c>
      <c r="Q311" s="142">
        <v>0</v>
      </c>
      <c r="R311" s="142">
        <f>Q311*H311</f>
        <v>0</v>
      </c>
      <c r="S311" s="142">
        <v>0</v>
      </c>
      <c r="T311" s="143">
        <f>S311*H311</f>
        <v>0</v>
      </c>
      <c r="AR311" s="144" t="s">
        <v>196</v>
      </c>
      <c r="AT311" s="144" t="s">
        <v>191</v>
      </c>
      <c r="AU311" s="144" t="s">
        <v>85</v>
      </c>
      <c r="AY311" s="18" t="s">
        <v>189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8" t="s">
        <v>82</v>
      </c>
      <c r="BK311" s="145">
        <f>ROUND(I311*H311,2)</f>
        <v>0</v>
      </c>
      <c r="BL311" s="18" t="s">
        <v>196</v>
      </c>
      <c r="BM311" s="144" t="s">
        <v>4406</v>
      </c>
    </row>
    <row r="312" spans="2:65" s="1" customFormat="1" ht="11.25">
      <c r="B312" s="33"/>
      <c r="D312" s="146" t="s">
        <v>198</v>
      </c>
      <c r="F312" s="147" t="s">
        <v>1718</v>
      </c>
      <c r="I312" s="148"/>
      <c r="L312" s="33"/>
      <c r="M312" s="149"/>
      <c r="T312" s="54"/>
      <c r="AT312" s="18" t="s">
        <v>198</v>
      </c>
      <c r="AU312" s="18" t="s">
        <v>85</v>
      </c>
    </row>
    <row r="313" spans="2:65" s="12" customFormat="1" ht="11.25">
      <c r="B313" s="150"/>
      <c r="D313" s="151" t="s">
        <v>205</v>
      </c>
      <c r="E313" s="152" t="s">
        <v>19</v>
      </c>
      <c r="F313" s="153" t="s">
        <v>4271</v>
      </c>
      <c r="H313" s="152" t="s">
        <v>19</v>
      </c>
      <c r="I313" s="154"/>
      <c r="L313" s="150"/>
      <c r="M313" s="155"/>
      <c r="T313" s="156"/>
      <c r="AT313" s="152" t="s">
        <v>205</v>
      </c>
      <c r="AU313" s="152" t="s">
        <v>85</v>
      </c>
      <c r="AV313" s="12" t="s">
        <v>82</v>
      </c>
      <c r="AW313" s="12" t="s">
        <v>35</v>
      </c>
      <c r="AX313" s="12" t="s">
        <v>74</v>
      </c>
      <c r="AY313" s="152" t="s">
        <v>189</v>
      </c>
    </row>
    <row r="314" spans="2:65" s="12" customFormat="1" ht="11.25">
      <c r="B314" s="150"/>
      <c r="D314" s="151" t="s">
        <v>205</v>
      </c>
      <c r="E314" s="152" t="s">
        <v>19</v>
      </c>
      <c r="F314" s="153" t="s">
        <v>4407</v>
      </c>
      <c r="H314" s="152" t="s">
        <v>19</v>
      </c>
      <c r="I314" s="154"/>
      <c r="L314" s="150"/>
      <c r="M314" s="155"/>
      <c r="T314" s="156"/>
      <c r="AT314" s="152" t="s">
        <v>205</v>
      </c>
      <c r="AU314" s="152" t="s">
        <v>85</v>
      </c>
      <c r="AV314" s="12" t="s">
        <v>82</v>
      </c>
      <c r="AW314" s="12" t="s">
        <v>35</v>
      </c>
      <c r="AX314" s="12" t="s">
        <v>74</v>
      </c>
      <c r="AY314" s="152" t="s">
        <v>189</v>
      </c>
    </row>
    <row r="315" spans="2:65" s="13" customFormat="1" ht="11.25">
      <c r="B315" s="157"/>
      <c r="D315" s="151" t="s">
        <v>205</v>
      </c>
      <c r="E315" s="158" t="s">
        <v>19</v>
      </c>
      <c r="F315" s="159" t="s">
        <v>4408</v>
      </c>
      <c r="H315" s="160">
        <v>0.8</v>
      </c>
      <c r="I315" s="161"/>
      <c r="L315" s="157"/>
      <c r="M315" s="162"/>
      <c r="T315" s="163"/>
      <c r="AT315" s="158" t="s">
        <v>205</v>
      </c>
      <c r="AU315" s="158" t="s">
        <v>85</v>
      </c>
      <c r="AV315" s="13" t="s">
        <v>85</v>
      </c>
      <c r="AW315" s="13" t="s">
        <v>35</v>
      </c>
      <c r="AX315" s="13" t="s">
        <v>82</v>
      </c>
      <c r="AY315" s="158" t="s">
        <v>189</v>
      </c>
    </row>
    <row r="316" spans="2:65" s="1" customFormat="1" ht="33" customHeight="1">
      <c r="B316" s="33"/>
      <c r="C316" s="133" t="s">
        <v>481</v>
      </c>
      <c r="D316" s="133" t="s">
        <v>191</v>
      </c>
      <c r="E316" s="134" t="s">
        <v>4409</v>
      </c>
      <c r="F316" s="135" t="s">
        <v>4410</v>
      </c>
      <c r="G316" s="136" t="s">
        <v>202</v>
      </c>
      <c r="H316" s="137">
        <v>2</v>
      </c>
      <c r="I316" s="138"/>
      <c r="J316" s="139">
        <f>ROUND(I316*H316,2)</f>
        <v>0</v>
      </c>
      <c r="K316" s="135" t="s">
        <v>195</v>
      </c>
      <c r="L316" s="33"/>
      <c r="M316" s="140" t="s">
        <v>19</v>
      </c>
      <c r="N316" s="141" t="s">
        <v>45</v>
      </c>
      <c r="P316" s="142">
        <f>O316*H316</f>
        <v>0</v>
      </c>
      <c r="Q316" s="142">
        <v>8.7419999999999998E-2</v>
      </c>
      <c r="R316" s="142">
        <f>Q316*H316</f>
        <v>0.17484</v>
      </c>
      <c r="S316" s="142">
        <v>0</v>
      </c>
      <c r="T316" s="143">
        <f>S316*H316</f>
        <v>0</v>
      </c>
      <c r="AR316" s="144" t="s">
        <v>196</v>
      </c>
      <c r="AT316" s="144" t="s">
        <v>191</v>
      </c>
      <c r="AU316" s="144" t="s">
        <v>85</v>
      </c>
      <c r="AY316" s="18" t="s">
        <v>189</v>
      </c>
      <c r="BE316" s="145">
        <f>IF(N316="základní",J316,0)</f>
        <v>0</v>
      </c>
      <c r="BF316" s="145">
        <f>IF(N316="snížená",J316,0)</f>
        <v>0</v>
      </c>
      <c r="BG316" s="145">
        <f>IF(N316="zákl. přenesená",J316,0)</f>
        <v>0</v>
      </c>
      <c r="BH316" s="145">
        <f>IF(N316="sníž. přenesená",J316,0)</f>
        <v>0</v>
      </c>
      <c r="BI316" s="145">
        <f>IF(N316="nulová",J316,0)</f>
        <v>0</v>
      </c>
      <c r="BJ316" s="18" t="s">
        <v>82</v>
      </c>
      <c r="BK316" s="145">
        <f>ROUND(I316*H316,2)</f>
        <v>0</v>
      </c>
      <c r="BL316" s="18" t="s">
        <v>196</v>
      </c>
      <c r="BM316" s="144" t="s">
        <v>4411</v>
      </c>
    </row>
    <row r="317" spans="2:65" s="1" customFormat="1" ht="11.25">
      <c r="B317" s="33"/>
      <c r="D317" s="146" t="s">
        <v>198</v>
      </c>
      <c r="F317" s="147" t="s">
        <v>4412</v>
      </c>
      <c r="I317" s="148"/>
      <c r="L317" s="33"/>
      <c r="M317" s="149"/>
      <c r="T317" s="54"/>
      <c r="AT317" s="18" t="s">
        <v>198</v>
      </c>
      <c r="AU317" s="18" t="s">
        <v>85</v>
      </c>
    </row>
    <row r="318" spans="2:65" s="1" customFormat="1" ht="24.2" customHeight="1">
      <c r="B318" s="33"/>
      <c r="C318" s="178" t="s">
        <v>488</v>
      </c>
      <c r="D318" s="178" t="s">
        <v>666</v>
      </c>
      <c r="E318" s="179" t="s">
        <v>4413</v>
      </c>
      <c r="F318" s="180" t="s">
        <v>4414</v>
      </c>
      <c r="G318" s="181" t="s">
        <v>202</v>
      </c>
      <c r="H318" s="182">
        <v>1</v>
      </c>
      <c r="I318" s="183"/>
      <c r="J318" s="184">
        <f>ROUND(I318*H318,2)</f>
        <v>0</v>
      </c>
      <c r="K318" s="180" t="s">
        <v>195</v>
      </c>
      <c r="L318" s="185"/>
      <c r="M318" s="186" t="s">
        <v>19</v>
      </c>
      <c r="N318" s="187" t="s">
        <v>45</v>
      </c>
      <c r="P318" s="142">
        <f>O318*H318</f>
        <v>0</v>
      </c>
      <c r="Q318" s="142">
        <v>5.0999999999999997E-2</v>
      </c>
      <c r="R318" s="142">
        <f>Q318*H318</f>
        <v>5.0999999999999997E-2</v>
      </c>
      <c r="S318" s="142">
        <v>0</v>
      </c>
      <c r="T318" s="143">
        <f>S318*H318</f>
        <v>0</v>
      </c>
      <c r="AR318" s="144" t="s">
        <v>234</v>
      </c>
      <c r="AT318" s="144" t="s">
        <v>666</v>
      </c>
      <c r="AU318" s="144" t="s">
        <v>85</v>
      </c>
      <c r="AY318" s="18" t="s">
        <v>189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8" t="s">
        <v>82</v>
      </c>
      <c r="BK318" s="145">
        <f>ROUND(I318*H318,2)</f>
        <v>0</v>
      </c>
      <c r="BL318" s="18" t="s">
        <v>196</v>
      </c>
      <c r="BM318" s="144" t="s">
        <v>4415</v>
      </c>
    </row>
    <row r="319" spans="2:65" s="12" customFormat="1" ht="11.25">
      <c r="B319" s="150"/>
      <c r="D319" s="151" t="s">
        <v>205</v>
      </c>
      <c r="E319" s="152" t="s">
        <v>19</v>
      </c>
      <c r="F319" s="153" t="s">
        <v>4416</v>
      </c>
      <c r="H319" s="152" t="s">
        <v>19</v>
      </c>
      <c r="I319" s="154"/>
      <c r="L319" s="150"/>
      <c r="M319" s="155"/>
      <c r="T319" s="156"/>
      <c r="AT319" s="152" t="s">
        <v>205</v>
      </c>
      <c r="AU319" s="152" t="s">
        <v>85</v>
      </c>
      <c r="AV319" s="12" t="s">
        <v>82</v>
      </c>
      <c r="AW319" s="12" t="s">
        <v>35</v>
      </c>
      <c r="AX319" s="12" t="s">
        <v>74</v>
      </c>
      <c r="AY319" s="152" t="s">
        <v>189</v>
      </c>
    </row>
    <row r="320" spans="2:65" s="12" customFormat="1" ht="11.25">
      <c r="B320" s="150"/>
      <c r="D320" s="151" t="s">
        <v>205</v>
      </c>
      <c r="E320" s="152" t="s">
        <v>19</v>
      </c>
      <c r="F320" s="153" t="s">
        <v>4271</v>
      </c>
      <c r="H320" s="152" t="s">
        <v>19</v>
      </c>
      <c r="I320" s="154"/>
      <c r="L320" s="150"/>
      <c r="M320" s="155"/>
      <c r="T320" s="156"/>
      <c r="AT320" s="152" t="s">
        <v>205</v>
      </c>
      <c r="AU320" s="152" t="s">
        <v>85</v>
      </c>
      <c r="AV320" s="12" t="s">
        <v>82</v>
      </c>
      <c r="AW320" s="12" t="s">
        <v>35</v>
      </c>
      <c r="AX320" s="12" t="s">
        <v>74</v>
      </c>
      <c r="AY320" s="152" t="s">
        <v>189</v>
      </c>
    </row>
    <row r="321" spans="2:65" s="13" customFormat="1" ht="11.25">
      <c r="B321" s="157"/>
      <c r="D321" s="151" t="s">
        <v>205</v>
      </c>
      <c r="E321" s="158" t="s">
        <v>19</v>
      </c>
      <c r="F321" s="159" t="s">
        <v>82</v>
      </c>
      <c r="H321" s="160">
        <v>1</v>
      </c>
      <c r="I321" s="161"/>
      <c r="L321" s="157"/>
      <c r="M321" s="162"/>
      <c r="T321" s="163"/>
      <c r="AT321" s="158" t="s">
        <v>205</v>
      </c>
      <c r="AU321" s="158" t="s">
        <v>85</v>
      </c>
      <c r="AV321" s="13" t="s">
        <v>85</v>
      </c>
      <c r="AW321" s="13" t="s">
        <v>35</v>
      </c>
      <c r="AX321" s="13" t="s">
        <v>82</v>
      </c>
      <c r="AY321" s="158" t="s">
        <v>189</v>
      </c>
    </row>
    <row r="322" spans="2:65" s="1" customFormat="1" ht="24.2" customHeight="1">
      <c r="B322" s="33"/>
      <c r="C322" s="178" t="s">
        <v>494</v>
      </c>
      <c r="D322" s="178" t="s">
        <v>666</v>
      </c>
      <c r="E322" s="179" t="s">
        <v>4417</v>
      </c>
      <c r="F322" s="180" t="s">
        <v>4418</v>
      </c>
      <c r="G322" s="181" t="s">
        <v>202</v>
      </c>
      <c r="H322" s="182">
        <v>1</v>
      </c>
      <c r="I322" s="183"/>
      <c r="J322" s="184">
        <f>ROUND(I322*H322,2)</f>
        <v>0</v>
      </c>
      <c r="K322" s="180" t="s">
        <v>195</v>
      </c>
      <c r="L322" s="185"/>
      <c r="M322" s="186" t="s">
        <v>19</v>
      </c>
      <c r="N322" s="187" t="s">
        <v>45</v>
      </c>
      <c r="P322" s="142">
        <f>O322*H322</f>
        <v>0</v>
      </c>
      <c r="Q322" s="142">
        <v>6.8000000000000005E-2</v>
      </c>
      <c r="R322" s="142">
        <f>Q322*H322</f>
        <v>6.8000000000000005E-2</v>
      </c>
      <c r="S322" s="142">
        <v>0</v>
      </c>
      <c r="T322" s="143">
        <f>S322*H322</f>
        <v>0</v>
      </c>
      <c r="AR322" s="144" t="s">
        <v>234</v>
      </c>
      <c r="AT322" s="144" t="s">
        <v>666</v>
      </c>
      <c r="AU322" s="144" t="s">
        <v>85</v>
      </c>
      <c r="AY322" s="18" t="s">
        <v>189</v>
      </c>
      <c r="BE322" s="145">
        <f>IF(N322="základní",J322,0)</f>
        <v>0</v>
      </c>
      <c r="BF322" s="145">
        <f>IF(N322="snížená",J322,0)</f>
        <v>0</v>
      </c>
      <c r="BG322" s="145">
        <f>IF(N322="zákl. přenesená",J322,0)</f>
        <v>0</v>
      </c>
      <c r="BH322" s="145">
        <f>IF(N322="sníž. přenesená",J322,0)</f>
        <v>0</v>
      </c>
      <c r="BI322" s="145">
        <f>IF(N322="nulová",J322,0)</f>
        <v>0</v>
      </c>
      <c r="BJ322" s="18" t="s">
        <v>82</v>
      </c>
      <c r="BK322" s="145">
        <f>ROUND(I322*H322,2)</f>
        <v>0</v>
      </c>
      <c r="BL322" s="18" t="s">
        <v>196</v>
      </c>
      <c r="BM322" s="144" t="s">
        <v>4419</v>
      </c>
    </row>
    <row r="323" spans="2:65" s="12" customFormat="1" ht="11.25">
      <c r="B323" s="150"/>
      <c r="D323" s="151" t="s">
        <v>205</v>
      </c>
      <c r="E323" s="152" t="s">
        <v>19</v>
      </c>
      <c r="F323" s="153" t="s">
        <v>4416</v>
      </c>
      <c r="H323" s="152" t="s">
        <v>19</v>
      </c>
      <c r="I323" s="154"/>
      <c r="L323" s="150"/>
      <c r="M323" s="155"/>
      <c r="T323" s="156"/>
      <c r="AT323" s="152" t="s">
        <v>205</v>
      </c>
      <c r="AU323" s="152" t="s">
        <v>85</v>
      </c>
      <c r="AV323" s="12" t="s">
        <v>82</v>
      </c>
      <c r="AW323" s="12" t="s">
        <v>35</v>
      </c>
      <c r="AX323" s="12" t="s">
        <v>74</v>
      </c>
      <c r="AY323" s="152" t="s">
        <v>189</v>
      </c>
    </row>
    <row r="324" spans="2:65" s="12" customFormat="1" ht="11.25">
      <c r="B324" s="150"/>
      <c r="D324" s="151" t="s">
        <v>205</v>
      </c>
      <c r="E324" s="152" t="s">
        <v>19</v>
      </c>
      <c r="F324" s="153" t="s">
        <v>4271</v>
      </c>
      <c r="H324" s="152" t="s">
        <v>19</v>
      </c>
      <c r="I324" s="154"/>
      <c r="L324" s="150"/>
      <c r="M324" s="155"/>
      <c r="T324" s="156"/>
      <c r="AT324" s="152" t="s">
        <v>205</v>
      </c>
      <c r="AU324" s="152" t="s">
        <v>85</v>
      </c>
      <c r="AV324" s="12" t="s">
        <v>82</v>
      </c>
      <c r="AW324" s="12" t="s">
        <v>35</v>
      </c>
      <c r="AX324" s="12" t="s">
        <v>74</v>
      </c>
      <c r="AY324" s="152" t="s">
        <v>189</v>
      </c>
    </row>
    <row r="325" spans="2:65" s="13" customFormat="1" ht="11.25">
      <c r="B325" s="157"/>
      <c r="D325" s="151" t="s">
        <v>205</v>
      </c>
      <c r="E325" s="158" t="s">
        <v>19</v>
      </c>
      <c r="F325" s="159" t="s">
        <v>82</v>
      </c>
      <c r="H325" s="160">
        <v>1</v>
      </c>
      <c r="I325" s="161"/>
      <c r="L325" s="157"/>
      <c r="M325" s="162"/>
      <c r="T325" s="163"/>
      <c r="AT325" s="158" t="s">
        <v>205</v>
      </c>
      <c r="AU325" s="158" t="s">
        <v>85</v>
      </c>
      <c r="AV325" s="13" t="s">
        <v>85</v>
      </c>
      <c r="AW325" s="13" t="s">
        <v>35</v>
      </c>
      <c r="AX325" s="13" t="s">
        <v>82</v>
      </c>
      <c r="AY325" s="158" t="s">
        <v>189</v>
      </c>
    </row>
    <row r="326" spans="2:65" s="1" customFormat="1" ht="49.15" customHeight="1">
      <c r="B326" s="33"/>
      <c r="C326" s="133" t="s">
        <v>500</v>
      </c>
      <c r="D326" s="133" t="s">
        <v>191</v>
      </c>
      <c r="E326" s="134" t="s">
        <v>4420</v>
      </c>
      <c r="F326" s="135" t="s">
        <v>4421</v>
      </c>
      <c r="G326" s="136" t="s">
        <v>405</v>
      </c>
      <c r="H326" s="137">
        <v>0.33800000000000002</v>
      </c>
      <c r="I326" s="138"/>
      <c r="J326" s="139">
        <f>ROUND(I326*H326,2)</f>
        <v>0</v>
      </c>
      <c r="K326" s="135" t="s">
        <v>195</v>
      </c>
      <c r="L326" s="33"/>
      <c r="M326" s="140" t="s">
        <v>19</v>
      </c>
      <c r="N326" s="141" t="s">
        <v>45</v>
      </c>
      <c r="P326" s="142">
        <f>O326*H326</f>
        <v>0</v>
      </c>
      <c r="Q326" s="142">
        <v>0</v>
      </c>
      <c r="R326" s="142">
        <f>Q326*H326</f>
        <v>0</v>
      </c>
      <c r="S326" s="142">
        <v>0</v>
      </c>
      <c r="T326" s="143">
        <f>S326*H326</f>
        <v>0</v>
      </c>
      <c r="AR326" s="144" t="s">
        <v>196</v>
      </c>
      <c r="AT326" s="144" t="s">
        <v>191</v>
      </c>
      <c r="AU326" s="144" t="s">
        <v>85</v>
      </c>
      <c r="AY326" s="18" t="s">
        <v>189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8" t="s">
        <v>82</v>
      </c>
      <c r="BK326" s="145">
        <f>ROUND(I326*H326,2)</f>
        <v>0</v>
      </c>
      <c r="BL326" s="18" t="s">
        <v>196</v>
      </c>
      <c r="BM326" s="144" t="s">
        <v>4422</v>
      </c>
    </row>
    <row r="327" spans="2:65" s="1" customFormat="1" ht="11.25">
      <c r="B327" s="33"/>
      <c r="D327" s="146" t="s">
        <v>198</v>
      </c>
      <c r="F327" s="147" t="s">
        <v>4423</v>
      </c>
      <c r="I327" s="148"/>
      <c r="L327" s="33"/>
      <c r="M327" s="149"/>
      <c r="T327" s="54"/>
      <c r="AT327" s="18" t="s">
        <v>198</v>
      </c>
      <c r="AU327" s="18" t="s">
        <v>85</v>
      </c>
    </row>
    <row r="328" spans="2:65" s="12" customFormat="1" ht="11.25">
      <c r="B328" s="150"/>
      <c r="D328" s="151" t="s">
        <v>205</v>
      </c>
      <c r="E328" s="152" t="s">
        <v>19</v>
      </c>
      <c r="F328" s="153" t="s">
        <v>4271</v>
      </c>
      <c r="H328" s="152" t="s">
        <v>19</v>
      </c>
      <c r="I328" s="154"/>
      <c r="L328" s="150"/>
      <c r="M328" s="155"/>
      <c r="T328" s="156"/>
      <c r="AT328" s="152" t="s">
        <v>205</v>
      </c>
      <c r="AU328" s="152" t="s">
        <v>85</v>
      </c>
      <c r="AV328" s="12" t="s">
        <v>82</v>
      </c>
      <c r="AW328" s="12" t="s">
        <v>35</v>
      </c>
      <c r="AX328" s="12" t="s">
        <v>74</v>
      </c>
      <c r="AY328" s="152" t="s">
        <v>189</v>
      </c>
    </row>
    <row r="329" spans="2:65" s="13" customFormat="1" ht="11.25">
      <c r="B329" s="157"/>
      <c r="D329" s="151" t="s">
        <v>205</v>
      </c>
      <c r="E329" s="158" t="s">
        <v>19</v>
      </c>
      <c r="F329" s="159" t="s">
        <v>4424</v>
      </c>
      <c r="H329" s="160">
        <v>0.33800000000000002</v>
      </c>
      <c r="I329" s="161"/>
      <c r="L329" s="157"/>
      <c r="M329" s="162"/>
      <c r="T329" s="163"/>
      <c r="AT329" s="158" t="s">
        <v>205</v>
      </c>
      <c r="AU329" s="158" t="s">
        <v>85</v>
      </c>
      <c r="AV329" s="13" t="s">
        <v>85</v>
      </c>
      <c r="AW329" s="13" t="s">
        <v>35</v>
      </c>
      <c r="AX329" s="13" t="s">
        <v>82</v>
      </c>
      <c r="AY329" s="158" t="s">
        <v>189</v>
      </c>
    </row>
    <row r="330" spans="2:65" s="1" customFormat="1" ht="37.9" customHeight="1">
      <c r="B330" s="33"/>
      <c r="C330" s="133" t="s">
        <v>506</v>
      </c>
      <c r="D330" s="133" t="s">
        <v>191</v>
      </c>
      <c r="E330" s="134" t="s">
        <v>787</v>
      </c>
      <c r="F330" s="135" t="s">
        <v>788</v>
      </c>
      <c r="G330" s="136" t="s">
        <v>194</v>
      </c>
      <c r="H330" s="137">
        <v>0.9</v>
      </c>
      <c r="I330" s="138"/>
      <c r="J330" s="139">
        <f>ROUND(I330*H330,2)</f>
        <v>0</v>
      </c>
      <c r="K330" s="135" t="s">
        <v>195</v>
      </c>
      <c r="L330" s="33"/>
      <c r="M330" s="140" t="s">
        <v>19</v>
      </c>
      <c r="N330" s="141" t="s">
        <v>45</v>
      </c>
      <c r="P330" s="142">
        <f>O330*H330</f>
        <v>0</v>
      </c>
      <c r="Q330" s="142">
        <v>7.8799999999999999E-3</v>
      </c>
      <c r="R330" s="142">
        <f>Q330*H330</f>
        <v>7.0920000000000002E-3</v>
      </c>
      <c r="S330" s="142">
        <v>0</v>
      </c>
      <c r="T330" s="143">
        <f>S330*H330</f>
        <v>0</v>
      </c>
      <c r="AR330" s="144" t="s">
        <v>196</v>
      </c>
      <c r="AT330" s="144" t="s">
        <v>191</v>
      </c>
      <c r="AU330" s="144" t="s">
        <v>85</v>
      </c>
      <c r="AY330" s="18" t="s">
        <v>189</v>
      </c>
      <c r="BE330" s="145">
        <f>IF(N330="základní",J330,0)</f>
        <v>0</v>
      </c>
      <c r="BF330" s="145">
        <f>IF(N330="snížená",J330,0)</f>
        <v>0</v>
      </c>
      <c r="BG330" s="145">
        <f>IF(N330="zákl. přenesená",J330,0)</f>
        <v>0</v>
      </c>
      <c r="BH330" s="145">
        <f>IF(N330="sníž. přenesená",J330,0)</f>
        <v>0</v>
      </c>
      <c r="BI330" s="145">
        <f>IF(N330="nulová",J330,0)</f>
        <v>0</v>
      </c>
      <c r="BJ330" s="18" t="s">
        <v>82</v>
      </c>
      <c r="BK330" s="145">
        <f>ROUND(I330*H330,2)</f>
        <v>0</v>
      </c>
      <c r="BL330" s="18" t="s">
        <v>196</v>
      </c>
      <c r="BM330" s="144" t="s">
        <v>4425</v>
      </c>
    </row>
    <row r="331" spans="2:65" s="1" customFormat="1" ht="11.25">
      <c r="B331" s="33"/>
      <c r="D331" s="146" t="s">
        <v>198</v>
      </c>
      <c r="F331" s="147" t="s">
        <v>790</v>
      </c>
      <c r="I331" s="148"/>
      <c r="L331" s="33"/>
      <c r="M331" s="149"/>
      <c r="T331" s="54"/>
      <c r="AT331" s="18" t="s">
        <v>198</v>
      </c>
      <c r="AU331" s="18" t="s">
        <v>85</v>
      </c>
    </row>
    <row r="332" spans="2:65" s="12" customFormat="1" ht="11.25">
      <c r="B332" s="150"/>
      <c r="D332" s="151" t="s">
        <v>205</v>
      </c>
      <c r="E332" s="152" t="s">
        <v>19</v>
      </c>
      <c r="F332" s="153" t="s">
        <v>4271</v>
      </c>
      <c r="H332" s="152" t="s">
        <v>19</v>
      </c>
      <c r="I332" s="154"/>
      <c r="L332" s="150"/>
      <c r="M332" s="155"/>
      <c r="T332" s="156"/>
      <c r="AT332" s="152" t="s">
        <v>205</v>
      </c>
      <c r="AU332" s="152" t="s">
        <v>85</v>
      </c>
      <c r="AV332" s="12" t="s">
        <v>82</v>
      </c>
      <c r="AW332" s="12" t="s">
        <v>35</v>
      </c>
      <c r="AX332" s="12" t="s">
        <v>74</v>
      </c>
      <c r="AY332" s="152" t="s">
        <v>189</v>
      </c>
    </row>
    <row r="333" spans="2:65" s="13" customFormat="1" ht="11.25">
      <c r="B333" s="157"/>
      <c r="D333" s="151" t="s">
        <v>205</v>
      </c>
      <c r="E333" s="158" t="s">
        <v>19</v>
      </c>
      <c r="F333" s="159" t="s">
        <v>4426</v>
      </c>
      <c r="H333" s="160">
        <v>0.9</v>
      </c>
      <c r="I333" s="161"/>
      <c r="L333" s="157"/>
      <c r="M333" s="162"/>
      <c r="T333" s="163"/>
      <c r="AT333" s="158" t="s">
        <v>205</v>
      </c>
      <c r="AU333" s="158" t="s">
        <v>85</v>
      </c>
      <c r="AV333" s="13" t="s">
        <v>85</v>
      </c>
      <c r="AW333" s="13" t="s">
        <v>35</v>
      </c>
      <c r="AX333" s="13" t="s">
        <v>82</v>
      </c>
      <c r="AY333" s="158" t="s">
        <v>189</v>
      </c>
    </row>
    <row r="334" spans="2:65" s="1" customFormat="1" ht="37.9" customHeight="1">
      <c r="B334" s="33"/>
      <c r="C334" s="133" t="s">
        <v>514</v>
      </c>
      <c r="D334" s="133" t="s">
        <v>191</v>
      </c>
      <c r="E334" s="134" t="s">
        <v>793</v>
      </c>
      <c r="F334" s="135" t="s">
        <v>794</v>
      </c>
      <c r="G334" s="136" t="s">
        <v>194</v>
      </c>
      <c r="H334" s="137">
        <v>0.9</v>
      </c>
      <c r="I334" s="138"/>
      <c r="J334" s="139">
        <f>ROUND(I334*H334,2)</f>
        <v>0</v>
      </c>
      <c r="K334" s="135" t="s">
        <v>195</v>
      </c>
      <c r="L334" s="33"/>
      <c r="M334" s="140" t="s">
        <v>19</v>
      </c>
      <c r="N334" s="141" t="s">
        <v>45</v>
      </c>
      <c r="P334" s="142">
        <f>O334*H334</f>
        <v>0</v>
      </c>
      <c r="Q334" s="142">
        <v>0</v>
      </c>
      <c r="R334" s="142">
        <f>Q334*H334</f>
        <v>0</v>
      </c>
      <c r="S334" s="142">
        <v>0</v>
      </c>
      <c r="T334" s="143">
        <f>S334*H334</f>
        <v>0</v>
      </c>
      <c r="AR334" s="144" t="s">
        <v>196</v>
      </c>
      <c r="AT334" s="144" t="s">
        <v>191</v>
      </c>
      <c r="AU334" s="144" t="s">
        <v>85</v>
      </c>
      <c r="AY334" s="18" t="s">
        <v>189</v>
      </c>
      <c r="BE334" s="145">
        <f>IF(N334="základní",J334,0)</f>
        <v>0</v>
      </c>
      <c r="BF334" s="145">
        <f>IF(N334="snížená",J334,0)</f>
        <v>0</v>
      </c>
      <c r="BG334" s="145">
        <f>IF(N334="zákl. přenesená",J334,0)</f>
        <v>0</v>
      </c>
      <c r="BH334" s="145">
        <f>IF(N334="sníž. přenesená",J334,0)</f>
        <v>0</v>
      </c>
      <c r="BI334" s="145">
        <f>IF(N334="nulová",J334,0)</f>
        <v>0</v>
      </c>
      <c r="BJ334" s="18" t="s">
        <v>82</v>
      </c>
      <c r="BK334" s="145">
        <f>ROUND(I334*H334,2)</f>
        <v>0</v>
      </c>
      <c r="BL334" s="18" t="s">
        <v>196</v>
      </c>
      <c r="BM334" s="144" t="s">
        <v>4427</v>
      </c>
    </row>
    <row r="335" spans="2:65" s="1" customFormat="1" ht="11.25">
      <c r="B335" s="33"/>
      <c r="D335" s="146" t="s">
        <v>198</v>
      </c>
      <c r="F335" s="147" t="s">
        <v>796</v>
      </c>
      <c r="I335" s="148"/>
      <c r="L335" s="33"/>
      <c r="M335" s="149"/>
      <c r="T335" s="54"/>
      <c r="AT335" s="18" t="s">
        <v>198</v>
      </c>
      <c r="AU335" s="18" t="s">
        <v>85</v>
      </c>
    </row>
    <row r="336" spans="2:65" s="1" customFormat="1" ht="33" customHeight="1">
      <c r="B336" s="33"/>
      <c r="C336" s="133" t="s">
        <v>524</v>
      </c>
      <c r="D336" s="133" t="s">
        <v>191</v>
      </c>
      <c r="E336" s="134" t="s">
        <v>4428</v>
      </c>
      <c r="F336" s="135" t="s">
        <v>4429</v>
      </c>
      <c r="G336" s="136" t="s">
        <v>405</v>
      </c>
      <c r="H336" s="137">
        <v>11</v>
      </c>
      <c r="I336" s="138"/>
      <c r="J336" s="139">
        <f>ROUND(I336*H336,2)</f>
        <v>0</v>
      </c>
      <c r="K336" s="135" t="s">
        <v>195</v>
      </c>
      <c r="L336" s="33"/>
      <c r="M336" s="140" t="s">
        <v>19</v>
      </c>
      <c r="N336" s="141" t="s">
        <v>45</v>
      </c>
      <c r="P336" s="142">
        <f>O336*H336</f>
        <v>0</v>
      </c>
      <c r="Q336" s="142">
        <v>0</v>
      </c>
      <c r="R336" s="142">
        <f>Q336*H336</f>
        <v>0</v>
      </c>
      <c r="S336" s="142">
        <v>0</v>
      </c>
      <c r="T336" s="143">
        <f>S336*H336</f>
        <v>0</v>
      </c>
      <c r="AR336" s="144" t="s">
        <v>196</v>
      </c>
      <c r="AT336" s="144" t="s">
        <v>191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4430</v>
      </c>
    </row>
    <row r="337" spans="2:65" s="1" customFormat="1" ht="11.25">
      <c r="B337" s="33"/>
      <c r="D337" s="146" t="s">
        <v>198</v>
      </c>
      <c r="F337" s="147" t="s">
        <v>4431</v>
      </c>
      <c r="I337" s="148"/>
      <c r="L337" s="33"/>
      <c r="M337" s="149"/>
      <c r="T337" s="54"/>
      <c r="AT337" s="18" t="s">
        <v>198</v>
      </c>
      <c r="AU337" s="18" t="s">
        <v>85</v>
      </c>
    </row>
    <row r="338" spans="2:65" s="12" customFormat="1" ht="11.25">
      <c r="B338" s="150"/>
      <c r="D338" s="151" t="s">
        <v>205</v>
      </c>
      <c r="E338" s="152" t="s">
        <v>19</v>
      </c>
      <c r="F338" s="153" t="s">
        <v>4273</v>
      </c>
      <c r="H338" s="152" t="s">
        <v>19</v>
      </c>
      <c r="I338" s="154"/>
      <c r="L338" s="150"/>
      <c r="M338" s="155"/>
      <c r="T338" s="156"/>
      <c r="AT338" s="152" t="s">
        <v>205</v>
      </c>
      <c r="AU338" s="152" t="s">
        <v>85</v>
      </c>
      <c r="AV338" s="12" t="s">
        <v>82</v>
      </c>
      <c r="AW338" s="12" t="s">
        <v>35</v>
      </c>
      <c r="AX338" s="12" t="s">
        <v>74</v>
      </c>
      <c r="AY338" s="152" t="s">
        <v>189</v>
      </c>
    </row>
    <row r="339" spans="2:65" s="12" customFormat="1" ht="11.25">
      <c r="B339" s="150"/>
      <c r="D339" s="151" t="s">
        <v>205</v>
      </c>
      <c r="E339" s="152" t="s">
        <v>19</v>
      </c>
      <c r="F339" s="153" t="s">
        <v>4432</v>
      </c>
      <c r="H339" s="152" t="s">
        <v>19</v>
      </c>
      <c r="I339" s="154"/>
      <c r="L339" s="150"/>
      <c r="M339" s="155"/>
      <c r="T339" s="156"/>
      <c r="AT339" s="152" t="s">
        <v>205</v>
      </c>
      <c r="AU339" s="152" t="s">
        <v>85</v>
      </c>
      <c r="AV339" s="12" t="s">
        <v>82</v>
      </c>
      <c r="AW339" s="12" t="s">
        <v>35</v>
      </c>
      <c r="AX339" s="12" t="s">
        <v>74</v>
      </c>
      <c r="AY339" s="152" t="s">
        <v>189</v>
      </c>
    </row>
    <row r="340" spans="2:65" s="13" customFormat="1" ht="11.25">
      <c r="B340" s="157"/>
      <c r="D340" s="151" t="s">
        <v>205</v>
      </c>
      <c r="E340" s="158" t="s">
        <v>19</v>
      </c>
      <c r="F340" s="159" t="s">
        <v>4433</v>
      </c>
      <c r="H340" s="160">
        <v>11</v>
      </c>
      <c r="I340" s="161"/>
      <c r="L340" s="157"/>
      <c r="M340" s="162"/>
      <c r="T340" s="163"/>
      <c r="AT340" s="158" t="s">
        <v>205</v>
      </c>
      <c r="AU340" s="158" t="s">
        <v>85</v>
      </c>
      <c r="AV340" s="13" t="s">
        <v>85</v>
      </c>
      <c r="AW340" s="13" t="s">
        <v>35</v>
      </c>
      <c r="AX340" s="13" t="s">
        <v>82</v>
      </c>
      <c r="AY340" s="158" t="s">
        <v>189</v>
      </c>
    </row>
    <row r="341" spans="2:65" s="11" customFormat="1" ht="22.9" customHeight="1">
      <c r="B341" s="121"/>
      <c r="D341" s="122" t="s">
        <v>73</v>
      </c>
      <c r="E341" s="131" t="s">
        <v>218</v>
      </c>
      <c r="F341" s="131" t="s">
        <v>1722</v>
      </c>
      <c r="I341" s="124"/>
      <c r="J341" s="132">
        <f>BK341</f>
        <v>0</v>
      </c>
      <c r="L341" s="121"/>
      <c r="M341" s="126"/>
      <c r="P341" s="127">
        <f>SUM(P342:P343)</f>
        <v>0</v>
      </c>
      <c r="R341" s="127">
        <f>SUM(R342:R343)</f>
        <v>4.3999999999999997E-2</v>
      </c>
      <c r="T341" s="128">
        <f>SUM(T342:T343)</f>
        <v>0</v>
      </c>
      <c r="AR341" s="122" t="s">
        <v>82</v>
      </c>
      <c r="AT341" s="129" t="s">
        <v>73</v>
      </c>
      <c r="AU341" s="129" t="s">
        <v>82</v>
      </c>
      <c r="AY341" s="122" t="s">
        <v>189</v>
      </c>
      <c r="BK341" s="130">
        <f>SUM(BK342:BK343)</f>
        <v>0</v>
      </c>
    </row>
    <row r="342" spans="2:65" s="1" customFormat="1" ht="33" customHeight="1">
      <c r="B342" s="33"/>
      <c r="C342" s="133" t="s">
        <v>529</v>
      </c>
      <c r="D342" s="133" t="s">
        <v>191</v>
      </c>
      <c r="E342" s="134" t="s">
        <v>4434</v>
      </c>
      <c r="F342" s="135" t="s">
        <v>4435</v>
      </c>
      <c r="G342" s="136" t="s">
        <v>194</v>
      </c>
      <c r="H342" s="137">
        <v>5.5</v>
      </c>
      <c r="I342" s="138"/>
      <c r="J342" s="139">
        <f>ROUND(I342*H342,2)</f>
        <v>0</v>
      </c>
      <c r="K342" s="135" t="s">
        <v>195</v>
      </c>
      <c r="L342" s="33"/>
      <c r="M342" s="140" t="s">
        <v>19</v>
      </c>
      <c r="N342" s="141" t="s">
        <v>45</v>
      </c>
      <c r="P342" s="142">
        <f>O342*H342</f>
        <v>0</v>
      </c>
      <c r="Q342" s="142">
        <v>8.0000000000000002E-3</v>
      </c>
      <c r="R342" s="142">
        <f>Q342*H342</f>
        <v>4.3999999999999997E-2</v>
      </c>
      <c r="S342" s="142">
        <v>0</v>
      </c>
      <c r="T342" s="143">
        <f>S342*H342</f>
        <v>0</v>
      </c>
      <c r="AR342" s="144" t="s">
        <v>196</v>
      </c>
      <c r="AT342" s="144" t="s">
        <v>191</v>
      </c>
      <c r="AU342" s="144" t="s">
        <v>85</v>
      </c>
      <c r="AY342" s="18" t="s">
        <v>189</v>
      </c>
      <c r="BE342" s="145">
        <f>IF(N342="základní",J342,0)</f>
        <v>0</v>
      </c>
      <c r="BF342" s="145">
        <f>IF(N342="snížená",J342,0)</f>
        <v>0</v>
      </c>
      <c r="BG342" s="145">
        <f>IF(N342="zákl. přenesená",J342,0)</f>
        <v>0</v>
      </c>
      <c r="BH342" s="145">
        <f>IF(N342="sníž. přenesená",J342,0)</f>
        <v>0</v>
      </c>
      <c r="BI342" s="145">
        <f>IF(N342="nulová",J342,0)</f>
        <v>0</v>
      </c>
      <c r="BJ342" s="18" t="s">
        <v>82</v>
      </c>
      <c r="BK342" s="145">
        <f>ROUND(I342*H342,2)</f>
        <v>0</v>
      </c>
      <c r="BL342" s="18" t="s">
        <v>196</v>
      </c>
      <c r="BM342" s="144" t="s">
        <v>4436</v>
      </c>
    </row>
    <row r="343" spans="2:65" s="1" customFormat="1" ht="11.25">
      <c r="B343" s="33"/>
      <c r="D343" s="146" t="s">
        <v>198</v>
      </c>
      <c r="F343" s="147" t="s">
        <v>4437</v>
      </c>
      <c r="I343" s="148"/>
      <c r="L343" s="33"/>
      <c r="M343" s="149"/>
      <c r="T343" s="54"/>
      <c r="AT343" s="18" t="s">
        <v>198</v>
      </c>
      <c r="AU343" s="18" t="s">
        <v>85</v>
      </c>
    </row>
    <row r="344" spans="2:65" s="11" customFormat="1" ht="22.9" customHeight="1">
      <c r="B344" s="121"/>
      <c r="D344" s="122" t="s">
        <v>73</v>
      </c>
      <c r="E344" s="131" t="s">
        <v>234</v>
      </c>
      <c r="F344" s="131" t="s">
        <v>918</v>
      </c>
      <c r="I344" s="124"/>
      <c r="J344" s="132">
        <f>BK344</f>
        <v>0</v>
      </c>
      <c r="L344" s="121"/>
      <c r="M344" s="126"/>
      <c r="P344" s="127">
        <f>SUM(P345:P495)</f>
        <v>0</v>
      </c>
      <c r="R344" s="127">
        <f>SUM(R345:R495)</f>
        <v>9.3094291399999989</v>
      </c>
      <c r="T344" s="128">
        <f>SUM(T345:T495)</f>
        <v>0</v>
      </c>
      <c r="AR344" s="122" t="s">
        <v>82</v>
      </c>
      <c r="AT344" s="129" t="s">
        <v>73</v>
      </c>
      <c r="AU344" s="129" t="s">
        <v>82</v>
      </c>
      <c r="AY344" s="122" t="s">
        <v>189</v>
      </c>
      <c r="BK344" s="130">
        <f>SUM(BK345:BK495)</f>
        <v>0</v>
      </c>
    </row>
    <row r="345" spans="2:65" s="1" customFormat="1" ht="44.25" customHeight="1">
      <c r="B345" s="33"/>
      <c r="C345" s="133" t="s">
        <v>536</v>
      </c>
      <c r="D345" s="133" t="s">
        <v>191</v>
      </c>
      <c r="E345" s="134" t="s">
        <v>4438</v>
      </c>
      <c r="F345" s="135" t="s">
        <v>4439</v>
      </c>
      <c r="G345" s="136" t="s">
        <v>202</v>
      </c>
      <c r="H345" s="137">
        <v>1</v>
      </c>
      <c r="I345" s="138"/>
      <c r="J345" s="139">
        <f>ROUND(I345*H345,2)</f>
        <v>0</v>
      </c>
      <c r="K345" s="135" t="s">
        <v>195</v>
      </c>
      <c r="L345" s="33"/>
      <c r="M345" s="140" t="s">
        <v>19</v>
      </c>
      <c r="N345" s="141" t="s">
        <v>45</v>
      </c>
      <c r="P345" s="142">
        <f>O345*H345</f>
        <v>0</v>
      </c>
      <c r="Q345" s="142">
        <v>2.82E-3</v>
      </c>
      <c r="R345" s="142">
        <f>Q345*H345</f>
        <v>2.82E-3</v>
      </c>
      <c r="S345" s="142">
        <v>0</v>
      </c>
      <c r="T345" s="143">
        <f>S345*H345</f>
        <v>0</v>
      </c>
      <c r="AR345" s="144" t="s">
        <v>196</v>
      </c>
      <c r="AT345" s="144" t="s">
        <v>191</v>
      </c>
      <c r="AU345" s="144" t="s">
        <v>85</v>
      </c>
      <c r="AY345" s="18" t="s">
        <v>189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8" t="s">
        <v>82</v>
      </c>
      <c r="BK345" s="145">
        <f>ROUND(I345*H345,2)</f>
        <v>0</v>
      </c>
      <c r="BL345" s="18" t="s">
        <v>196</v>
      </c>
      <c r="BM345" s="144" t="s">
        <v>4440</v>
      </c>
    </row>
    <row r="346" spans="2:65" s="1" customFormat="1" ht="11.25">
      <c r="B346" s="33"/>
      <c r="D346" s="146" t="s">
        <v>198</v>
      </c>
      <c r="F346" s="147" t="s">
        <v>4441</v>
      </c>
      <c r="I346" s="148"/>
      <c r="L346" s="33"/>
      <c r="M346" s="149"/>
      <c r="T346" s="54"/>
      <c r="AT346" s="18" t="s">
        <v>198</v>
      </c>
      <c r="AU346" s="18" t="s">
        <v>85</v>
      </c>
    </row>
    <row r="347" spans="2:65" s="12" customFormat="1" ht="11.25">
      <c r="B347" s="150"/>
      <c r="D347" s="151" t="s">
        <v>205</v>
      </c>
      <c r="E347" s="152" t="s">
        <v>19</v>
      </c>
      <c r="F347" s="153" t="s">
        <v>4271</v>
      </c>
      <c r="H347" s="152" t="s">
        <v>19</v>
      </c>
      <c r="I347" s="154"/>
      <c r="L347" s="150"/>
      <c r="M347" s="155"/>
      <c r="T347" s="156"/>
      <c r="AT347" s="152" t="s">
        <v>205</v>
      </c>
      <c r="AU347" s="152" t="s">
        <v>85</v>
      </c>
      <c r="AV347" s="12" t="s">
        <v>82</v>
      </c>
      <c r="AW347" s="12" t="s">
        <v>35</v>
      </c>
      <c r="AX347" s="12" t="s">
        <v>74</v>
      </c>
      <c r="AY347" s="152" t="s">
        <v>189</v>
      </c>
    </row>
    <row r="348" spans="2:65" s="13" customFormat="1" ht="11.25">
      <c r="B348" s="157"/>
      <c r="D348" s="151" t="s">
        <v>205</v>
      </c>
      <c r="E348" s="158" t="s">
        <v>19</v>
      </c>
      <c r="F348" s="159" t="s">
        <v>82</v>
      </c>
      <c r="H348" s="160">
        <v>1</v>
      </c>
      <c r="I348" s="161"/>
      <c r="L348" s="157"/>
      <c r="M348" s="162"/>
      <c r="T348" s="163"/>
      <c r="AT348" s="158" t="s">
        <v>205</v>
      </c>
      <c r="AU348" s="158" t="s">
        <v>85</v>
      </c>
      <c r="AV348" s="13" t="s">
        <v>85</v>
      </c>
      <c r="AW348" s="13" t="s">
        <v>35</v>
      </c>
      <c r="AX348" s="13" t="s">
        <v>82</v>
      </c>
      <c r="AY348" s="158" t="s">
        <v>189</v>
      </c>
    </row>
    <row r="349" spans="2:65" s="1" customFormat="1" ht="24.2" customHeight="1">
      <c r="B349" s="33"/>
      <c r="C349" s="178" t="s">
        <v>541</v>
      </c>
      <c r="D349" s="178" t="s">
        <v>666</v>
      </c>
      <c r="E349" s="179" t="s">
        <v>4442</v>
      </c>
      <c r="F349" s="180" t="s">
        <v>4443</v>
      </c>
      <c r="G349" s="181" t="s">
        <v>202</v>
      </c>
      <c r="H349" s="182">
        <v>1</v>
      </c>
      <c r="I349" s="183"/>
      <c r="J349" s="184">
        <f>ROUND(I349*H349,2)</f>
        <v>0</v>
      </c>
      <c r="K349" s="180" t="s">
        <v>195</v>
      </c>
      <c r="L349" s="185"/>
      <c r="M349" s="186" t="s">
        <v>19</v>
      </c>
      <c r="N349" s="187" t="s">
        <v>45</v>
      </c>
      <c r="P349" s="142">
        <f>O349*H349</f>
        <v>0</v>
      </c>
      <c r="Q349" s="142">
        <v>2.3599999999999999E-2</v>
      </c>
      <c r="R349" s="142">
        <f>Q349*H349</f>
        <v>2.3599999999999999E-2</v>
      </c>
      <c r="S349" s="142">
        <v>0</v>
      </c>
      <c r="T349" s="143">
        <f>S349*H349</f>
        <v>0</v>
      </c>
      <c r="AR349" s="144" t="s">
        <v>234</v>
      </c>
      <c r="AT349" s="144" t="s">
        <v>666</v>
      </c>
      <c r="AU349" s="144" t="s">
        <v>85</v>
      </c>
      <c r="AY349" s="18" t="s">
        <v>189</v>
      </c>
      <c r="BE349" s="145">
        <f>IF(N349="základní",J349,0)</f>
        <v>0</v>
      </c>
      <c r="BF349" s="145">
        <f>IF(N349="snížená",J349,0)</f>
        <v>0</v>
      </c>
      <c r="BG349" s="145">
        <f>IF(N349="zákl. přenesená",J349,0)</f>
        <v>0</v>
      </c>
      <c r="BH349" s="145">
        <f>IF(N349="sníž. přenesená",J349,0)</f>
        <v>0</v>
      </c>
      <c r="BI349" s="145">
        <f>IF(N349="nulová",J349,0)</f>
        <v>0</v>
      </c>
      <c r="BJ349" s="18" t="s">
        <v>82</v>
      </c>
      <c r="BK349" s="145">
        <f>ROUND(I349*H349,2)</f>
        <v>0</v>
      </c>
      <c r="BL349" s="18" t="s">
        <v>196</v>
      </c>
      <c r="BM349" s="144" t="s">
        <v>4444</v>
      </c>
    </row>
    <row r="350" spans="2:65" s="1" customFormat="1" ht="44.25" customHeight="1">
      <c r="B350" s="33"/>
      <c r="C350" s="133" t="s">
        <v>546</v>
      </c>
      <c r="D350" s="133" t="s">
        <v>191</v>
      </c>
      <c r="E350" s="134" t="s">
        <v>4445</v>
      </c>
      <c r="F350" s="135" t="s">
        <v>4446</v>
      </c>
      <c r="G350" s="136" t="s">
        <v>339</v>
      </c>
      <c r="H350" s="137">
        <v>9.3000000000000007</v>
      </c>
      <c r="I350" s="138"/>
      <c r="J350" s="139">
        <f>ROUND(I350*H350,2)</f>
        <v>0</v>
      </c>
      <c r="K350" s="135" t="s">
        <v>195</v>
      </c>
      <c r="L350" s="33"/>
      <c r="M350" s="140" t="s">
        <v>19</v>
      </c>
      <c r="N350" s="141" t="s">
        <v>45</v>
      </c>
      <c r="P350" s="142">
        <f>O350*H350</f>
        <v>0</v>
      </c>
      <c r="Q350" s="142">
        <v>0</v>
      </c>
      <c r="R350" s="142">
        <f>Q350*H350</f>
        <v>0</v>
      </c>
      <c r="S350" s="142">
        <v>0</v>
      </c>
      <c r="T350" s="143">
        <f>S350*H350</f>
        <v>0</v>
      </c>
      <c r="AR350" s="144" t="s">
        <v>196</v>
      </c>
      <c r="AT350" s="144" t="s">
        <v>191</v>
      </c>
      <c r="AU350" s="144" t="s">
        <v>85</v>
      </c>
      <c r="AY350" s="18" t="s">
        <v>189</v>
      </c>
      <c r="BE350" s="145">
        <f>IF(N350="základní",J350,0)</f>
        <v>0</v>
      </c>
      <c r="BF350" s="145">
        <f>IF(N350="snížená",J350,0)</f>
        <v>0</v>
      </c>
      <c r="BG350" s="145">
        <f>IF(N350="zákl. přenesená",J350,0)</f>
        <v>0</v>
      </c>
      <c r="BH350" s="145">
        <f>IF(N350="sníž. přenesená",J350,0)</f>
        <v>0</v>
      </c>
      <c r="BI350" s="145">
        <f>IF(N350="nulová",J350,0)</f>
        <v>0</v>
      </c>
      <c r="BJ350" s="18" t="s">
        <v>82</v>
      </c>
      <c r="BK350" s="145">
        <f>ROUND(I350*H350,2)</f>
        <v>0</v>
      </c>
      <c r="BL350" s="18" t="s">
        <v>196</v>
      </c>
      <c r="BM350" s="144" t="s">
        <v>4447</v>
      </c>
    </row>
    <row r="351" spans="2:65" s="1" customFormat="1" ht="11.25">
      <c r="B351" s="33"/>
      <c r="D351" s="146" t="s">
        <v>198</v>
      </c>
      <c r="F351" s="147" t="s">
        <v>4448</v>
      </c>
      <c r="I351" s="148"/>
      <c r="L351" s="33"/>
      <c r="M351" s="149"/>
      <c r="T351" s="54"/>
      <c r="AT351" s="18" t="s">
        <v>198</v>
      </c>
      <c r="AU351" s="18" t="s">
        <v>85</v>
      </c>
    </row>
    <row r="352" spans="2:65" s="12" customFormat="1" ht="11.25">
      <c r="B352" s="150"/>
      <c r="D352" s="151" t="s">
        <v>205</v>
      </c>
      <c r="E352" s="152" t="s">
        <v>19</v>
      </c>
      <c r="F352" s="153" t="s">
        <v>217</v>
      </c>
      <c r="H352" s="152" t="s">
        <v>19</v>
      </c>
      <c r="I352" s="154"/>
      <c r="L352" s="150"/>
      <c r="M352" s="155"/>
      <c r="T352" s="156"/>
      <c r="AT352" s="152" t="s">
        <v>205</v>
      </c>
      <c r="AU352" s="152" t="s">
        <v>85</v>
      </c>
      <c r="AV352" s="12" t="s">
        <v>82</v>
      </c>
      <c r="AW352" s="12" t="s">
        <v>35</v>
      </c>
      <c r="AX352" s="12" t="s">
        <v>74</v>
      </c>
      <c r="AY352" s="152" t="s">
        <v>189</v>
      </c>
    </row>
    <row r="353" spans="2:65" s="12" customFormat="1" ht="11.25">
      <c r="B353" s="150"/>
      <c r="D353" s="151" t="s">
        <v>205</v>
      </c>
      <c r="E353" s="152" t="s">
        <v>19</v>
      </c>
      <c r="F353" s="153" t="s">
        <v>4449</v>
      </c>
      <c r="H353" s="152" t="s">
        <v>19</v>
      </c>
      <c r="I353" s="154"/>
      <c r="L353" s="150"/>
      <c r="M353" s="155"/>
      <c r="T353" s="156"/>
      <c r="AT353" s="152" t="s">
        <v>205</v>
      </c>
      <c r="AU353" s="152" t="s">
        <v>85</v>
      </c>
      <c r="AV353" s="12" t="s">
        <v>82</v>
      </c>
      <c r="AW353" s="12" t="s">
        <v>35</v>
      </c>
      <c r="AX353" s="12" t="s">
        <v>74</v>
      </c>
      <c r="AY353" s="152" t="s">
        <v>189</v>
      </c>
    </row>
    <row r="354" spans="2:65" s="12" customFormat="1" ht="11.25">
      <c r="B354" s="150"/>
      <c r="D354" s="151" t="s">
        <v>205</v>
      </c>
      <c r="E354" s="152" t="s">
        <v>19</v>
      </c>
      <c r="F354" s="153" t="s">
        <v>4271</v>
      </c>
      <c r="H354" s="152" t="s">
        <v>19</v>
      </c>
      <c r="I354" s="154"/>
      <c r="L354" s="150"/>
      <c r="M354" s="155"/>
      <c r="T354" s="156"/>
      <c r="AT354" s="152" t="s">
        <v>205</v>
      </c>
      <c r="AU354" s="152" t="s">
        <v>85</v>
      </c>
      <c r="AV354" s="12" t="s">
        <v>82</v>
      </c>
      <c r="AW354" s="12" t="s">
        <v>35</v>
      </c>
      <c r="AX354" s="12" t="s">
        <v>74</v>
      </c>
      <c r="AY354" s="152" t="s">
        <v>189</v>
      </c>
    </row>
    <row r="355" spans="2:65" s="13" customFormat="1" ht="11.25">
      <c r="B355" s="157"/>
      <c r="D355" s="151" t="s">
        <v>205</v>
      </c>
      <c r="E355" s="158" t="s">
        <v>19</v>
      </c>
      <c r="F355" s="159" t="s">
        <v>4450</v>
      </c>
      <c r="H355" s="160">
        <v>9.3000000000000007</v>
      </c>
      <c r="I355" s="161"/>
      <c r="L355" s="157"/>
      <c r="M355" s="162"/>
      <c r="T355" s="163"/>
      <c r="AT355" s="158" t="s">
        <v>205</v>
      </c>
      <c r="AU355" s="158" t="s">
        <v>85</v>
      </c>
      <c r="AV355" s="13" t="s">
        <v>85</v>
      </c>
      <c r="AW355" s="13" t="s">
        <v>35</v>
      </c>
      <c r="AX355" s="13" t="s">
        <v>82</v>
      </c>
      <c r="AY355" s="158" t="s">
        <v>189</v>
      </c>
    </row>
    <row r="356" spans="2:65" s="1" customFormat="1" ht="24.2" customHeight="1">
      <c r="B356" s="33"/>
      <c r="C356" s="178" t="s">
        <v>552</v>
      </c>
      <c r="D356" s="178" t="s">
        <v>666</v>
      </c>
      <c r="E356" s="179" t="s">
        <v>4451</v>
      </c>
      <c r="F356" s="180" t="s">
        <v>4452</v>
      </c>
      <c r="G356" s="181" t="s">
        <v>339</v>
      </c>
      <c r="H356" s="182">
        <v>9.44</v>
      </c>
      <c r="I356" s="183"/>
      <c r="J356" s="184">
        <f>ROUND(I356*H356,2)</f>
        <v>0</v>
      </c>
      <c r="K356" s="180" t="s">
        <v>195</v>
      </c>
      <c r="L356" s="185"/>
      <c r="M356" s="186" t="s">
        <v>19</v>
      </c>
      <c r="N356" s="187" t="s">
        <v>45</v>
      </c>
      <c r="P356" s="142">
        <f>O356*H356</f>
        <v>0</v>
      </c>
      <c r="Q356" s="142">
        <v>1.0499999999999999E-3</v>
      </c>
      <c r="R356" s="142">
        <f>Q356*H356</f>
        <v>9.9119999999999989E-3</v>
      </c>
      <c r="S356" s="142">
        <v>0</v>
      </c>
      <c r="T356" s="143">
        <f>S356*H356</f>
        <v>0</v>
      </c>
      <c r="AR356" s="144" t="s">
        <v>234</v>
      </c>
      <c r="AT356" s="144" t="s">
        <v>666</v>
      </c>
      <c r="AU356" s="144" t="s">
        <v>85</v>
      </c>
      <c r="AY356" s="18" t="s">
        <v>189</v>
      </c>
      <c r="BE356" s="145">
        <f>IF(N356="základní",J356,0)</f>
        <v>0</v>
      </c>
      <c r="BF356" s="145">
        <f>IF(N356="snížená",J356,0)</f>
        <v>0</v>
      </c>
      <c r="BG356" s="145">
        <f>IF(N356="zákl. přenesená",J356,0)</f>
        <v>0</v>
      </c>
      <c r="BH356" s="145">
        <f>IF(N356="sníž. přenesená",J356,0)</f>
        <v>0</v>
      </c>
      <c r="BI356" s="145">
        <f>IF(N356="nulová",J356,0)</f>
        <v>0</v>
      </c>
      <c r="BJ356" s="18" t="s">
        <v>82</v>
      </c>
      <c r="BK356" s="145">
        <f>ROUND(I356*H356,2)</f>
        <v>0</v>
      </c>
      <c r="BL356" s="18" t="s">
        <v>196</v>
      </c>
      <c r="BM356" s="144" t="s">
        <v>4453</v>
      </c>
    </row>
    <row r="357" spans="2:65" s="13" customFormat="1" ht="11.25">
      <c r="B357" s="157"/>
      <c r="D357" s="151" t="s">
        <v>205</v>
      </c>
      <c r="F357" s="159" t="s">
        <v>4454</v>
      </c>
      <c r="H357" s="160">
        <v>9.44</v>
      </c>
      <c r="I357" s="161"/>
      <c r="L357" s="157"/>
      <c r="M357" s="162"/>
      <c r="T357" s="163"/>
      <c r="AT357" s="158" t="s">
        <v>205</v>
      </c>
      <c r="AU357" s="158" t="s">
        <v>85</v>
      </c>
      <c r="AV357" s="13" t="s">
        <v>85</v>
      </c>
      <c r="AW357" s="13" t="s">
        <v>4</v>
      </c>
      <c r="AX357" s="13" t="s">
        <v>82</v>
      </c>
      <c r="AY357" s="158" t="s">
        <v>189</v>
      </c>
    </row>
    <row r="358" spans="2:65" s="1" customFormat="1" ht="44.25" customHeight="1">
      <c r="B358" s="33"/>
      <c r="C358" s="133" t="s">
        <v>567</v>
      </c>
      <c r="D358" s="133" t="s">
        <v>191</v>
      </c>
      <c r="E358" s="134" t="s">
        <v>4455</v>
      </c>
      <c r="F358" s="135" t="s">
        <v>4456</v>
      </c>
      <c r="G358" s="136" t="s">
        <v>339</v>
      </c>
      <c r="H358" s="137">
        <v>8.1</v>
      </c>
      <c r="I358" s="138"/>
      <c r="J358" s="139">
        <f>ROUND(I358*H358,2)</f>
        <v>0</v>
      </c>
      <c r="K358" s="135" t="s">
        <v>195</v>
      </c>
      <c r="L358" s="33"/>
      <c r="M358" s="140" t="s">
        <v>19</v>
      </c>
      <c r="N358" s="141" t="s">
        <v>45</v>
      </c>
      <c r="P358" s="142">
        <f>O358*H358</f>
        <v>0</v>
      </c>
      <c r="Q358" s="142">
        <v>0</v>
      </c>
      <c r="R358" s="142">
        <f>Q358*H358</f>
        <v>0</v>
      </c>
      <c r="S358" s="142">
        <v>0</v>
      </c>
      <c r="T358" s="143">
        <f>S358*H358</f>
        <v>0</v>
      </c>
      <c r="AR358" s="144" t="s">
        <v>196</v>
      </c>
      <c r="AT358" s="144" t="s">
        <v>191</v>
      </c>
      <c r="AU358" s="144" t="s">
        <v>85</v>
      </c>
      <c r="AY358" s="18" t="s">
        <v>189</v>
      </c>
      <c r="BE358" s="145">
        <f>IF(N358="základní",J358,0)</f>
        <v>0</v>
      </c>
      <c r="BF358" s="145">
        <f>IF(N358="snížená",J358,0)</f>
        <v>0</v>
      </c>
      <c r="BG358" s="145">
        <f>IF(N358="zákl. přenesená",J358,0)</f>
        <v>0</v>
      </c>
      <c r="BH358" s="145">
        <f>IF(N358="sníž. přenesená",J358,0)</f>
        <v>0</v>
      </c>
      <c r="BI358" s="145">
        <f>IF(N358="nulová",J358,0)</f>
        <v>0</v>
      </c>
      <c r="BJ358" s="18" t="s">
        <v>82</v>
      </c>
      <c r="BK358" s="145">
        <f>ROUND(I358*H358,2)</f>
        <v>0</v>
      </c>
      <c r="BL358" s="18" t="s">
        <v>196</v>
      </c>
      <c r="BM358" s="144" t="s">
        <v>4457</v>
      </c>
    </row>
    <row r="359" spans="2:65" s="1" customFormat="1" ht="11.25">
      <c r="B359" s="33"/>
      <c r="D359" s="146" t="s">
        <v>198</v>
      </c>
      <c r="F359" s="147" t="s">
        <v>4458</v>
      </c>
      <c r="I359" s="148"/>
      <c r="L359" s="33"/>
      <c r="M359" s="149"/>
      <c r="T359" s="54"/>
      <c r="AT359" s="18" t="s">
        <v>198</v>
      </c>
      <c r="AU359" s="18" t="s">
        <v>85</v>
      </c>
    </row>
    <row r="360" spans="2:65" s="12" customFormat="1" ht="11.25">
      <c r="B360" s="150"/>
      <c r="D360" s="151" t="s">
        <v>205</v>
      </c>
      <c r="E360" s="152" t="s">
        <v>19</v>
      </c>
      <c r="F360" s="153" t="s">
        <v>217</v>
      </c>
      <c r="H360" s="152" t="s">
        <v>19</v>
      </c>
      <c r="I360" s="154"/>
      <c r="L360" s="150"/>
      <c r="M360" s="155"/>
      <c r="T360" s="156"/>
      <c r="AT360" s="152" t="s">
        <v>205</v>
      </c>
      <c r="AU360" s="152" t="s">
        <v>85</v>
      </c>
      <c r="AV360" s="12" t="s">
        <v>82</v>
      </c>
      <c r="AW360" s="12" t="s">
        <v>35</v>
      </c>
      <c r="AX360" s="12" t="s">
        <v>74</v>
      </c>
      <c r="AY360" s="152" t="s">
        <v>189</v>
      </c>
    </row>
    <row r="361" spans="2:65" s="12" customFormat="1" ht="11.25">
      <c r="B361" s="150"/>
      <c r="D361" s="151" t="s">
        <v>205</v>
      </c>
      <c r="E361" s="152" t="s">
        <v>19</v>
      </c>
      <c r="F361" s="153" t="s">
        <v>4449</v>
      </c>
      <c r="H361" s="152" t="s">
        <v>19</v>
      </c>
      <c r="I361" s="154"/>
      <c r="L361" s="150"/>
      <c r="M361" s="155"/>
      <c r="T361" s="156"/>
      <c r="AT361" s="152" t="s">
        <v>205</v>
      </c>
      <c r="AU361" s="152" t="s">
        <v>85</v>
      </c>
      <c r="AV361" s="12" t="s">
        <v>82</v>
      </c>
      <c r="AW361" s="12" t="s">
        <v>35</v>
      </c>
      <c r="AX361" s="12" t="s">
        <v>74</v>
      </c>
      <c r="AY361" s="152" t="s">
        <v>189</v>
      </c>
    </row>
    <row r="362" spans="2:65" s="13" customFormat="1" ht="11.25">
      <c r="B362" s="157"/>
      <c r="D362" s="151" t="s">
        <v>205</v>
      </c>
      <c r="E362" s="158" t="s">
        <v>19</v>
      </c>
      <c r="F362" s="159" t="s">
        <v>4459</v>
      </c>
      <c r="H362" s="160">
        <v>8.1</v>
      </c>
      <c r="I362" s="161"/>
      <c r="L362" s="157"/>
      <c r="M362" s="162"/>
      <c r="T362" s="163"/>
      <c r="AT362" s="158" t="s">
        <v>205</v>
      </c>
      <c r="AU362" s="158" t="s">
        <v>85</v>
      </c>
      <c r="AV362" s="13" t="s">
        <v>85</v>
      </c>
      <c r="AW362" s="13" t="s">
        <v>35</v>
      </c>
      <c r="AX362" s="13" t="s">
        <v>82</v>
      </c>
      <c r="AY362" s="158" t="s">
        <v>189</v>
      </c>
    </row>
    <row r="363" spans="2:65" s="1" customFormat="1" ht="24.2" customHeight="1">
      <c r="B363" s="33"/>
      <c r="C363" s="178" t="s">
        <v>574</v>
      </c>
      <c r="D363" s="178" t="s">
        <v>666</v>
      </c>
      <c r="E363" s="179" t="s">
        <v>4460</v>
      </c>
      <c r="F363" s="180" t="s">
        <v>4461</v>
      </c>
      <c r="G363" s="181" t="s">
        <v>339</v>
      </c>
      <c r="H363" s="182">
        <v>8.2219999999999995</v>
      </c>
      <c r="I363" s="183"/>
      <c r="J363" s="184">
        <f>ROUND(I363*H363,2)</f>
        <v>0</v>
      </c>
      <c r="K363" s="180" t="s">
        <v>195</v>
      </c>
      <c r="L363" s="185"/>
      <c r="M363" s="186" t="s">
        <v>19</v>
      </c>
      <c r="N363" s="187" t="s">
        <v>45</v>
      </c>
      <c r="P363" s="142">
        <f>O363*H363</f>
        <v>0</v>
      </c>
      <c r="Q363" s="142">
        <v>6.6699999999999997E-3</v>
      </c>
      <c r="R363" s="142">
        <f>Q363*H363</f>
        <v>5.4840739999999992E-2</v>
      </c>
      <c r="S363" s="142">
        <v>0</v>
      </c>
      <c r="T363" s="143">
        <f>S363*H363</f>
        <v>0</v>
      </c>
      <c r="AR363" s="144" t="s">
        <v>234</v>
      </c>
      <c r="AT363" s="144" t="s">
        <v>666</v>
      </c>
      <c r="AU363" s="144" t="s">
        <v>85</v>
      </c>
      <c r="AY363" s="18" t="s">
        <v>189</v>
      </c>
      <c r="BE363" s="145">
        <f>IF(N363="základní",J363,0)</f>
        <v>0</v>
      </c>
      <c r="BF363" s="145">
        <f>IF(N363="snížená",J363,0)</f>
        <v>0</v>
      </c>
      <c r="BG363" s="145">
        <f>IF(N363="zákl. přenesená",J363,0)</f>
        <v>0</v>
      </c>
      <c r="BH363" s="145">
        <f>IF(N363="sníž. přenesená",J363,0)</f>
        <v>0</v>
      </c>
      <c r="BI363" s="145">
        <f>IF(N363="nulová",J363,0)</f>
        <v>0</v>
      </c>
      <c r="BJ363" s="18" t="s">
        <v>82</v>
      </c>
      <c r="BK363" s="145">
        <f>ROUND(I363*H363,2)</f>
        <v>0</v>
      </c>
      <c r="BL363" s="18" t="s">
        <v>196</v>
      </c>
      <c r="BM363" s="144" t="s">
        <v>4462</v>
      </c>
    </row>
    <row r="364" spans="2:65" s="13" customFormat="1" ht="11.25">
      <c r="B364" s="157"/>
      <c r="D364" s="151" t="s">
        <v>205</v>
      </c>
      <c r="F364" s="159" t="s">
        <v>4463</v>
      </c>
      <c r="H364" s="160">
        <v>8.2219999999999995</v>
      </c>
      <c r="I364" s="161"/>
      <c r="L364" s="157"/>
      <c r="M364" s="162"/>
      <c r="T364" s="163"/>
      <c r="AT364" s="158" t="s">
        <v>205</v>
      </c>
      <c r="AU364" s="158" t="s">
        <v>85</v>
      </c>
      <c r="AV364" s="13" t="s">
        <v>85</v>
      </c>
      <c r="AW364" s="13" t="s">
        <v>4</v>
      </c>
      <c r="AX364" s="13" t="s">
        <v>82</v>
      </c>
      <c r="AY364" s="158" t="s">
        <v>189</v>
      </c>
    </row>
    <row r="365" spans="2:65" s="1" customFormat="1" ht="44.25" customHeight="1">
      <c r="B365" s="33"/>
      <c r="C365" s="133" t="s">
        <v>581</v>
      </c>
      <c r="D365" s="133" t="s">
        <v>191</v>
      </c>
      <c r="E365" s="134" t="s">
        <v>4464</v>
      </c>
      <c r="F365" s="135" t="s">
        <v>4465</v>
      </c>
      <c r="G365" s="136" t="s">
        <v>339</v>
      </c>
      <c r="H365" s="137">
        <v>8.8000000000000007</v>
      </c>
      <c r="I365" s="138"/>
      <c r="J365" s="139">
        <f>ROUND(I365*H365,2)</f>
        <v>0</v>
      </c>
      <c r="K365" s="135" t="s">
        <v>195</v>
      </c>
      <c r="L365" s="33"/>
      <c r="M365" s="140" t="s">
        <v>19</v>
      </c>
      <c r="N365" s="141" t="s">
        <v>45</v>
      </c>
      <c r="P365" s="142">
        <f>O365*H365</f>
        <v>0</v>
      </c>
      <c r="Q365" s="142">
        <v>0</v>
      </c>
      <c r="R365" s="142">
        <f>Q365*H365</f>
        <v>0</v>
      </c>
      <c r="S365" s="142">
        <v>0</v>
      </c>
      <c r="T365" s="143">
        <f>S365*H365</f>
        <v>0</v>
      </c>
      <c r="AR365" s="144" t="s">
        <v>196</v>
      </c>
      <c r="AT365" s="144" t="s">
        <v>191</v>
      </c>
      <c r="AU365" s="144" t="s">
        <v>85</v>
      </c>
      <c r="AY365" s="18" t="s">
        <v>189</v>
      </c>
      <c r="BE365" s="145">
        <f>IF(N365="základní",J365,0)</f>
        <v>0</v>
      </c>
      <c r="BF365" s="145">
        <f>IF(N365="snížená",J365,0)</f>
        <v>0</v>
      </c>
      <c r="BG365" s="145">
        <f>IF(N365="zákl. přenesená",J365,0)</f>
        <v>0</v>
      </c>
      <c r="BH365" s="145">
        <f>IF(N365="sníž. přenesená",J365,0)</f>
        <v>0</v>
      </c>
      <c r="BI365" s="145">
        <f>IF(N365="nulová",J365,0)</f>
        <v>0</v>
      </c>
      <c r="BJ365" s="18" t="s">
        <v>82</v>
      </c>
      <c r="BK365" s="145">
        <f>ROUND(I365*H365,2)</f>
        <v>0</v>
      </c>
      <c r="BL365" s="18" t="s">
        <v>196</v>
      </c>
      <c r="BM365" s="144" t="s">
        <v>4466</v>
      </c>
    </row>
    <row r="366" spans="2:65" s="1" customFormat="1" ht="11.25">
      <c r="B366" s="33"/>
      <c r="D366" s="146" t="s">
        <v>198</v>
      </c>
      <c r="F366" s="147" t="s">
        <v>4467</v>
      </c>
      <c r="I366" s="148"/>
      <c r="L366" s="33"/>
      <c r="M366" s="149"/>
      <c r="T366" s="54"/>
      <c r="AT366" s="18" t="s">
        <v>198</v>
      </c>
      <c r="AU366" s="18" t="s">
        <v>85</v>
      </c>
    </row>
    <row r="367" spans="2:65" s="12" customFormat="1" ht="11.25">
      <c r="B367" s="150"/>
      <c r="D367" s="151" t="s">
        <v>205</v>
      </c>
      <c r="E367" s="152" t="s">
        <v>19</v>
      </c>
      <c r="F367" s="153" t="s">
        <v>217</v>
      </c>
      <c r="H367" s="152" t="s">
        <v>19</v>
      </c>
      <c r="I367" s="154"/>
      <c r="L367" s="150"/>
      <c r="M367" s="155"/>
      <c r="T367" s="156"/>
      <c r="AT367" s="152" t="s">
        <v>205</v>
      </c>
      <c r="AU367" s="152" t="s">
        <v>85</v>
      </c>
      <c r="AV367" s="12" t="s">
        <v>82</v>
      </c>
      <c r="AW367" s="12" t="s">
        <v>35</v>
      </c>
      <c r="AX367" s="12" t="s">
        <v>74</v>
      </c>
      <c r="AY367" s="152" t="s">
        <v>189</v>
      </c>
    </row>
    <row r="368" spans="2:65" s="12" customFormat="1" ht="11.25">
      <c r="B368" s="150"/>
      <c r="D368" s="151" t="s">
        <v>205</v>
      </c>
      <c r="E368" s="152" t="s">
        <v>19</v>
      </c>
      <c r="F368" s="153" t="s">
        <v>4449</v>
      </c>
      <c r="H368" s="152" t="s">
        <v>19</v>
      </c>
      <c r="I368" s="154"/>
      <c r="L368" s="150"/>
      <c r="M368" s="155"/>
      <c r="T368" s="156"/>
      <c r="AT368" s="152" t="s">
        <v>205</v>
      </c>
      <c r="AU368" s="152" t="s">
        <v>85</v>
      </c>
      <c r="AV368" s="12" t="s">
        <v>82</v>
      </c>
      <c r="AW368" s="12" t="s">
        <v>35</v>
      </c>
      <c r="AX368" s="12" t="s">
        <v>74</v>
      </c>
      <c r="AY368" s="152" t="s">
        <v>189</v>
      </c>
    </row>
    <row r="369" spans="2:65" s="13" customFormat="1" ht="11.25">
      <c r="B369" s="157"/>
      <c r="D369" s="151" t="s">
        <v>205</v>
      </c>
      <c r="E369" s="158" t="s">
        <v>19</v>
      </c>
      <c r="F369" s="159" t="s">
        <v>4468</v>
      </c>
      <c r="H369" s="160">
        <v>8.8000000000000007</v>
      </c>
      <c r="I369" s="161"/>
      <c r="L369" s="157"/>
      <c r="M369" s="162"/>
      <c r="T369" s="163"/>
      <c r="AT369" s="158" t="s">
        <v>205</v>
      </c>
      <c r="AU369" s="158" t="s">
        <v>85</v>
      </c>
      <c r="AV369" s="13" t="s">
        <v>85</v>
      </c>
      <c r="AW369" s="13" t="s">
        <v>35</v>
      </c>
      <c r="AX369" s="13" t="s">
        <v>82</v>
      </c>
      <c r="AY369" s="158" t="s">
        <v>189</v>
      </c>
    </row>
    <row r="370" spans="2:65" s="1" customFormat="1" ht="24.2" customHeight="1">
      <c r="B370" s="33"/>
      <c r="C370" s="178" t="s">
        <v>587</v>
      </c>
      <c r="D370" s="178" t="s">
        <v>666</v>
      </c>
      <c r="E370" s="179" t="s">
        <v>4469</v>
      </c>
      <c r="F370" s="180" t="s">
        <v>4470</v>
      </c>
      <c r="G370" s="181" t="s">
        <v>339</v>
      </c>
      <c r="H370" s="182">
        <v>8.9320000000000004</v>
      </c>
      <c r="I370" s="183"/>
      <c r="J370" s="184">
        <f>ROUND(I370*H370,2)</f>
        <v>0</v>
      </c>
      <c r="K370" s="180" t="s">
        <v>195</v>
      </c>
      <c r="L370" s="185"/>
      <c r="M370" s="186" t="s">
        <v>19</v>
      </c>
      <c r="N370" s="187" t="s">
        <v>45</v>
      </c>
      <c r="P370" s="142">
        <f>O370*H370</f>
        <v>0</v>
      </c>
      <c r="Q370" s="142">
        <v>1.6199999999999999E-2</v>
      </c>
      <c r="R370" s="142">
        <f>Q370*H370</f>
        <v>0.1446984</v>
      </c>
      <c r="S370" s="142">
        <v>0</v>
      </c>
      <c r="T370" s="143">
        <f>S370*H370</f>
        <v>0</v>
      </c>
      <c r="AR370" s="144" t="s">
        <v>234</v>
      </c>
      <c r="AT370" s="144" t="s">
        <v>666</v>
      </c>
      <c r="AU370" s="144" t="s">
        <v>85</v>
      </c>
      <c r="AY370" s="18" t="s">
        <v>189</v>
      </c>
      <c r="BE370" s="145">
        <f>IF(N370="základní",J370,0)</f>
        <v>0</v>
      </c>
      <c r="BF370" s="145">
        <f>IF(N370="snížená",J370,0)</f>
        <v>0</v>
      </c>
      <c r="BG370" s="145">
        <f>IF(N370="zákl. přenesená",J370,0)</f>
        <v>0</v>
      </c>
      <c r="BH370" s="145">
        <f>IF(N370="sníž. přenesená",J370,0)</f>
        <v>0</v>
      </c>
      <c r="BI370" s="145">
        <f>IF(N370="nulová",J370,0)</f>
        <v>0</v>
      </c>
      <c r="BJ370" s="18" t="s">
        <v>82</v>
      </c>
      <c r="BK370" s="145">
        <f>ROUND(I370*H370,2)</f>
        <v>0</v>
      </c>
      <c r="BL370" s="18" t="s">
        <v>196</v>
      </c>
      <c r="BM370" s="144" t="s">
        <v>4471</v>
      </c>
    </row>
    <row r="371" spans="2:65" s="13" customFormat="1" ht="11.25">
      <c r="B371" s="157"/>
      <c r="D371" s="151" t="s">
        <v>205</v>
      </c>
      <c r="F371" s="159" t="s">
        <v>4472</v>
      </c>
      <c r="H371" s="160">
        <v>8.9320000000000004</v>
      </c>
      <c r="I371" s="161"/>
      <c r="L371" s="157"/>
      <c r="M371" s="162"/>
      <c r="T371" s="163"/>
      <c r="AT371" s="158" t="s">
        <v>205</v>
      </c>
      <c r="AU371" s="158" t="s">
        <v>85</v>
      </c>
      <c r="AV371" s="13" t="s">
        <v>85</v>
      </c>
      <c r="AW371" s="13" t="s">
        <v>4</v>
      </c>
      <c r="AX371" s="13" t="s">
        <v>82</v>
      </c>
      <c r="AY371" s="158" t="s">
        <v>189</v>
      </c>
    </row>
    <row r="372" spans="2:65" s="1" customFormat="1" ht="37.9" customHeight="1">
      <c r="B372" s="33"/>
      <c r="C372" s="133" t="s">
        <v>596</v>
      </c>
      <c r="D372" s="133" t="s">
        <v>191</v>
      </c>
      <c r="E372" s="134" t="s">
        <v>4473</v>
      </c>
      <c r="F372" s="135" t="s">
        <v>4474</v>
      </c>
      <c r="G372" s="136" t="s">
        <v>202</v>
      </c>
      <c r="H372" s="137">
        <v>4</v>
      </c>
      <c r="I372" s="138"/>
      <c r="J372" s="139">
        <f>ROUND(I372*H372,2)</f>
        <v>0</v>
      </c>
      <c r="K372" s="135" t="s">
        <v>195</v>
      </c>
      <c r="L372" s="33"/>
      <c r="M372" s="140" t="s">
        <v>19</v>
      </c>
      <c r="N372" s="141" t="s">
        <v>45</v>
      </c>
      <c r="P372" s="142">
        <f>O372*H372</f>
        <v>0</v>
      </c>
      <c r="Q372" s="142">
        <v>0</v>
      </c>
      <c r="R372" s="142">
        <f>Q372*H372</f>
        <v>0</v>
      </c>
      <c r="S372" s="142">
        <v>0</v>
      </c>
      <c r="T372" s="143">
        <f>S372*H372</f>
        <v>0</v>
      </c>
      <c r="AR372" s="144" t="s">
        <v>196</v>
      </c>
      <c r="AT372" s="144" t="s">
        <v>191</v>
      </c>
      <c r="AU372" s="144" t="s">
        <v>85</v>
      </c>
      <c r="AY372" s="18" t="s">
        <v>189</v>
      </c>
      <c r="BE372" s="145">
        <f>IF(N372="základní",J372,0)</f>
        <v>0</v>
      </c>
      <c r="BF372" s="145">
        <f>IF(N372="snížená",J372,0)</f>
        <v>0</v>
      </c>
      <c r="BG372" s="145">
        <f>IF(N372="zákl. přenesená",J372,0)</f>
        <v>0</v>
      </c>
      <c r="BH372" s="145">
        <f>IF(N372="sníž. přenesená",J372,0)</f>
        <v>0</v>
      </c>
      <c r="BI372" s="145">
        <f>IF(N372="nulová",J372,0)</f>
        <v>0</v>
      </c>
      <c r="BJ372" s="18" t="s">
        <v>82</v>
      </c>
      <c r="BK372" s="145">
        <f>ROUND(I372*H372,2)</f>
        <v>0</v>
      </c>
      <c r="BL372" s="18" t="s">
        <v>196</v>
      </c>
      <c r="BM372" s="144" t="s">
        <v>4475</v>
      </c>
    </row>
    <row r="373" spans="2:65" s="1" customFormat="1" ht="11.25">
      <c r="B373" s="33"/>
      <c r="D373" s="146" t="s">
        <v>198</v>
      </c>
      <c r="F373" s="147" t="s">
        <v>4476</v>
      </c>
      <c r="I373" s="148"/>
      <c r="L373" s="33"/>
      <c r="M373" s="149"/>
      <c r="T373" s="54"/>
      <c r="AT373" s="18" t="s">
        <v>198</v>
      </c>
      <c r="AU373" s="18" t="s">
        <v>85</v>
      </c>
    </row>
    <row r="374" spans="2:65" s="1" customFormat="1" ht="16.5" customHeight="1">
      <c r="B374" s="33"/>
      <c r="C374" s="178" t="s">
        <v>602</v>
      </c>
      <c r="D374" s="178" t="s">
        <v>666</v>
      </c>
      <c r="E374" s="179" t="s">
        <v>4477</v>
      </c>
      <c r="F374" s="180" t="s">
        <v>4478</v>
      </c>
      <c r="G374" s="181" t="s">
        <v>202</v>
      </c>
      <c r="H374" s="182">
        <v>4</v>
      </c>
      <c r="I374" s="183"/>
      <c r="J374" s="184">
        <f>ROUND(I374*H374,2)</f>
        <v>0</v>
      </c>
      <c r="K374" s="180" t="s">
        <v>195</v>
      </c>
      <c r="L374" s="185"/>
      <c r="M374" s="186" t="s">
        <v>19</v>
      </c>
      <c r="N374" s="187" t="s">
        <v>45</v>
      </c>
      <c r="P374" s="142">
        <f>O374*H374</f>
        <v>0</v>
      </c>
      <c r="Q374" s="142">
        <v>2.2000000000000001E-4</v>
      </c>
      <c r="R374" s="142">
        <f>Q374*H374</f>
        <v>8.8000000000000003E-4</v>
      </c>
      <c r="S374" s="142">
        <v>0</v>
      </c>
      <c r="T374" s="143">
        <f>S374*H374</f>
        <v>0</v>
      </c>
      <c r="AR374" s="144" t="s">
        <v>234</v>
      </c>
      <c r="AT374" s="144" t="s">
        <v>666</v>
      </c>
      <c r="AU374" s="144" t="s">
        <v>85</v>
      </c>
      <c r="AY374" s="18" t="s">
        <v>189</v>
      </c>
      <c r="BE374" s="145">
        <f>IF(N374="základní",J374,0)</f>
        <v>0</v>
      </c>
      <c r="BF374" s="145">
        <f>IF(N374="snížená",J374,0)</f>
        <v>0</v>
      </c>
      <c r="BG374" s="145">
        <f>IF(N374="zákl. přenesená",J374,0)</f>
        <v>0</v>
      </c>
      <c r="BH374" s="145">
        <f>IF(N374="sníž. přenesená",J374,0)</f>
        <v>0</v>
      </c>
      <c r="BI374" s="145">
        <f>IF(N374="nulová",J374,0)</f>
        <v>0</v>
      </c>
      <c r="BJ374" s="18" t="s">
        <v>82</v>
      </c>
      <c r="BK374" s="145">
        <f>ROUND(I374*H374,2)</f>
        <v>0</v>
      </c>
      <c r="BL374" s="18" t="s">
        <v>196</v>
      </c>
      <c r="BM374" s="144" t="s">
        <v>4479</v>
      </c>
    </row>
    <row r="375" spans="2:65" s="12" customFormat="1" ht="11.25">
      <c r="B375" s="150"/>
      <c r="D375" s="151" t="s">
        <v>205</v>
      </c>
      <c r="E375" s="152" t="s">
        <v>19</v>
      </c>
      <c r="F375" s="153" t="s">
        <v>4271</v>
      </c>
      <c r="H375" s="152" t="s">
        <v>19</v>
      </c>
      <c r="I375" s="154"/>
      <c r="L375" s="150"/>
      <c r="M375" s="155"/>
      <c r="T375" s="156"/>
      <c r="AT375" s="152" t="s">
        <v>205</v>
      </c>
      <c r="AU375" s="152" t="s">
        <v>85</v>
      </c>
      <c r="AV375" s="12" t="s">
        <v>82</v>
      </c>
      <c r="AW375" s="12" t="s">
        <v>35</v>
      </c>
      <c r="AX375" s="12" t="s">
        <v>74</v>
      </c>
      <c r="AY375" s="152" t="s">
        <v>189</v>
      </c>
    </row>
    <row r="376" spans="2:65" s="12" customFormat="1" ht="11.25">
      <c r="B376" s="150"/>
      <c r="D376" s="151" t="s">
        <v>205</v>
      </c>
      <c r="E376" s="152" t="s">
        <v>19</v>
      </c>
      <c r="F376" s="153" t="s">
        <v>4480</v>
      </c>
      <c r="H376" s="152" t="s">
        <v>19</v>
      </c>
      <c r="I376" s="154"/>
      <c r="L376" s="150"/>
      <c r="M376" s="155"/>
      <c r="T376" s="156"/>
      <c r="AT376" s="152" t="s">
        <v>205</v>
      </c>
      <c r="AU376" s="152" t="s">
        <v>85</v>
      </c>
      <c r="AV376" s="12" t="s">
        <v>82</v>
      </c>
      <c r="AW376" s="12" t="s">
        <v>35</v>
      </c>
      <c r="AX376" s="12" t="s">
        <v>74</v>
      </c>
      <c r="AY376" s="152" t="s">
        <v>189</v>
      </c>
    </row>
    <row r="377" spans="2:65" s="13" customFormat="1" ht="11.25">
      <c r="B377" s="157"/>
      <c r="D377" s="151" t="s">
        <v>205</v>
      </c>
      <c r="E377" s="158" t="s">
        <v>19</v>
      </c>
      <c r="F377" s="159" t="s">
        <v>196</v>
      </c>
      <c r="H377" s="160">
        <v>4</v>
      </c>
      <c r="I377" s="161"/>
      <c r="L377" s="157"/>
      <c r="M377" s="162"/>
      <c r="T377" s="163"/>
      <c r="AT377" s="158" t="s">
        <v>205</v>
      </c>
      <c r="AU377" s="158" t="s">
        <v>85</v>
      </c>
      <c r="AV377" s="13" t="s">
        <v>85</v>
      </c>
      <c r="AW377" s="13" t="s">
        <v>35</v>
      </c>
      <c r="AX377" s="13" t="s">
        <v>82</v>
      </c>
      <c r="AY377" s="158" t="s">
        <v>189</v>
      </c>
    </row>
    <row r="378" spans="2:65" s="1" customFormat="1" ht="37.9" customHeight="1">
      <c r="B378" s="33"/>
      <c r="C378" s="133" t="s">
        <v>609</v>
      </c>
      <c r="D378" s="133" t="s">
        <v>191</v>
      </c>
      <c r="E378" s="134" t="s">
        <v>4481</v>
      </c>
      <c r="F378" s="135" t="s">
        <v>4482</v>
      </c>
      <c r="G378" s="136" t="s">
        <v>202</v>
      </c>
      <c r="H378" s="137">
        <v>1</v>
      </c>
      <c r="I378" s="138"/>
      <c r="J378" s="139">
        <f>ROUND(I378*H378,2)</f>
        <v>0</v>
      </c>
      <c r="K378" s="135" t="s">
        <v>195</v>
      </c>
      <c r="L378" s="33"/>
      <c r="M378" s="140" t="s">
        <v>19</v>
      </c>
      <c r="N378" s="141" t="s">
        <v>45</v>
      </c>
      <c r="P378" s="142">
        <f>O378*H378</f>
        <v>0</v>
      </c>
      <c r="Q378" s="142">
        <v>0</v>
      </c>
      <c r="R378" s="142">
        <f>Q378*H378</f>
        <v>0</v>
      </c>
      <c r="S378" s="142">
        <v>0</v>
      </c>
      <c r="T378" s="143">
        <f>S378*H378</f>
        <v>0</v>
      </c>
      <c r="AR378" s="144" t="s">
        <v>196</v>
      </c>
      <c r="AT378" s="144" t="s">
        <v>191</v>
      </c>
      <c r="AU378" s="144" t="s">
        <v>85</v>
      </c>
      <c r="AY378" s="18" t="s">
        <v>189</v>
      </c>
      <c r="BE378" s="145">
        <f>IF(N378="základní",J378,0)</f>
        <v>0</v>
      </c>
      <c r="BF378" s="145">
        <f>IF(N378="snížená",J378,0)</f>
        <v>0</v>
      </c>
      <c r="BG378" s="145">
        <f>IF(N378="zákl. přenesená",J378,0)</f>
        <v>0</v>
      </c>
      <c r="BH378" s="145">
        <f>IF(N378="sníž. přenesená",J378,0)</f>
        <v>0</v>
      </c>
      <c r="BI378" s="145">
        <f>IF(N378="nulová",J378,0)</f>
        <v>0</v>
      </c>
      <c r="BJ378" s="18" t="s">
        <v>82</v>
      </c>
      <c r="BK378" s="145">
        <f>ROUND(I378*H378,2)</f>
        <v>0</v>
      </c>
      <c r="BL378" s="18" t="s">
        <v>196</v>
      </c>
      <c r="BM378" s="144" t="s">
        <v>4483</v>
      </c>
    </row>
    <row r="379" spans="2:65" s="1" customFormat="1" ht="11.25">
      <c r="B379" s="33"/>
      <c r="D379" s="146" t="s">
        <v>198</v>
      </c>
      <c r="F379" s="147" t="s">
        <v>4484</v>
      </c>
      <c r="I379" s="148"/>
      <c r="L379" s="33"/>
      <c r="M379" s="149"/>
      <c r="T379" s="54"/>
      <c r="AT379" s="18" t="s">
        <v>198</v>
      </c>
      <c r="AU379" s="18" t="s">
        <v>85</v>
      </c>
    </row>
    <row r="380" spans="2:65" s="1" customFormat="1" ht="21.75" customHeight="1">
      <c r="B380" s="33"/>
      <c r="C380" s="178" t="s">
        <v>615</v>
      </c>
      <c r="D380" s="178" t="s">
        <v>666</v>
      </c>
      <c r="E380" s="179" t="s">
        <v>4485</v>
      </c>
      <c r="F380" s="180" t="s">
        <v>4486</v>
      </c>
      <c r="G380" s="181" t="s">
        <v>202</v>
      </c>
      <c r="H380" s="182">
        <v>1</v>
      </c>
      <c r="I380" s="183"/>
      <c r="J380" s="184">
        <f>ROUND(I380*H380,2)</f>
        <v>0</v>
      </c>
      <c r="K380" s="180" t="s">
        <v>19</v>
      </c>
      <c r="L380" s="185"/>
      <c r="M380" s="186" t="s">
        <v>19</v>
      </c>
      <c r="N380" s="187" t="s">
        <v>45</v>
      </c>
      <c r="P380" s="142">
        <f>O380*H380</f>
        <v>0</v>
      </c>
      <c r="Q380" s="142">
        <v>2.9999999999999997E-4</v>
      </c>
      <c r="R380" s="142">
        <f>Q380*H380</f>
        <v>2.9999999999999997E-4</v>
      </c>
      <c r="S380" s="142">
        <v>0</v>
      </c>
      <c r="T380" s="143">
        <f>S380*H380</f>
        <v>0</v>
      </c>
      <c r="AR380" s="144" t="s">
        <v>234</v>
      </c>
      <c r="AT380" s="144" t="s">
        <v>666</v>
      </c>
      <c r="AU380" s="144" t="s">
        <v>85</v>
      </c>
      <c r="AY380" s="18" t="s">
        <v>189</v>
      </c>
      <c r="BE380" s="145">
        <f>IF(N380="základní",J380,0)</f>
        <v>0</v>
      </c>
      <c r="BF380" s="145">
        <f>IF(N380="snížená",J380,0)</f>
        <v>0</v>
      </c>
      <c r="BG380" s="145">
        <f>IF(N380="zákl. přenesená",J380,0)</f>
        <v>0</v>
      </c>
      <c r="BH380" s="145">
        <f>IF(N380="sníž. přenesená",J380,0)</f>
        <v>0</v>
      </c>
      <c r="BI380" s="145">
        <f>IF(N380="nulová",J380,0)</f>
        <v>0</v>
      </c>
      <c r="BJ380" s="18" t="s">
        <v>82</v>
      </c>
      <c r="BK380" s="145">
        <f>ROUND(I380*H380,2)</f>
        <v>0</v>
      </c>
      <c r="BL380" s="18" t="s">
        <v>196</v>
      </c>
      <c r="BM380" s="144" t="s">
        <v>4487</v>
      </c>
    </row>
    <row r="381" spans="2:65" s="12" customFormat="1" ht="11.25">
      <c r="B381" s="150"/>
      <c r="D381" s="151" t="s">
        <v>205</v>
      </c>
      <c r="E381" s="152" t="s">
        <v>19</v>
      </c>
      <c r="F381" s="153" t="s">
        <v>4271</v>
      </c>
      <c r="H381" s="152" t="s">
        <v>19</v>
      </c>
      <c r="I381" s="154"/>
      <c r="L381" s="150"/>
      <c r="M381" s="155"/>
      <c r="T381" s="156"/>
      <c r="AT381" s="152" t="s">
        <v>205</v>
      </c>
      <c r="AU381" s="152" t="s">
        <v>85</v>
      </c>
      <c r="AV381" s="12" t="s">
        <v>82</v>
      </c>
      <c r="AW381" s="12" t="s">
        <v>35</v>
      </c>
      <c r="AX381" s="12" t="s">
        <v>74</v>
      </c>
      <c r="AY381" s="152" t="s">
        <v>189</v>
      </c>
    </row>
    <row r="382" spans="2:65" s="12" customFormat="1" ht="11.25">
      <c r="B382" s="150"/>
      <c r="D382" s="151" t="s">
        <v>205</v>
      </c>
      <c r="E382" s="152" t="s">
        <v>19</v>
      </c>
      <c r="F382" s="153" t="s">
        <v>4480</v>
      </c>
      <c r="H382" s="152" t="s">
        <v>19</v>
      </c>
      <c r="I382" s="154"/>
      <c r="L382" s="150"/>
      <c r="M382" s="155"/>
      <c r="T382" s="156"/>
      <c r="AT382" s="152" t="s">
        <v>205</v>
      </c>
      <c r="AU382" s="152" t="s">
        <v>85</v>
      </c>
      <c r="AV382" s="12" t="s">
        <v>82</v>
      </c>
      <c r="AW382" s="12" t="s">
        <v>35</v>
      </c>
      <c r="AX382" s="12" t="s">
        <v>74</v>
      </c>
      <c r="AY382" s="152" t="s">
        <v>189</v>
      </c>
    </row>
    <row r="383" spans="2:65" s="13" customFormat="1" ht="11.25">
      <c r="B383" s="157"/>
      <c r="D383" s="151" t="s">
        <v>205</v>
      </c>
      <c r="E383" s="158" t="s">
        <v>19</v>
      </c>
      <c r="F383" s="159" t="s">
        <v>82</v>
      </c>
      <c r="H383" s="160">
        <v>1</v>
      </c>
      <c r="I383" s="161"/>
      <c r="L383" s="157"/>
      <c r="M383" s="162"/>
      <c r="T383" s="163"/>
      <c r="AT383" s="158" t="s">
        <v>205</v>
      </c>
      <c r="AU383" s="158" t="s">
        <v>85</v>
      </c>
      <c r="AV383" s="13" t="s">
        <v>85</v>
      </c>
      <c r="AW383" s="13" t="s">
        <v>35</v>
      </c>
      <c r="AX383" s="13" t="s">
        <v>82</v>
      </c>
      <c r="AY383" s="158" t="s">
        <v>189</v>
      </c>
    </row>
    <row r="384" spans="2:65" s="1" customFormat="1" ht="33" customHeight="1">
      <c r="B384" s="33"/>
      <c r="C384" s="133" t="s">
        <v>623</v>
      </c>
      <c r="D384" s="133" t="s">
        <v>191</v>
      </c>
      <c r="E384" s="134" t="s">
        <v>4488</v>
      </c>
      <c r="F384" s="135" t="s">
        <v>4489</v>
      </c>
      <c r="G384" s="136" t="s">
        <v>202</v>
      </c>
      <c r="H384" s="137">
        <v>2</v>
      </c>
      <c r="I384" s="138"/>
      <c r="J384" s="139">
        <f>ROUND(I384*H384,2)</f>
        <v>0</v>
      </c>
      <c r="K384" s="135" t="s">
        <v>195</v>
      </c>
      <c r="L384" s="33"/>
      <c r="M384" s="140" t="s">
        <v>19</v>
      </c>
      <c r="N384" s="141" t="s">
        <v>45</v>
      </c>
      <c r="P384" s="142">
        <f>O384*H384</f>
        <v>0</v>
      </c>
      <c r="Q384" s="142">
        <v>0</v>
      </c>
      <c r="R384" s="142">
        <f>Q384*H384</f>
        <v>0</v>
      </c>
      <c r="S384" s="142">
        <v>0</v>
      </c>
      <c r="T384" s="143">
        <f>S384*H384</f>
        <v>0</v>
      </c>
      <c r="AR384" s="144" t="s">
        <v>196</v>
      </c>
      <c r="AT384" s="144" t="s">
        <v>191</v>
      </c>
      <c r="AU384" s="144" t="s">
        <v>85</v>
      </c>
      <c r="AY384" s="18" t="s">
        <v>189</v>
      </c>
      <c r="BE384" s="145">
        <f>IF(N384="základní",J384,0)</f>
        <v>0</v>
      </c>
      <c r="BF384" s="145">
        <f>IF(N384="snížená",J384,0)</f>
        <v>0</v>
      </c>
      <c r="BG384" s="145">
        <f>IF(N384="zákl. přenesená",J384,0)</f>
        <v>0</v>
      </c>
      <c r="BH384" s="145">
        <f>IF(N384="sníž. přenesená",J384,0)</f>
        <v>0</v>
      </c>
      <c r="BI384" s="145">
        <f>IF(N384="nulová",J384,0)</f>
        <v>0</v>
      </c>
      <c r="BJ384" s="18" t="s">
        <v>82</v>
      </c>
      <c r="BK384" s="145">
        <f>ROUND(I384*H384,2)</f>
        <v>0</v>
      </c>
      <c r="BL384" s="18" t="s">
        <v>196</v>
      </c>
      <c r="BM384" s="144" t="s">
        <v>4490</v>
      </c>
    </row>
    <row r="385" spans="2:65" s="1" customFormat="1" ht="11.25">
      <c r="B385" s="33"/>
      <c r="D385" s="146" t="s">
        <v>198</v>
      </c>
      <c r="F385" s="147" t="s">
        <v>4491</v>
      </c>
      <c r="I385" s="148"/>
      <c r="L385" s="33"/>
      <c r="M385" s="149"/>
      <c r="T385" s="54"/>
      <c r="AT385" s="18" t="s">
        <v>198</v>
      </c>
      <c r="AU385" s="18" t="s">
        <v>85</v>
      </c>
    </row>
    <row r="386" spans="2:65" s="13" customFormat="1" ht="11.25">
      <c r="B386" s="157"/>
      <c r="D386" s="151" t="s">
        <v>205</v>
      </c>
      <c r="E386" s="158" t="s">
        <v>19</v>
      </c>
      <c r="F386" s="159" t="s">
        <v>4492</v>
      </c>
      <c r="H386" s="160">
        <v>2</v>
      </c>
      <c r="I386" s="161"/>
      <c r="L386" s="157"/>
      <c r="M386" s="162"/>
      <c r="T386" s="163"/>
      <c r="AT386" s="158" t="s">
        <v>205</v>
      </c>
      <c r="AU386" s="158" t="s">
        <v>85</v>
      </c>
      <c r="AV386" s="13" t="s">
        <v>85</v>
      </c>
      <c r="AW386" s="13" t="s">
        <v>35</v>
      </c>
      <c r="AX386" s="13" t="s">
        <v>82</v>
      </c>
      <c r="AY386" s="158" t="s">
        <v>189</v>
      </c>
    </row>
    <row r="387" spans="2:65" s="1" customFormat="1" ht="16.5" customHeight="1">
      <c r="B387" s="33"/>
      <c r="C387" s="178" t="s">
        <v>630</v>
      </c>
      <c r="D387" s="178" t="s">
        <v>666</v>
      </c>
      <c r="E387" s="179" t="s">
        <v>4493</v>
      </c>
      <c r="F387" s="180" t="s">
        <v>4494</v>
      </c>
      <c r="G387" s="181" t="s">
        <v>202</v>
      </c>
      <c r="H387" s="182">
        <v>2</v>
      </c>
      <c r="I387" s="183"/>
      <c r="J387" s="184">
        <f>ROUND(I387*H387,2)</f>
        <v>0</v>
      </c>
      <c r="K387" s="180" t="s">
        <v>195</v>
      </c>
      <c r="L387" s="185"/>
      <c r="M387" s="186" t="s">
        <v>19</v>
      </c>
      <c r="N387" s="187" t="s">
        <v>45</v>
      </c>
      <c r="P387" s="142">
        <f>O387*H387</f>
        <v>0</v>
      </c>
      <c r="Q387" s="142">
        <v>1.9000000000000001E-4</v>
      </c>
      <c r="R387" s="142">
        <f>Q387*H387</f>
        <v>3.8000000000000002E-4</v>
      </c>
      <c r="S387" s="142">
        <v>0</v>
      </c>
      <c r="T387" s="143">
        <f>S387*H387</f>
        <v>0</v>
      </c>
      <c r="AR387" s="144" t="s">
        <v>234</v>
      </c>
      <c r="AT387" s="144" t="s">
        <v>666</v>
      </c>
      <c r="AU387" s="144" t="s">
        <v>85</v>
      </c>
      <c r="AY387" s="18" t="s">
        <v>189</v>
      </c>
      <c r="BE387" s="145">
        <f>IF(N387="základní",J387,0)</f>
        <v>0</v>
      </c>
      <c r="BF387" s="145">
        <f>IF(N387="snížená",J387,0)</f>
        <v>0</v>
      </c>
      <c r="BG387" s="145">
        <f>IF(N387="zákl. přenesená",J387,0)</f>
        <v>0</v>
      </c>
      <c r="BH387" s="145">
        <f>IF(N387="sníž. přenesená",J387,0)</f>
        <v>0</v>
      </c>
      <c r="BI387" s="145">
        <f>IF(N387="nulová",J387,0)</f>
        <v>0</v>
      </c>
      <c r="BJ387" s="18" t="s">
        <v>82</v>
      </c>
      <c r="BK387" s="145">
        <f>ROUND(I387*H387,2)</f>
        <v>0</v>
      </c>
      <c r="BL387" s="18" t="s">
        <v>196</v>
      </c>
      <c r="BM387" s="144" t="s">
        <v>4495</v>
      </c>
    </row>
    <row r="388" spans="2:65" s="12" customFormat="1" ht="11.25">
      <c r="B388" s="150"/>
      <c r="D388" s="151" t="s">
        <v>205</v>
      </c>
      <c r="E388" s="152" t="s">
        <v>19</v>
      </c>
      <c r="F388" s="153" t="s">
        <v>4271</v>
      </c>
      <c r="H388" s="152" t="s">
        <v>19</v>
      </c>
      <c r="I388" s="154"/>
      <c r="L388" s="150"/>
      <c r="M388" s="155"/>
      <c r="T388" s="156"/>
      <c r="AT388" s="152" t="s">
        <v>205</v>
      </c>
      <c r="AU388" s="152" t="s">
        <v>85</v>
      </c>
      <c r="AV388" s="12" t="s">
        <v>82</v>
      </c>
      <c r="AW388" s="12" t="s">
        <v>35</v>
      </c>
      <c r="AX388" s="12" t="s">
        <v>74</v>
      </c>
      <c r="AY388" s="152" t="s">
        <v>189</v>
      </c>
    </row>
    <row r="389" spans="2:65" s="12" customFormat="1" ht="11.25">
      <c r="B389" s="150"/>
      <c r="D389" s="151" t="s">
        <v>205</v>
      </c>
      <c r="E389" s="152" t="s">
        <v>19</v>
      </c>
      <c r="F389" s="153" t="s">
        <v>4480</v>
      </c>
      <c r="H389" s="152" t="s">
        <v>19</v>
      </c>
      <c r="I389" s="154"/>
      <c r="L389" s="150"/>
      <c r="M389" s="155"/>
      <c r="T389" s="156"/>
      <c r="AT389" s="152" t="s">
        <v>205</v>
      </c>
      <c r="AU389" s="152" t="s">
        <v>85</v>
      </c>
      <c r="AV389" s="12" t="s">
        <v>82</v>
      </c>
      <c r="AW389" s="12" t="s">
        <v>35</v>
      </c>
      <c r="AX389" s="12" t="s">
        <v>74</v>
      </c>
      <c r="AY389" s="152" t="s">
        <v>189</v>
      </c>
    </row>
    <row r="390" spans="2:65" s="13" customFormat="1" ht="11.25">
      <c r="B390" s="157"/>
      <c r="D390" s="151" t="s">
        <v>205</v>
      </c>
      <c r="E390" s="158" t="s">
        <v>19</v>
      </c>
      <c r="F390" s="159" t="s">
        <v>85</v>
      </c>
      <c r="H390" s="160">
        <v>2</v>
      </c>
      <c r="I390" s="161"/>
      <c r="L390" s="157"/>
      <c r="M390" s="162"/>
      <c r="T390" s="163"/>
      <c r="AT390" s="158" t="s">
        <v>205</v>
      </c>
      <c r="AU390" s="158" t="s">
        <v>85</v>
      </c>
      <c r="AV390" s="13" t="s">
        <v>85</v>
      </c>
      <c r="AW390" s="13" t="s">
        <v>35</v>
      </c>
      <c r="AX390" s="13" t="s">
        <v>82</v>
      </c>
      <c r="AY390" s="158" t="s">
        <v>189</v>
      </c>
    </row>
    <row r="391" spans="2:65" s="1" customFormat="1" ht="16.5" customHeight="1">
      <c r="B391" s="33"/>
      <c r="C391" s="178" t="s">
        <v>641</v>
      </c>
      <c r="D391" s="178" t="s">
        <v>666</v>
      </c>
      <c r="E391" s="179" t="s">
        <v>4496</v>
      </c>
      <c r="F391" s="180" t="s">
        <v>4497</v>
      </c>
      <c r="G391" s="181" t="s">
        <v>202</v>
      </c>
      <c r="H391" s="182">
        <v>2</v>
      </c>
      <c r="I391" s="183"/>
      <c r="J391" s="184">
        <f>ROUND(I391*H391,2)</f>
        <v>0</v>
      </c>
      <c r="K391" s="180" t="s">
        <v>19</v>
      </c>
      <c r="L391" s="185"/>
      <c r="M391" s="186" t="s">
        <v>19</v>
      </c>
      <c r="N391" s="187" t="s">
        <v>45</v>
      </c>
      <c r="P391" s="142">
        <f>O391*H391</f>
        <v>0</v>
      </c>
      <c r="Q391" s="142">
        <v>2.2000000000000001E-3</v>
      </c>
      <c r="R391" s="142">
        <f>Q391*H391</f>
        <v>4.4000000000000003E-3</v>
      </c>
      <c r="S391" s="142">
        <v>0</v>
      </c>
      <c r="T391" s="143">
        <f>S391*H391</f>
        <v>0</v>
      </c>
      <c r="AR391" s="144" t="s">
        <v>234</v>
      </c>
      <c r="AT391" s="144" t="s">
        <v>666</v>
      </c>
      <c r="AU391" s="144" t="s">
        <v>85</v>
      </c>
      <c r="AY391" s="18" t="s">
        <v>189</v>
      </c>
      <c r="BE391" s="145">
        <f>IF(N391="základní",J391,0)</f>
        <v>0</v>
      </c>
      <c r="BF391" s="145">
        <f>IF(N391="snížená",J391,0)</f>
        <v>0</v>
      </c>
      <c r="BG391" s="145">
        <f>IF(N391="zákl. přenesená",J391,0)</f>
        <v>0</v>
      </c>
      <c r="BH391" s="145">
        <f>IF(N391="sníž. přenesená",J391,0)</f>
        <v>0</v>
      </c>
      <c r="BI391" s="145">
        <f>IF(N391="nulová",J391,0)</f>
        <v>0</v>
      </c>
      <c r="BJ391" s="18" t="s">
        <v>82</v>
      </c>
      <c r="BK391" s="145">
        <f>ROUND(I391*H391,2)</f>
        <v>0</v>
      </c>
      <c r="BL391" s="18" t="s">
        <v>196</v>
      </c>
      <c r="BM391" s="144" t="s">
        <v>4498</v>
      </c>
    </row>
    <row r="392" spans="2:65" s="1" customFormat="1" ht="37.9" customHeight="1">
      <c r="B392" s="33"/>
      <c r="C392" s="133" t="s">
        <v>648</v>
      </c>
      <c r="D392" s="133" t="s">
        <v>191</v>
      </c>
      <c r="E392" s="134" t="s">
        <v>4499</v>
      </c>
      <c r="F392" s="135" t="s">
        <v>4500</v>
      </c>
      <c r="G392" s="136" t="s">
        <v>202</v>
      </c>
      <c r="H392" s="137">
        <v>3</v>
      </c>
      <c r="I392" s="138"/>
      <c r="J392" s="139">
        <f>ROUND(I392*H392,2)</f>
        <v>0</v>
      </c>
      <c r="K392" s="135" t="s">
        <v>195</v>
      </c>
      <c r="L392" s="33"/>
      <c r="M392" s="140" t="s">
        <v>19</v>
      </c>
      <c r="N392" s="141" t="s">
        <v>45</v>
      </c>
      <c r="P392" s="142">
        <f>O392*H392</f>
        <v>0</v>
      </c>
      <c r="Q392" s="142">
        <v>0</v>
      </c>
      <c r="R392" s="142">
        <f>Q392*H392</f>
        <v>0</v>
      </c>
      <c r="S392" s="142">
        <v>0</v>
      </c>
      <c r="T392" s="143">
        <f>S392*H392</f>
        <v>0</v>
      </c>
      <c r="AR392" s="144" t="s">
        <v>196</v>
      </c>
      <c r="AT392" s="144" t="s">
        <v>191</v>
      </c>
      <c r="AU392" s="144" t="s">
        <v>85</v>
      </c>
      <c r="AY392" s="18" t="s">
        <v>189</v>
      </c>
      <c r="BE392" s="145">
        <f>IF(N392="základní",J392,0)</f>
        <v>0</v>
      </c>
      <c r="BF392" s="145">
        <f>IF(N392="snížená",J392,0)</f>
        <v>0</v>
      </c>
      <c r="BG392" s="145">
        <f>IF(N392="zákl. přenesená",J392,0)</f>
        <v>0</v>
      </c>
      <c r="BH392" s="145">
        <f>IF(N392="sníž. přenesená",J392,0)</f>
        <v>0</v>
      </c>
      <c r="BI392" s="145">
        <f>IF(N392="nulová",J392,0)</f>
        <v>0</v>
      </c>
      <c r="BJ392" s="18" t="s">
        <v>82</v>
      </c>
      <c r="BK392" s="145">
        <f>ROUND(I392*H392,2)</f>
        <v>0</v>
      </c>
      <c r="BL392" s="18" t="s">
        <v>196</v>
      </c>
      <c r="BM392" s="144" t="s">
        <v>4501</v>
      </c>
    </row>
    <row r="393" spans="2:65" s="1" customFormat="1" ht="11.25">
      <c r="B393" s="33"/>
      <c r="D393" s="146" t="s">
        <v>198</v>
      </c>
      <c r="F393" s="147" t="s">
        <v>4502</v>
      </c>
      <c r="I393" s="148"/>
      <c r="L393" s="33"/>
      <c r="M393" s="149"/>
      <c r="T393" s="54"/>
      <c r="AT393" s="18" t="s">
        <v>198</v>
      </c>
      <c r="AU393" s="18" t="s">
        <v>85</v>
      </c>
    </row>
    <row r="394" spans="2:65" s="1" customFormat="1" ht="16.5" customHeight="1">
      <c r="B394" s="33"/>
      <c r="C394" s="178" t="s">
        <v>665</v>
      </c>
      <c r="D394" s="178" t="s">
        <v>666</v>
      </c>
      <c r="E394" s="179" t="s">
        <v>4503</v>
      </c>
      <c r="F394" s="180" t="s">
        <v>4504</v>
      </c>
      <c r="G394" s="181" t="s">
        <v>202</v>
      </c>
      <c r="H394" s="182">
        <v>3</v>
      </c>
      <c r="I394" s="183"/>
      <c r="J394" s="184">
        <f>ROUND(I394*H394,2)</f>
        <v>0</v>
      </c>
      <c r="K394" s="180" t="s">
        <v>195</v>
      </c>
      <c r="L394" s="185"/>
      <c r="M394" s="186" t="s">
        <v>19</v>
      </c>
      <c r="N394" s="187" t="s">
        <v>45</v>
      </c>
      <c r="P394" s="142">
        <f>O394*H394</f>
        <v>0</v>
      </c>
      <c r="Q394" s="142">
        <v>1.7700000000000001E-3</v>
      </c>
      <c r="R394" s="142">
        <f>Q394*H394</f>
        <v>5.3100000000000005E-3</v>
      </c>
      <c r="S394" s="142">
        <v>0</v>
      </c>
      <c r="T394" s="143">
        <f>S394*H394</f>
        <v>0</v>
      </c>
      <c r="AR394" s="144" t="s">
        <v>234</v>
      </c>
      <c r="AT394" s="144" t="s">
        <v>666</v>
      </c>
      <c r="AU394" s="144" t="s">
        <v>85</v>
      </c>
      <c r="AY394" s="18" t="s">
        <v>189</v>
      </c>
      <c r="BE394" s="145">
        <f>IF(N394="základní",J394,0)</f>
        <v>0</v>
      </c>
      <c r="BF394" s="145">
        <f>IF(N394="snížená",J394,0)</f>
        <v>0</v>
      </c>
      <c r="BG394" s="145">
        <f>IF(N394="zákl. přenesená",J394,0)</f>
        <v>0</v>
      </c>
      <c r="BH394" s="145">
        <f>IF(N394="sníž. přenesená",J394,0)</f>
        <v>0</v>
      </c>
      <c r="BI394" s="145">
        <f>IF(N394="nulová",J394,0)</f>
        <v>0</v>
      </c>
      <c r="BJ394" s="18" t="s">
        <v>82</v>
      </c>
      <c r="BK394" s="145">
        <f>ROUND(I394*H394,2)</f>
        <v>0</v>
      </c>
      <c r="BL394" s="18" t="s">
        <v>196</v>
      </c>
      <c r="BM394" s="144" t="s">
        <v>4505</v>
      </c>
    </row>
    <row r="395" spans="2:65" s="12" customFormat="1" ht="11.25">
      <c r="B395" s="150"/>
      <c r="D395" s="151" t="s">
        <v>205</v>
      </c>
      <c r="E395" s="152" t="s">
        <v>19</v>
      </c>
      <c r="F395" s="153" t="s">
        <v>4271</v>
      </c>
      <c r="H395" s="152" t="s">
        <v>19</v>
      </c>
      <c r="I395" s="154"/>
      <c r="L395" s="150"/>
      <c r="M395" s="155"/>
      <c r="T395" s="156"/>
      <c r="AT395" s="152" t="s">
        <v>205</v>
      </c>
      <c r="AU395" s="152" t="s">
        <v>85</v>
      </c>
      <c r="AV395" s="12" t="s">
        <v>82</v>
      </c>
      <c r="AW395" s="12" t="s">
        <v>35</v>
      </c>
      <c r="AX395" s="12" t="s">
        <v>74</v>
      </c>
      <c r="AY395" s="152" t="s">
        <v>189</v>
      </c>
    </row>
    <row r="396" spans="2:65" s="13" customFormat="1" ht="11.25">
      <c r="B396" s="157"/>
      <c r="D396" s="151" t="s">
        <v>205</v>
      </c>
      <c r="E396" s="158" t="s">
        <v>19</v>
      </c>
      <c r="F396" s="159" t="s">
        <v>111</v>
      </c>
      <c r="H396" s="160">
        <v>3</v>
      </c>
      <c r="I396" s="161"/>
      <c r="L396" s="157"/>
      <c r="M396" s="162"/>
      <c r="T396" s="163"/>
      <c r="AT396" s="158" t="s">
        <v>205</v>
      </c>
      <c r="AU396" s="158" t="s">
        <v>85</v>
      </c>
      <c r="AV396" s="13" t="s">
        <v>85</v>
      </c>
      <c r="AW396" s="13" t="s">
        <v>35</v>
      </c>
      <c r="AX396" s="13" t="s">
        <v>82</v>
      </c>
      <c r="AY396" s="158" t="s">
        <v>189</v>
      </c>
    </row>
    <row r="397" spans="2:65" s="1" customFormat="1" ht="33" customHeight="1">
      <c r="B397" s="33"/>
      <c r="C397" s="133" t="s">
        <v>674</v>
      </c>
      <c r="D397" s="133" t="s">
        <v>191</v>
      </c>
      <c r="E397" s="134" t="s">
        <v>4506</v>
      </c>
      <c r="F397" s="135" t="s">
        <v>4507</v>
      </c>
      <c r="G397" s="136" t="s">
        <v>202</v>
      </c>
      <c r="H397" s="137">
        <v>3</v>
      </c>
      <c r="I397" s="138"/>
      <c r="J397" s="139">
        <f>ROUND(I397*H397,2)</f>
        <v>0</v>
      </c>
      <c r="K397" s="135" t="s">
        <v>195</v>
      </c>
      <c r="L397" s="33"/>
      <c r="M397" s="140" t="s">
        <v>19</v>
      </c>
      <c r="N397" s="141" t="s">
        <v>45</v>
      </c>
      <c r="P397" s="142">
        <f>O397*H397</f>
        <v>0</v>
      </c>
      <c r="Q397" s="142">
        <v>0</v>
      </c>
      <c r="R397" s="142">
        <f>Q397*H397</f>
        <v>0</v>
      </c>
      <c r="S397" s="142">
        <v>0</v>
      </c>
      <c r="T397" s="143">
        <f>S397*H397</f>
        <v>0</v>
      </c>
      <c r="AR397" s="144" t="s">
        <v>196</v>
      </c>
      <c r="AT397" s="144" t="s">
        <v>191</v>
      </c>
      <c r="AU397" s="144" t="s">
        <v>85</v>
      </c>
      <c r="AY397" s="18" t="s">
        <v>189</v>
      </c>
      <c r="BE397" s="145">
        <f>IF(N397="základní",J397,0)</f>
        <v>0</v>
      </c>
      <c r="BF397" s="145">
        <f>IF(N397="snížená",J397,0)</f>
        <v>0</v>
      </c>
      <c r="BG397" s="145">
        <f>IF(N397="zákl. přenesená",J397,0)</f>
        <v>0</v>
      </c>
      <c r="BH397" s="145">
        <f>IF(N397="sníž. přenesená",J397,0)</f>
        <v>0</v>
      </c>
      <c r="BI397" s="145">
        <f>IF(N397="nulová",J397,0)</f>
        <v>0</v>
      </c>
      <c r="BJ397" s="18" t="s">
        <v>82</v>
      </c>
      <c r="BK397" s="145">
        <f>ROUND(I397*H397,2)</f>
        <v>0</v>
      </c>
      <c r="BL397" s="18" t="s">
        <v>196</v>
      </c>
      <c r="BM397" s="144" t="s">
        <v>4508</v>
      </c>
    </row>
    <row r="398" spans="2:65" s="1" customFormat="1" ht="11.25">
      <c r="B398" s="33"/>
      <c r="D398" s="146" t="s">
        <v>198</v>
      </c>
      <c r="F398" s="147" t="s">
        <v>4509</v>
      </c>
      <c r="I398" s="148"/>
      <c r="L398" s="33"/>
      <c r="M398" s="149"/>
      <c r="T398" s="54"/>
      <c r="AT398" s="18" t="s">
        <v>198</v>
      </c>
      <c r="AU398" s="18" t="s">
        <v>85</v>
      </c>
    </row>
    <row r="399" spans="2:65" s="13" customFormat="1" ht="11.25">
      <c r="B399" s="157"/>
      <c r="D399" s="151" t="s">
        <v>205</v>
      </c>
      <c r="E399" s="158" t="s">
        <v>19</v>
      </c>
      <c r="F399" s="159" t="s">
        <v>4510</v>
      </c>
      <c r="H399" s="160">
        <v>3</v>
      </c>
      <c r="I399" s="161"/>
      <c r="L399" s="157"/>
      <c r="M399" s="162"/>
      <c r="T399" s="163"/>
      <c r="AT399" s="158" t="s">
        <v>205</v>
      </c>
      <c r="AU399" s="158" t="s">
        <v>85</v>
      </c>
      <c r="AV399" s="13" t="s">
        <v>85</v>
      </c>
      <c r="AW399" s="13" t="s">
        <v>35</v>
      </c>
      <c r="AX399" s="13" t="s">
        <v>82</v>
      </c>
      <c r="AY399" s="158" t="s">
        <v>189</v>
      </c>
    </row>
    <row r="400" spans="2:65" s="1" customFormat="1" ht="16.5" customHeight="1">
      <c r="B400" s="33"/>
      <c r="C400" s="178" t="s">
        <v>685</v>
      </c>
      <c r="D400" s="178" t="s">
        <v>666</v>
      </c>
      <c r="E400" s="179" t="s">
        <v>4511</v>
      </c>
      <c r="F400" s="180" t="s">
        <v>4512</v>
      </c>
      <c r="G400" s="181" t="s">
        <v>202</v>
      </c>
      <c r="H400" s="182">
        <v>3</v>
      </c>
      <c r="I400" s="183"/>
      <c r="J400" s="184">
        <f>ROUND(I400*H400,2)</f>
        <v>0</v>
      </c>
      <c r="K400" s="180" t="s">
        <v>195</v>
      </c>
      <c r="L400" s="185"/>
      <c r="M400" s="186" t="s">
        <v>19</v>
      </c>
      <c r="N400" s="187" t="s">
        <v>45</v>
      </c>
      <c r="P400" s="142">
        <f>O400*H400</f>
        <v>0</v>
      </c>
      <c r="Q400" s="142">
        <v>1.72E-3</v>
      </c>
      <c r="R400" s="142">
        <f>Q400*H400</f>
        <v>5.1599999999999997E-3</v>
      </c>
      <c r="S400" s="142">
        <v>0</v>
      </c>
      <c r="T400" s="143">
        <f>S400*H400</f>
        <v>0</v>
      </c>
      <c r="AR400" s="144" t="s">
        <v>234</v>
      </c>
      <c r="AT400" s="144" t="s">
        <v>666</v>
      </c>
      <c r="AU400" s="144" t="s">
        <v>85</v>
      </c>
      <c r="AY400" s="18" t="s">
        <v>189</v>
      </c>
      <c r="BE400" s="145">
        <f>IF(N400="základní",J400,0)</f>
        <v>0</v>
      </c>
      <c r="BF400" s="145">
        <f>IF(N400="snížená",J400,0)</f>
        <v>0</v>
      </c>
      <c r="BG400" s="145">
        <f>IF(N400="zákl. přenesená",J400,0)</f>
        <v>0</v>
      </c>
      <c r="BH400" s="145">
        <f>IF(N400="sníž. přenesená",J400,0)</f>
        <v>0</v>
      </c>
      <c r="BI400" s="145">
        <f>IF(N400="nulová",J400,0)</f>
        <v>0</v>
      </c>
      <c r="BJ400" s="18" t="s">
        <v>82</v>
      </c>
      <c r="BK400" s="145">
        <f>ROUND(I400*H400,2)</f>
        <v>0</v>
      </c>
      <c r="BL400" s="18" t="s">
        <v>196</v>
      </c>
      <c r="BM400" s="144" t="s">
        <v>4513</v>
      </c>
    </row>
    <row r="401" spans="2:65" s="12" customFormat="1" ht="11.25">
      <c r="B401" s="150"/>
      <c r="D401" s="151" t="s">
        <v>205</v>
      </c>
      <c r="E401" s="152" t="s">
        <v>19</v>
      </c>
      <c r="F401" s="153" t="s">
        <v>4271</v>
      </c>
      <c r="H401" s="152" t="s">
        <v>19</v>
      </c>
      <c r="I401" s="154"/>
      <c r="L401" s="150"/>
      <c r="M401" s="155"/>
      <c r="T401" s="156"/>
      <c r="AT401" s="152" t="s">
        <v>205</v>
      </c>
      <c r="AU401" s="152" t="s">
        <v>85</v>
      </c>
      <c r="AV401" s="12" t="s">
        <v>82</v>
      </c>
      <c r="AW401" s="12" t="s">
        <v>35</v>
      </c>
      <c r="AX401" s="12" t="s">
        <v>74</v>
      </c>
      <c r="AY401" s="152" t="s">
        <v>189</v>
      </c>
    </row>
    <row r="402" spans="2:65" s="13" customFormat="1" ht="11.25">
      <c r="B402" s="157"/>
      <c r="D402" s="151" t="s">
        <v>205</v>
      </c>
      <c r="E402" s="158" t="s">
        <v>19</v>
      </c>
      <c r="F402" s="159" t="s">
        <v>111</v>
      </c>
      <c r="H402" s="160">
        <v>3</v>
      </c>
      <c r="I402" s="161"/>
      <c r="L402" s="157"/>
      <c r="M402" s="162"/>
      <c r="T402" s="163"/>
      <c r="AT402" s="158" t="s">
        <v>205</v>
      </c>
      <c r="AU402" s="158" t="s">
        <v>85</v>
      </c>
      <c r="AV402" s="13" t="s">
        <v>85</v>
      </c>
      <c r="AW402" s="13" t="s">
        <v>35</v>
      </c>
      <c r="AX402" s="13" t="s">
        <v>82</v>
      </c>
      <c r="AY402" s="158" t="s">
        <v>189</v>
      </c>
    </row>
    <row r="403" spans="2:65" s="1" customFormat="1" ht="16.5" customHeight="1">
      <c r="B403" s="33"/>
      <c r="C403" s="178" t="s">
        <v>690</v>
      </c>
      <c r="D403" s="178" t="s">
        <v>666</v>
      </c>
      <c r="E403" s="179" t="s">
        <v>4514</v>
      </c>
      <c r="F403" s="180" t="s">
        <v>4515</v>
      </c>
      <c r="G403" s="181" t="s">
        <v>202</v>
      </c>
      <c r="H403" s="182">
        <v>3</v>
      </c>
      <c r="I403" s="183"/>
      <c r="J403" s="184">
        <f>ROUND(I403*H403,2)</f>
        <v>0</v>
      </c>
      <c r="K403" s="180" t="s">
        <v>19</v>
      </c>
      <c r="L403" s="185"/>
      <c r="M403" s="186" t="s">
        <v>19</v>
      </c>
      <c r="N403" s="187" t="s">
        <v>45</v>
      </c>
      <c r="P403" s="142">
        <f>O403*H403</f>
        <v>0</v>
      </c>
      <c r="Q403" s="142">
        <v>3.49E-3</v>
      </c>
      <c r="R403" s="142">
        <f>Q403*H403</f>
        <v>1.047E-2</v>
      </c>
      <c r="S403" s="142">
        <v>0</v>
      </c>
      <c r="T403" s="143">
        <f>S403*H403</f>
        <v>0</v>
      </c>
      <c r="AR403" s="144" t="s">
        <v>234</v>
      </c>
      <c r="AT403" s="144" t="s">
        <v>666</v>
      </c>
      <c r="AU403" s="144" t="s">
        <v>85</v>
      </c>
      <c r="AY403" s="18" t="s">
        <v>189</v>
      </c>
      <c r="BE403" s="145">
        <f>IF(N403="základní",J403,0)</f>
        <v>0</v>
      </c>
      <c r="BF403" s="145">
        <f>IF(N403="snížená",J403,0)</f>
        <v>0</v>
      </c>
      <c r="BG403" s="145">
        <f>IF(N403="zákl. přenesená",J403,0)</f>
        <v>0</v>
      </c>
      <c r="BH403" s="145">
        <f>IF(N403="sníž. přenesená",J403,0)</f>
        <v>0</v>
      </c>
      <c r="BI403" s="145">
        <f>IF(N403="nulová",J403,0)</f>
        <v>0</v>
      </c>
      <c r="BJ403" s="18" t="s">
        <v>82</v>
      </c>
      <c r="BK403" s="145">
        <f>ROUND(I403*H403,2)</f>
        <v>0</v>
      </c>
      <c r="BL403" s="18" t="s">
        <v>196</v>
      </c>
      <c r="BM403" s="144" t="s">
        <v>4516</v>
      </c>
    </row>
    <row r="404" spans="2:65" s="12" customFormat="1" ht="11.25">
      <c r="B404" s="150"/>
      <c r="D404" s="151" t="s">
        <v>205</v>
      </c>
      <c r="E404" s="152" t="s">
        <v>19</v>
      </c>
      <c r="F404" s="153" t="s">
        <v>4271</v>
      </c>
      <c r="H404" s="152" t="s">
        <v>19</v>
      </c>
      <c r="I404" s="154"/>
      <c r="L404" s="150"/>
      <c r="M404" s="155"/>
      <c r="T404" s="156"/>
      <c r="AT404" s="152" t="s">
        <v>205</v>
      </c>
      <c r="AU404" s="152" t="s">
        <v>85</v>
      </c>
      <c r="AV404" s="12" t="s">
        <v>82</v>
      </c>
      <c r="AW404" s="12" t="s">
        <v>35</v>
      </c>
      <c r="AX404" s="12" t="s">
        <v>74</v>
      </c>
      <c r="AY404" s="152" t="s">
        <v>189</v>
      </c>
    </row>
    <row r="405" spans="2:65" s="13" customFormat="1" ht="11.25">
      <c r="B405" s="157"/>
      <c r="D405" s="151" t="s">
        <v>205</v>
      </c>
      <c r="E405" s="158" t="s">
        <v>19</v>
      </c>
      <c r="F405" s="159" t="s">
        <v>111</v>
      </c>
      <c r="H405" s="160">
        <v>3</v>
      </c>
      <c r="I405" s="161"/>
      <c r="L405" s="157"/>
      <c r="M405" s="162"/>
      <c r="T405" s="163"/>
      <c r="AT405" s="158" t="s">
        <v>205</v>
      </c>
      <c r="AU405" s="158" t="s">
        <v>85</v>
      </c>
      <c r="AV405" s="13" t="s">
        <v>85</v>
      </c>
      <c r="AW405" s="13" t="s">
        <v>35</v>
      </c>
      <c r="AX405" s="13" t="s">
        <v>82</v>
      </c>
      <c r="AY405" s="158" t="s">
        <v>189</v>
      </c>
    </row>
    <row r="406" spans="2:65" s="1" customFormat="1" ht="33" customHeight="1">
      <c r="B406" s="33"/>
      <c r="C406" s="133" t="s">
        <v>697</v>
      </c>
      <c r="D406" s="133" t="s">
        <v>191</v>
      </c>
      <c r="E406" s="134" t="s">
        <v>4517</v>
      </c>
      <c r="F406" s="135" t="s">
        <v>4518</v>
      </c>
      <c r="G406" s="136" t="s">
        <v>202</v>
      </c>
      <c r="H406" s="137">
        <v>1</v>
      </c>
      <c r="I406" s="138"/>
      <c r="J406" s="139">
        <f>ROUND(I406*H406,2)</f>
        <v>0</v>
      </c>
      <c r="K406" s="135" t="s">
        <v>195</v>
      </c>
      <c r="L406" s="33"/>
      <c r="M406" s="140" t="s">
        <v>19</v>
      </c>
      <c r="N406" s="141" t="s">
        <v>45</v>
      </c>
      <c r="P406" s="142">
        <f>O406*H406</f>
        <v>0</v>
      </c>
      <c r="Q406" s="142">
        <v>0</v>
      </c>
      <c r="R406" s="142">
        <f>Q406*H406</f>
        <v>0</v>
      </c>
      <c r="S406" s="142">
        <v>0</v>
      </c>
      <c r="T406" s="143">
        <f>S406*H406</f>
        <v>0</v>
      </c>
      <c r="AR406" s="144" t="s">
        <v>196</v>
      </c>
      <c r="AT406" s="144" t="s">
        <v>191</v>
      </c>
      <c r="AU406" s="144" t="s">
        <v>85</v>
      </c>
      <c r="AY406" s="18" t="s">
        <v>189</v>
      </c>
      <c r="BE406" s="145">
        <f>IF(N406="základní",J406,0)</f>
        <v>0</v>
      </c>
      <c r="BF406" s="145">
        <f>IF(N406="snížená",J406,0)</f>
        <v>0</v>
      </c>
      <c r="BG406" s="145">
        <f>IF(N406="zákl. přenesená",J406,0)</f>
        <v>0</v>
      </c>
      <c r="BH406" s="145">
        <f>IF(N406="sníž. přenesená",J406,0)</f>
        <v>0</v>
      </c>
      <c r="BI406" s="145">
        <f>IF(N406="nulová",J406,0)</f>
        <v>0</v>
      </c>
      <c r="BJ406" s="18" t="s">
        <v>82</v>
      </c>
      <c r="BK406" s="145">
        <f>ROUND(I406*H406,2)</f>
        <v>0</v>
      </c>
      <c r="BL406" s="18" t="s">
        <v>196</v>
      </c>
      <c r="BM406" s="144" t="s">
        <v>4519</v>
      </c>
    </row>
    <row r="407" spans="2:65" s="1" customFormat="1" ht="11.25">
      <c r="B407" s="33"/>
      <c r="D407" s="146" t="s">
        <v>198</v>
      </c>
      <c r="F407" s="147" t="s">
        <v>4520</v>
      </c>
      <c r="I407" s="148"/>
      <c r="L407" s="33"/>
      <c r="M407" s="149"/>
      <c r="T407" s="54"/>
      <c r="AT407" s="18" t="s">
        <v>198</v>
      </c>
      <c r="AU407" s="18" t="s">
        <v>85</v>
      </c>
    </row>
    <row r="408" spans="2:65" s="1" customFormat="1" ht="16.5" customHeight="1">
      <c r="B408" s="33"/>
      <c r="C408" s="178" t="s">
        <v>702</v>
      </c>
      <c r="D408" s="178" t="s">
        <v>666</v>
      </c>
      <c r="E408" s="179" t="s">
        <v>4521</v>
      </c>
      <c r="F408" s="180" t="s">
        <v>4522</v>
      </c>
      <c r="G408" s="181" t="s">
        <v>202</v>
      </c>
      <c r="H408" s="182">
        <v>1</v>
      </c>
      <c r="I408" s="183"/>
      <c r="J408" s="184">
        <f>ROUND(I408*H408,2)</f>
        <v>0</v>
      </c>
      <c r="K408" s="180" t="s">
        <v>195</v>
      </c>
      <c r="L408" s="185"/>
      <c r="M408" s="186" t="s">
        <v>19</v>
      </c>
      <c r="N408" s="187" t="s">
        <v>45</v>
      </c>
      <c r="P408" s="142">
        <f>O408*H408</f>
        <v>0</v>
      </c>
      <c r="Q408" s="142">
        <v>4.8799999999999998E-3</v>
      </c>
      <c r="R408" s="142">
        <f>Q408*H408</f>
        <v>4.8799999999999998E-3</v>
      </c>
      <c r="S408" s="142">
        <v>0</v>
      </c>
      <c r="T408" s="143">
        <f>S408*H408</f>
        <v>0</v>
      </c>
      <c r="AR408" s="144" t="s">
        <v>234</v>
      </c>
      <c r="AT408" s="144" t="s">
        <v>666</v>
      </c>
      <c r="AU408" s="144" t="s">
        <v>85</v>
      </c>
      <c r="AY408" s="18" t="s">
        <v>189</v>
      </c>
      <c r="BE408" s="145">
        <f>IF(N408="základní",J408,0)</f>
        <v>0</v>
      </c>
      <c r="BF408" s="145">
        <f>IF(N408="snížená",J408,0)</f>
        <v>0</v>
      </c>
      <c r="BG408" s="145">
        <f>IF(N408="zákl. přenesená",J408,0)</f>
        <v>0</v>
      </c>
      <c r="BH408" s="145">
        <f>IF(N408="sníž. přenesená",J408,0)</f>
        <v>0</v>
      </c>
      <c r="BI408" s="145">
        <f>IF(N408="nulová",J408,0)</f>
        <v>0</v>
      </c>
      <c r="BJ408" s="18" t="s">
        <v>82</v>
      </c>
      <c r="BK408" s="145">
        <f>ROUND(I408*H408,2)</f>
        <v>0</v>
      </c>
      <c r="BL408" s="18" t="s">
        <v>196</v>
      </c>
      <c r="BM408" s="144" t="s">
        <v>4523</v>
      </c>
    </row>
    <row r="409" spans="2:65" s="12" customFormat="1" ht="11.25">
      <c r="B409" s="150"/>
      <c r="D409" s="151" t="s">
        <v>205</v>
      </c>
      <c r="E409" s="152" t="s">
        <v>19</v>
      </c>
      <c r="F409" s="153" t="s">
        <v>4273</v>
      </c>
      <c r="H409" s="152" t="s">
        <v>19</v>
      </c>
      <c r="I409" s="154"/>
      <c r="L409" s="150"/>
      <c r="M409" s="155"/>
      <c r="T409" s="156"/>
      <c r="AT409" s="152" t="s">
        <v>205</v>
      </c>
      <c r="AU409" s="152" t="s">
        <v>85</v>
      </c>
      <c r="AV409" s="12" t="s">
        <v>82</v>
      </c>
      <c r="AW409" s="12" t="s">
        <v>35</v>
      </c>
      <c r="AX409" s="12" t="s">
        <v>74</v>
      </c>
      <c r="AY409" s="152" t="s">
        <v>189</v>
      </c>
    </row>
    <row r="410" spans="2:65" s="12" customFormat="1" ht="22.5">
      <c r="B410" s="150"/>
      <c r="D410" s="151" t="s">
        <v>205</v>
      </c>
      <c r="E410" s="152" t="s">
        <v>19</v>
      </c>
      <c r="F410" s="153" t="s">
        <v>4524</v>
      </c>
      <c r="H410" s="152" t="s">
        <v>19</v>
      </c>
      <c r="I410" s="154"/>
      <c r="L410" s="150"/>
      <c r="M410" s="155"/>
      <c r="T410" s="156"/>
      <c r="AT410" s="152" t="s">
        <v>205</v>
      </c>
      <c r="AU410" s="152" t="s">
        <v>85</v>
      </c>
      <c r="AV410" s="12" t="s">
        <v>82</v>
      </c>
      <c r="AW410" s="12" t="s">
        <v>35</v>
      </c>
      <c r="AX410" s="12" t="s">
        <v>74</v>
      </c>
      <c r="AY410" s="152" t="s">
        <v>189</v>
      </c>
    </row>
    <row r="411" spans="2:65" s="13" customFormat="1" ht="11.25">
      <c r="B411" s="157"/>
      <c r="D411" s="151" t="s">
        <v>205</v>
      </c>
      <c r="E411" s="158" t="s">
        <v>19</v>
      </c>
      <c r="F411" s="159" t="s">
        <v>82</v>
      </c>
      <c r="H411" s="160">
        <v>1</v>
      </c>
      <c r="I411" s="161"/>
      <c r="L411" s="157"/>
      <c r="M411" s="162"/>
      <c r="T411" s="163"/>
      <c r="AT411" s="158" t="s">
        <v>205</v>
      </c>
      <c r="AU411" s="158" t="s">
        <v>85</v>
      </c>
      <c r="AV411" s="13" t="s">
        <v>85</v>
      </c>
      <c r="AW411" s="13" t="s">
        <v>35</v>
      </c>
      <c r="AX411" s="13" t="s">
        <v>82</v>
      </c>
      <c r="AY411" s="158" t="s">
        <v>189</v>
      </c>
    </row>
    <row r="412" spans="2:65" s="1" customFormat="1" ht="16.5" customHeight="1">
      <c r="B412" s="33"/>
      <c r="C412" s="178" t="s">
        <v>708</v>
      </c>
      <c r="D412" s="178" t="s">
        <v>666</v>
      </c>
      <c r="E412" s="179" t="s">
        <v>4525</v>
      </c>
      <c r="F412" s="180" t="s">
        <v>4526</v>
      </c>
      <c r="G412" s="181" t="s">
        <v>202</v>
      </c>
      <c r="H412" s="182">
        <v>1</v>
      </c>
      <c r="I412" s="183"/>
      <c r="J412" s="184">
        <f>ROUND(I412*H412,2)</f>
        <v>0</v>
      </c>
      <c r="K412" s="180" t="s">
        <v>19</v>
      </c>
      <c r="L412" s="185"/>
      <c r="M412" s="186" t="s">
        <v>19</v>
      </c>
      <c r="N412" s="187" t="s">
        <v>45</v>
      </c>
      <c r="P412" s="142">
        <f>O412*H412</f>
        <v>0</v>
      </c>
      <c r="Q412" s="142">
        <v>3.49E-3</v>
      </c>
      <c r="R412" s="142">
        <f>Q412*H412</f>
        <v>3.49E-3</v>
      </c>
      <c r="S412" s="142">
        <v>0</v>
      </c>
      <c r="T412" s="143">
        <f>S412*H412</f>
        <v>0</v>
      </c>
      <c r="AR412" s="144" t="s">
        <v>234</v>
      </c>
      <c r="AT412" s="144" t="s">
        <v>666</v>
      </c>
      <c r="AU412" s="144" t="s">
        <v>85</v>
      </c>
      <c r="AY412" s="18" t="s">
        <v>189</v>
      </c>
      <c r="BE412" s="145">
        <f>IF(N412="základní",J412,0)</f>
        <v>0</v>
      </c>
      <c r="BF412" s="145">
        <f>IF(N412="snížená",J412,0)</f>
        <v>0</v>
      </c>
      <c r="BG412" s="145">
        <f>IF(N412="zákl. přenesená",J412,0)</f>
        <v>0</v>
      </c>
      <c r="BH412" s="145">
        <f>IF(N412="sníž. přenesená",J412,0)</f>
        <v>0</v>
      </c>
      <c r="BI412" s="145">
        <f>IF(N412="nulová",J412,0)</f>
        <v>0</v>
      </c>
      <c r="BJ412" s="18" t="s">
        <v>82</v>
      </c>
      <c r="BK412" s="145">
        <f>ROUND(I412*H412,2)</f>
        <v>0</v>
      </c>
      <c r="BL412" s="18" t="s">
        <v>196</v>
      </c>
      <c r="BM412" s="144" t="s">
        <v>4527</v>
      </c>
    </row>
    <row r="413" spans="2:65" s="12" customFormat="1" ht="11.25">
      <c r="B413" s="150"/>
      <c r="D413" s="151" t="s">
        <v>205</v>
      </c>
      <c r="E413" s="152" t="s">
        <v>19</v>
      </c>
      <c r="F413" s="153" t="s">
        <v>4273</v>
      </c>
      <c r="H413" s="152" t="s">
        <v>19</v>
      </c>
      <c r="I413" s="154"/>
      <c r="L413" s="150"/>
      <c r="M413" s="155"/>
      <c r="T413" s="156"/>
      <c r="AT413" s="152" t="s">
        <v>205</v>
      </c>
      <c r="AU413" s="152" t="s">
        <v>85</v>
      </c>
      <c r="AV413" s="12" t="s">
        <v>82</v>
      </c>
      <c r="AW413" s="12" t="s">
        <v>35</v>
      </c>
      <c r="AX413" s="12" t="s">
        <v>74</v>
      </c>
      <c r="AY413" s="152" t="s">
        <v>189</v>
      </c>
    </row>
    <row r="414" spans="2:65" s="13" customFormat="1" ht="11.25">
      <c r="B414" s="157"/>
      <c r="D414" s="151" t="s">
        <v>205</v>
      </c>
      <c r="E414" s="158" t="s">
        <v>19</v>
      </c>
      <c r="F414" s="159" t="s">
        <v>82</v>
      </c>
      <c r="H414" s="160">
        <v>1</v>
      </c>
      <c r="I414" s="161"/>
      <c r="L414" s="157"/>
      <c r="M414" s="162"/>
      <c r="T414" s="163"/>
      <c r="AT414" s="158" t="s">
        <v>205</v>
      </c>
      <c r="AU414" s="158" t="s">
        <v>85</v>
      </c>
      <c r="AV414" s="13" t="s">
        <v>85</v>
      </c>
      <c r="AW414" s="13" t="s">
        <v>35</v>
      </c>
      <c r="AX414" s="13" t="s">
        <v>82</v>
      </c>
      <c r="AY414" s="158" t="s">
        <v>189</v>
      </c>
    </row>
    <row r="415" spans="2:65" s="1" customFormat="1" ht="33" customHeight="1">
      <c r="B415" s="33"/>
      <c r="C415" s="133" t="s">
        <v>713</v>
      </c>
      <c r="D415" s="133" t="s">
        <v>191</v>
      </c>
      <c r="E415" s="134" t="s">
        <v>4528</v>
      </c>
      <c r="F415" s="135" t="s">
        <v>4529</v>
      </c>
      <c r="G415" s="136" t="s">
        <v>202</v>
      </c>
      <c r="H415" s="137">
        <v>1</v>
      </c>
      <c r="I415" s="138"/>
      <c r="J415" s="139">
        <f>ROUND(I415*H415,2)</f>
        <v>0</v>
      </c>
      <c r="K415" s="135" t="s">
        <v>195</v>
      </c>
      <c r="L415" s="33"/>
      <c r="M415" s="140" t="s">
        <v>19</v>
      </c>
      <c r="N415" s="141" t="s">
        <v>45</v>
      </c>
      <c r="P415" s="142">
        <f>O415*H415</f>
        <v>0</v>
      </c>
      <c r="Q415" s="142">
        <v>2.2699999999999999E-3</v>
      </c>
      <c r="R415" s="142">
        <f>Q415*H415</f>
        <v>2.2699999999999999E-3</v>
      </c>
      <c r="S415" s="142">
        <v>0</v>
      </c>
      <c r="T415" s="143">
        <f>S415*H415</f>
        <v>0</v>
      </c>
      <c r="AR415" s="144" t="s">
        <v>196</v>
      </c>
      <c r="AT415" s="144" t="s">
        <v>191</v>
      </c>
      <c r="AU415" s="144" t="s">
        <v>85</v>
      </c>
      <c r="AY415" s="18" t="s">
        <v>189</v>
      </c>
      <c r="BE415" s="145">
        <f>IF(N415="základní",J415,0)</f>
        <v>0</v>
      </c>
      <c r="BF415" s="145">
        <f>IF(N415="snížená",J415,0)</f>
        <v>0</v>
      </c>
      <c r="BG415" s="145">
        <f>IF(N415="zákl. přenesená",J415,0)</f>
        <v>0</v>
      </c>
      <c r="BH415" s="145">
        <f>IF(N415="sníž. přenesená",J415,0)</f>
        <v>0</v>
      </c>
      <c r="BI415" s="145">
        <f>IF(N415="nulová",J415,0)</f>
        <v>0</v>
      </c>
      <c r="BJ415" s="18" t="s">
        <v>82</v>
      </c>
      <c r="BK415" s="145">
        <f>ROUND(I415*H415,2)</f>
        <v>0</v>
      </c>
      <c r="BL415" s="18" t="s">
        <v>196</v>
      </c>
      <c r="BM415" s="144" t="s">
        <v>4530</v>
      </c>
    </row>
    <row r="416" spans="2:65" s="1" customFormat="1" ht="11.25">
      <c r="B416" s="33"/>
      <c r="D416" s="146" t="s">
        <v>198</v>
      </c>
      <c r="F416" s="147" t="s">
        <v>4531</v>
      </c>
      <c r="I416" s="148"/>
      <c r="L416" s="33"/>
      <c r="M416" s="149"/>
      <c r="T416" s="54"/>
      <c r="AT416" s="18" t="s">
        <v>198</v>
      </c>
      <c r="AU416" s="18" t="s">
        <v>85</v>
      </c>
    </row>
    <row r="417" spans="2:65" s="1" customFormat="1" ht="16.5" customHeight="1">
      <c r="B417" s="33"/>
      <c r="C417" s="178" t="s">
        <v>723</v>
      </c>
      <c r="D417" s="178" t="s">
        <v>666</v>
      </c>
      <c r="E417" s="179" t="s">
        <v>4532</v>
      </c>
      <c r="F417" s="180" t="s">
        <v>4533</v>
      </c>
      <c r="G417" s="181" t="s">
        <v>202</v>
      </c>
      <c r="H417" s="182">
        <v>1</v>
      </c>
      <c r="I417" s="183"/>
      <c r="J417" s="184">
        <f>ROUND(I417*H417,2)</f>
        <v>0</v>
      </c>
      <c r="K417" s="180" t="s">
        <v>195</v>
      </c>
      <c r="L417" s="185"/>
      <c r="M417" s="186" t="s">
        <v>19</v>
      </c>
      <c r="N417" s="187" t="s">
        <v>45</v>
      </c>
      <c r="P417" s="142">
        <f>O417*H417</f>
        <v>0</v>
      </c>
      <c r="Q417" s="142">
        <v>2.2799999999999999E-3</v>
      </c>
      <c r="R417" s="142">
        <f>Q417*H417</f>
        <v>2.2799999999999999E-3</v>
      </c>
      <c r="S417" s="142">
        <v>0</v>
      </c>
      <c r="T417" s="143">
        <f>S417*H417</f>
        <v>0</v>
      </c>
      <c r="AR417" s="144" t="s">
        <v>234</v>
      </c>
      <c r="AT417" s="144" t="s">
        <v>666</v>
      </c>
      <c r="AU417" s="144" t="s">
        <v>85</v>
      </c>
      <c r="AY417" s="18" t="s">
        <v>189</v>
      </c>
      <c r="BE417" s="145">
        <f>IF(N417="základní",J417,0)</f>
        <v>0</v>
      </c>
      <c r="BF417" s="145">
        <f>IF(N417="snížená",J417,0)</f>
        <v>0</v>
      </c>
      <c r="BG417" s="145">
        <f>IF(N417="zákl. přenesená",J417,0)</f>
        <v>0</v>
      </c>
      <c r="BH417" s="145">
        <f>IF(N417="sníž. přenesená",J417,0)</f>
        <v>0</v>
      </c>
      <c r="BI417" s="145">
        <f>IF(N417="nulová",J417,0)</f>
        <v>0</v>
      </c>
      <c r="BJ417" s="18" t="s">
        <v>82</v>
      </c>
      <c r="BK417" s="145">
        <f>ROUND(I417*H417,2)</f>
        <v>0</v>
      </c>
      <c r="BL417" s="18" t="s">
        <v>196</v>
      </c>
      <c r="BM417" s="144" t="s">
        <v>4534</v>
      </c>
    </row>
    <row r="418" spans="2:65" s="12" customFormat="1" ht="11.25">
      <c r="B418" s="150"/>
      <c r="D418" s="151" t="s">
        <v>205</v>
      </c>
      <c r="E418" s="152" t="s">
        <v>19</v>
      </c>
      <c r="F418" s="153" t="s">
        <v>4535</v>
      </c>
      <c r="H418" s="152" t="s">
        <v>19</v>
      </c>
      <c r="I418" s="154"/>
      <c r="L418" s="150"/>
      <c r="M418" s="155"/>
      <c r="T418" s="156"/>
      <c r="AT418" s="152" t="s">
        <v>205</v>
      </c>
      <c r="AU418" s="152" t="s">
        <v>85</v>
      </c>
      <c r="AV418" s="12" t="s">
        <v>82</v>
      </c>
      <c r="AW418" s="12" t="s">
        <v>35</v>
      </c>
      <c r="AX418" s="12" t="s">
        <v>74</v>
      </c>
      <c r="AY418" s="152" t="s">
        <v>189</v>
      </c>
    </row>
    <row r="419" spans="2:65" s="13" customFormat="1" ht="11.25">
      <c r="B419" s="157"/>
      <c r="D419" s="151" t="s">
        <v>205</v>
      </c>
      <c r="E419" s="158" t="s">
        <v>19</v>
      </c>
      <c r="F419" s="159" t="s">
        <v>82</v>
      </c>
      <c r="H419" s="160">
        <v>1</v>
      </c>
      <c r="I419" s="161"/>
      <c r="L419" s="157"/>
      <c r="M419" s="162"/>
      <c r="T419" s="163"/>
      <c r="AT419" s="158" t="s">
        <v>205</v>
      </c>
      <c r="AU419" s="158" t="s">
        <v>85</v>
      </c>
      <c r="AV419" s="13" t="s">
        <v>85</v>
      </c>
      <c r="AW419" s="13" t="s">
        <v>35</v>
      </c>
      <c r="AX419" s="13" t="s">
        <v>82</v>
      </c>
      <c r="AY419" s="158" t="s">
        <v>189</v>
      </c>
    </row>
    <row r="420" spans="2:65" s="1" customFormat="1" ht="33" customHeight="1">
      <c r="B420" s="33"/>
      <c r="C420" s="133" t="s">
        <v>731</v>
      </c>
      <c r="D420" s="133" t="s">
        <v>191</v>
      </c>
      <c r="E420" s="134" t="s">
        <v>4536</v>
      </c>
      <c r="F420" s="135" t="s">
        <v>4537</v>
      </c>
      <c r="G420" s="136" t="s">
        <v>202</v>
      </c>
      <c r="H420" s="137">
        <v>1</v>
      </c>
      <c r="I420" s="138"/>
      <c r="J420" s="139">
        <f>ROUND(I420*H420,2)</f>
        <v>0</v>
      </c>
      <c r="K420" s="135" t="s">
        <v>195</v>
      </c>
      <c r="L420" s="33"/>
      <c r="M420" s="140" t="s">
        <v>19</v>
      </c>
      <c r="N420" s="141" t="s">
        <v>45</v>
      </c>
      <c r="P420" s="142">
        <f>O420*H420</f>
        <v>0</v>
      </c>
      <c r="Q420" s="142">
        <v>2.2699999999999999E-3</v>
      </c>
      <c r="R420" s="142">
        <f>Q420*H420</f>
        <v>2.2699999999999999E-3</v>
      </c>
      <c r="S420" s="142">
        <v>0</v>
      </c>
      <c r="T420" s="143">
        <f>S420*H420</f>
        <v>0</v>
      </c>
      <c r="AR420" s="144" t="s">
        <v>196</v>
      </c>
      <c r="AT420" s="144" t="s">
        <v>191</v>
      </c>
      <c r="AU420" s="144" t="s">
        <v>85</v>
      </c>
      <c r="AY420" s="18" t="s">
        <v>189</v>
      </c>
      <c r="BE420" s="145">
        <f>IF(N420="základní",J420,0)</f>
        <v>0</v>
      </c>
      <c r="BF420" s="145">
        <f>IF(N420="snížená",J420,0)</f>
        <v>0</v>
      </c>
      <c r="BG420" s="145">
        <f>IF(N420="zákl. přenesená",J420,0)</f>
        <v>0</v>
      </c>
      <c r="BH420" s="145">
        <f>IF(N420="sníž. přenesená",J420,0)</f>
        <v>0</v>
      </c>
      <c r="BI420" s="145">
        <f>IF(N420="nulová",J420,0)</f>
        <v>0</v>
      </c>
      <c r="BJ420" s="18" t="s">
        <v>82</v>
      </c>
      <c r="BK420" s="145">
        <f>ROUND(I420*H420,2)</f>
        <v>0</v>
      </c>
      <c r="BL420" s="18" t="s">
        <v>196</v>
      </c>
      <c r="BM420" s="144" t="s">
        <v>4538</v>
      </c>
    </row>
    <row r="421" spans="2:65" s="1" customFormat="1" ht="11.25">
      <c r="B421" s="33"/>
      <c r="D421" s="146" t="s">
        <v>198</v>
      </c>
      <c r="F421" s="147" t="s">
        <v>4539</v>
      </c>
      <c r="I421" s="148"/>
      <c r="L421" s="33"/>
      <c r="M421" s="149"/>
      <c r="T421" s="54"/>
      <c r="AT421" s="18" t="s">
        <v>198</v>
      </c>
      <c r="AU421" s="18" t="s">
        <v>85</v>
      </c>
    </row>
    <row r="422" spans="2:65" s="1" customFormat="1" ht="16.5" customHeight="1">
      <c r="B422" s="33"/>
      <c r="C422" s="178" t="s">
        <v>737</v>
      </c>
      <c r="D422" s="178" t="s">
        <v>666</v>
      </c>
      <c r="E422" s="179" t="s">
        <v>4540</v>
      </c>
      <c r="F422" s="180" t="s">
        <v>4541</v>
      </c>
      <c r="G422" s="181" t="s">
        <v>202</v>
      </c>
      <c r="H422" s="182">
        <v>1</v>
      </c>
      <c r="I422" s="183"/>
      <c r="J422" s="184">
        <f>ROUND(I422*H422,2)</f>
        <v>0</v>
      </c>
      <c r="K422" s="180" t="s">
        <v>195</v>
      </c>
      <c r="L422" s="185"/>
      <c r="M422" s="186" t="s">
        <v>19</v>
      </c>
      <c r="N422" s="187" t="s">
        <v>45</v>
      </c>
      <c r="P422" s="142">
        <f>O422*H422</f>
        <v>0</v>
      </c>
      <c r="Q422" s="142">
        <v>2.6499999999999999E-2</v>
      </c>
      <c r="R422" s="142">
        <f>Q422*H422</f>
        <v>2.6499999999999999E-2</v>
      </c>
      <c r="S422" s="142">
        <v>0</v>
      </c>
      <c r="T422" s="143">
        <f>S422*H422</f>
        <v>0</v>
      </c>
      <c r="AR422" s="144" t="s">
        <v>234</v>
      </c>
      <c r="AT422" s="144" t="s">
        <v>666</v>
      </c>
      <c r="AU422" s="144" t="s">
        <v>85</v>
      </c>
      <c r="AY422" s="18" t="s">
        <v>189</v>
      </c>
      <c r="BE422" s="145">
        <f>IF(N422="základní",J422,0)</f>
        <v>0</v>
      </c>
      <c r="BF422" s="145">
        <f>IF(N422="snížená",J422,0)</f>
        <v>0</v>
      </c>
      <c r="BG422" s="145">
        <f>IF(N422="zákl. přenesená",J422,0)</f>
        <v>0</v>
      </c>
      <c r="BH422" s="145">
        <f>IF(N422="sníž. přenesená",J422,0)</f>
        <v>0</v>
      </c>
      <c r="BI422" s="145">
        <f>IF(N422="nulová",J422,0)</f>
        <v>0</v>
      </c>
      <c r="BJ422" s="18" t="s">
        <v>82</v>
      </c>
      <c r="BK422" s="145">
        <f>ROUND(I422*H422,2)</f>
        <v>0</v>
      </c>
      <c r="BL422" s="18" t="s">
        <v>196</v>
      </c>
      <c r="BM422" s="144" t="s">
        <v>4542</v>
      </c>
    </row>
    <row r="423" spans="2:65" s="12" customFormat="1" ht="11.25">
      <c r="B423" s="150"/>
      <c r="D423" s="151" t="s">
        <v>205</v>
      </c>
      <c r="E423" s="152" t="s">
        <v>19</v>
      </c>
      <c r="F423" s="153" t="s">
        <v>4273</v>
      </c>
      <c r="H423" s="152" t="s">
        <v>19</v>
      </c>
      <c r="I423" s="154"/>
      <c r="L423" s="150"/>
      <c r="M423" s="155"/>
      <c r="T423" s="156"/>
      <c r="AT423" s="152" t="s">
        <v>205</v>
      </c>
      <c r="AU423" s="152" t="s">
        <v>85</v>
      </c>
      <c r="AV423" s="12" t="s">
        <v>82</v>
      </c>
      <c r="AW423" s="12" t="s">
        <v>35</v>
      </c>
      <c r="AX423" s="12" t="s">
        <v>74</v>
      </c>
      <c r="AY423" s="152" t="s">
        <v>189</v>
      </c>
    </row>
    <row r="424" spans="2:65" s="12" customFormat="1" ht="22.5">
      <c r="B424" s="150"/>
      <c r="D424" s="151" t="s">
        <v>205</v>
      </c>
      <c r="E424" s="152" t="s">
        <v>19</v>
      </c>
      <c r="F424" s="153" t="s">
        <v>4524</v>
      </c>
      <c r="H424" s="152" t="s">
        <v>19</v>
      </c>
      <c r="I424" s="154"/>
      <c r="L424" s="150"/>
      <c r="M424" s="155"/>
      <c r="T424" s="156"/>
      <c r="AT424" s="152" t="s">
        <v>205</v>
      </c>
      <c r="AU424" s="152" t="s">
        <v>85</v>
      </c>
      <c r="AV424" s="12" t="s">
        <v>82</v>
      </c>
      <c r="AW424" s="12" t="s">
        <v>35</v>
      </c>
      <c r="AX424" s="12" t="s">
        <v>74</v>
      </c>
      <c r="AY424" s="152" t="s">
        <v>189</v>
      </c>
    </row>
    <row r="425" spans="2:65" s="13" customFormat="1" ht="11.25">
      <c r="B425" s="157"/>
      <c r="D425" s="151" t="s">
        <v>205</v>
      </c>
      <c r="E425" s="158" t="s">
        <v>19</v>
      </c>
      <c r="F425" s="159" t="s">
        <v>82</v>
      </c>
      <c r="H425" s="160">
        <v>1</v>
      </c>
      <c r="I425" s="161"/>
      <c r="L425" s="157"/>
      <c r="M425" s="162"/>
      <c r="T425" s="163"/>
      <c r="AT425" s="158" t="s">
        <v>205</v>
      </c>
      <c r="AU425" s="158" t="s">
        <v>85</v>
      </c>
      <c r="AV425" s="13" t="s">
        <v>85</v>
      </c>
      <c r="AW425" s="13" t="s">
        <v>35</v>
      </c>
      <c r="AX425" s="13" t="s">
        <v>82</v>
      </c>
      <c r="AY425" s="158" t="s">
        <v>189</v>
      </c>
    </row>
    <row r="426" spans="2:65" s="1" customFormat="1" ht="16.5" customHeight="1">
      <c r="B426" s="33"/>
      <c r="C426" s="133" t="s">
        <v>745</v>
      </c>
      <c r="D426" s="133" t="s">
        <v>191</v>
      </c>
      <c r="E426" s="134" t="s">
        <v>4543</v>
      </c>
      <c r="F426" s="135" t="s">
        <v>4544</v>
      </c>
      <c r="G426" s="136" t="s">
        <v>339</v>
      </c>
      <c r="H426" s="137">
        <v>9.3000000000000007</v>
      </c>
      <c r="I426" s="138"/>
      <c r="J426" s="139">
        <f>ROUND(I426*H426,2)</f>
        <v>0</v>
      </c>
      <c r="K426" s="135" t="s">
        <v>195</v>
      </c>
      <c r="L426" s="33"/>
      <c r="M426" s="140" t="s">
        <v>19</v>
      </c>
      <c r="N426" s="141" t="s">
        <v>45</v>
      </c>
      <c r="P426" s="142">
        <f>O426*H426</f>
        <v>0</v>
      </c>
      <c r="Q426" s="142">
        <v>0</v>
      </c>
      <c r="R426" s="142">
        <f>Q426*H426</f>
        <v>0</v>
      </c>
      <c r="S426" s="142">
        <v>0</v>
      </c>
      <c r="T426" s="143">
        <f>S426*H426</f>
        <v>0</v>
      </c>
      <c r="AR426" s="144" t="s">
        <v>196</v>
      </c>
      <c r="AT426" s="144" t="s">
        <v>191</v>
      </c>
      <c r="AU426" s="144" t="s">
        <v>85</v>
      </c>
      <c r="AY426" s="18" t="s">
        <v>189</v>
      </c>
      <c r="BE426" s="145">
        <f>IF(N426="základní",J426,0)</f>
        <v>0</v>
      </c>
      <c r="BF426" s="145">
        <f>IF(N426="snížená",J426,0)</f>
        <v>0</v>
      </c>
      <c r="BG426" s="145">
        <f>IF(N426="zákl. přenesená",J426,0)</f>
        <v>0</v>
      </c>
      <c r="BH426" s="145">
        <f>IF(N426="sníž. přenesená",J426,0)</f>
        <v>0</v>
      </c>
      <c r="BI426" s="145">
        <f>IF(N426="nulová",J426,0)</f>
        <v>0</v>
      </c>
      <c r="BJ426" s="18" t="s">
        <v>82</v>
      </c>
      <c r="BK426" s="145">
        <f>ROUND(I426*H426,2)</f>
        <v>0</v>
      </c>
      <c r="BL426" s="18" t="s">
        <v>196</v>
      </c>
      <c r="BM426" s="144" t="s">
        <v>4545</v>
      </c>
    </row>
    <row r="427" spans="2:65" s="1" customFormat="1" ht="11.25">
      <c r="B427" s="33"/>
      <c r="D427" s="146" t="s">
        <v>198</v>
      </c>
      <c r="F427" s="147" t="s">
        <v>4546</v>
      </c>
      <c r="I427" s="148"/>
      <c r="L427" s="33"/>
      <c r="M427" s="149"/>
      <c r="T427" s="54"/>
      <c r="AT427" s="18" t="s">
        <v>198</v>
      </c>
      <c r="AU427" s="18" t="s">
        <v>85</v>
      </c>
    </row>
    <row r="428" spans="2:65" s="13" customFormat="1" ht="11.25">
      <c r="B428" s="157"/>
      <c r="D428" s="151" t="s">
        <v>205</v>
      </c>
      <c r="E428" s="158" t="s">
        <v>19</v>
      </c>
      <c r="F428" s="159" t="s">
        <v>4547</v>
      </c>
      <c r="H428" s="160">
        <v>9.3000000000000007</v>
      </c>
      <c r="I428" s="161"/>
      <c r="L428" s="157"/>
      <c r="M428" s="162"/>
      <c r="T428" s="163"/>
      <c r="AT428" s="158" t="s">
        <v>205</v>
      </c>
      <c r="AU428" s="158" t="s">
        <v>85</v>
      </c>
      <c r="AV428" s="13" t="s">
        <v>85</v>
      </c>
      <c r="AW428" s="13" t="s">
        <v>35</v>
      </c>
      <c r="AX428" s="13" t="s">
        <v>82</v>
      </c>
      <c r="AY428" s="158" t="s">
        <v>189</v>
      </c>
    </row>
    <row r="429" spans="2:65" s="1" customFormat="1" ht="21.75" customHeight="1">
      <c r="B429" s="33"/>
      <c r="C429" s="133" t="s">
        <v>754</v>
      </c>
      <c r="D429" s="133" t="s">
        <v>191</v>
      </c>
      <c r="E429" s="134" t="s">
        <v>4548</v>
      </c>
      <c r="F429" s="135" t="s">
        <v>4549</v>
      </c>
      <c r="G429" s="136" t="s">
        <v>339</v>
      </c>
      <c r="H429" s="137">
        <v>16.899999999999999</v>
      </c>
      <c r="I429" s="138"/>
      <c r="J429" s="139">
        <f>ROUND(I429*H429,2)</f>
        <v>0</v>
      </c>
      <c r="K429" s="135" t="s">
        <v>195</v>
      </c>
      <c r="L429" s="33"/>
      <c r="M429" s="140" t="s">
        <v>19</v>
      </c>
      <c r="N429" s="141" t="s">
        <v>45</v>
      </c>
      <c r="P429" s="142">
        <f>O429*H429</f>
        <v>0</v>
      </c>
      <c r="Q429" s="142">
        <v>0</v>
      </c>
      <c r="R429" s="142">
        <f>Q429*H429</f>
        <v>0</v>
      </c>
      <c r="S429" s="142">
        <v>0</v>
      </c>
      <c r="T429" s="143">
        <f>S429*H429</f>
        <v>0</v>
      </c>
      <c r="AR429" s="144" t="s">
        <v>196</v>
      </c>
      <c r="AT429" s="144" t="s">
        <v>191</v>
      </c>
      <c r="AU429" s="144" t="s">
        <v>85</v>
      </c>
      <c r="AY429" s="18" t="s">
        <v>189</v>
      </c>
      <c r="BE429" s="145">
        <f>IF(N429="základní",J429,0)</f>
        <v>0</v>
      </c>
      <c r="BF429" s="145">
        <f>IF(N429="snížená",J429,0)</f>
        <v>0</v>
      </c>
      <c r="BG429" s="145">
        <f>IF(N429="zákl. přenesená",J429,0)</f>
        <v>0</v>
      </c>
      <c r="BH429" s="145">
        <f>IF(N429="sníž. přenesená",J429,0)</f>
        <v>0</v>
      </c>
      <c r="BI429" s="145">
        <f>IF(N429="nulová",J429,0)</f>
        <v>0</v>
      </c>
      <c r="BJ429" s="18" t="s">
        <v>82</v>
      </c>
      <c r="BK429" s="145">
        <f>ROUND(I429*H429,2)</f>
        <v>0</v>
      </c>
      <c r="BL429" s="18" t="s">
        <v>196</v>
      </c>
      <c r="BM429" s="144" t="s">
        <v>4550</v>
      </c>
    </row>
    <row r="430" spans="2:65" s="1" customFormat="1" ht="11.25">
      <c r="B430" s="33"/>
      <c r="D430" s="146" t="s">
        <v>198</v>
      </c>
      <c r="F430" s="147" t="s">
        <v>4551</v>
      </c>
      <c r="I430" s="148"/>
      <c r="L430" s="33"/>
      <c r="M430" s="149"/>
      <c r="T430" s="54"/>
      <c r="AT430" s="18" t="s">
        <v>198</v>
      </c>
      <c r="AU430" s="18" t="s">
        <v>85</v>
      </c>
    </row>
    <row r="431" spans="2:65" s="13" customFormat="1" ht="11.25">
      <c r="B431" s="157"/>
      <c r="D431" s="151" t="s">
        <v>205</v>
      </c>
      <c r="E431" s="158" t="s">
        <v>19</v>
      </c>
      <c r="F431" s="159" t="s">
        <v>4552</v>
      </c>
      <c r="H431" s="160">
        <v>8.1</v>
      </c>
      <c r="I431" s="161"/>
      <c r="L431" s="157"/>
      <c r="M431" s="162"/>
      <c r="T431" s="163"/>
      <c r="AT431" s="158" t="s">
        <v>205</v>
      </c>
      <c r="AU431" s="158" t="s">
        <v>85</v>
      </c>
      <c r="AV431" s="13" t="s">
        <v>85</v>
      </c>
      <c r="AW431" s="13" t="s">
        <v>35</v>
      </c>
      <c r="AX431" s="13" t="s">
        <v>74</v>
      </c>
      <c r="AY431" s="158" t="s">
        <v>189</v>
      </c>
    </row>
    <row r="432" spans="2:65" s="13" customFormat="1" ht="11.25">
      <c r="B432" s="157"/>
      <c r="D432" s="151" t="s">
        <v>205</v>
      </c>
      <c r="E432" s="158" t="s">
        <v>19</v>
      </c>
      <c r="F432" s="159" t="s">
        <v>4553</v>
      </c>
      <c r="H432" s="160">
        <v>8.8000000000000007</v>
      </c>
      <c r="I432" s="161"/>
      <c r="L432" s="157"/>
      <c r="M432" s="162"/>
      <c r="T432" s="163"/>
      <c r="AT432" s="158" t="s">
        <v>205</v>
      </c>
      <c r="AU432" s="158" t="s">
        <v>85</v>
      </c>
      <c r="AV432" s="13" t="s">
        <v>85</v>
      </c>
      <c r="AW432" s="13" t="s">
        <v>35</v>
      </c>
      <c r="AX432" s="13" t="s">
        <v>74</v>
      </c>
      <c r="AY432" s="158" t="s">
        <v>189</v>
      </c>
    </row>
    <row r="433" spans="2:65" s="14" customFormat="1" ht="11.25">
      <c r="B433" s="164"/>
      <c r="D433" s="151" t="s">
        <v>205</v>
      </c>
      <c r="E433" s="165" t="s">
        <v>19</v>
      </c>
      <c r="F433" s="166" t="s">
        <v>303</v>
      </c>
      <c r="H433" s="167">
        <v>16.899999999999999</v>
      </c>
      <c r="I433" s="168"/>
      <c r="L433" s="164"/>
      <c r="M433" s="169"/>
      <c r="T433" s="170"/>
      <c r="AT433" s="165" t="s">
        <v>205</v>
      </c>
      <c r="AU433" s="165" t="s">
        <v>85</v>
      </c>
      <c r="AV433" s="14" t="s">
        <v>196</v>
      </c>
      <c r="AW433" s="14" t="s">
        <v>35</v>
      </c>
      <c r="AX433" s="14" t="s">
        <v>82</v>
      </c>
      <c r="AY433" s="165" t="s">
        <v>189</v>
      </c>
    </row>
    <row r="434" spans="2:65" s="1" customFormat="1" ht="24.2" customHeight="1">
      <c r="B434" s="33"/>
      <c r="C434" s="133" t="s">
        <v>763</v>
      </c>
      <c r="D434" s="133" t="s">
        <v>191</v>
      </c>
      <c r="E434" s="134" t="s">
        <v>1081</v>
      </c>
      <c r="F434" s="135" t="s">
        <v>1082</v>
      </c>
      <c r="G434" s="136" t="s">
        <v>202</v>
      </c>
      <c r="H434" s="137">
        <v>3</v>
      </c>
      <c r="I434" s="138"/>
      <c r="J434" s="139">
        <f>ROUND(I434*H434,2)</f>
        <v>0</v>
      </c>
      <c r="K434" s="135" t="s">
        <v>195</v>
      </c>
      <c r="L434" s="33"/>
      <c r="M434" s="140" t="s">
        <v>19</v>
      </c>
      <c r="N434" s="141" t="s">
        <v>45</v>
      </c>
      <c r="P434" s="142">
        <f>O434*H434</f>
        <v>0</v>
      </c>
      <c r="Q434" s="142">
        <v>0.45937</v>
      </c>
      <c r="R434" s="142">
        <f>Q434*H434</f>
        <v>1.3781099999999999</v>
      </c>
      <c r="S434" s="142">
        <v>0</v>
      </c>
      <c r="T434" s="143">
        <f>S434*H434</f>
        <v>0</v>
      </c>
      <c r="AR434" s="144" t="s">
        <v>196</v>
      </c>
      <c r="AT434" s="144" t="s">
        <v>191</v>
      </c>
      <c r="AU434" s="144" t="s">
        <v>85</v>
      </c>
      <c r="AY434" s="18" t="s">
        <v>189</v>
      </c>
      <c r="BE434" s="145">
        <f>IF(N434="základní",J434,0)</f>
        <v>0</v>
      </c>
      <c r="BF434" s="145">
        <f>IF(N434="snížená",J434,0)</f>
        <v>0</v>
      </c>
      <c r="BG434" s="145">
        <f>IF(N434="zákl. přenesená",J434,0)</f>
        <v>0</v>
      </c>
      <c r="BH434" s="145">
        <f>IF(N434="sníž. přenesená",J434,0)</f>
        <v>0</v>
      </c>
      <c r="BI434" s="145">
        <f>IF(N434="nulová",J434,0)</f>
        <v>0</v>
      </c>
      <c r="BJ434" s="18" t="s">
        <v>82</v>
      </c>
      <c r="BK434" s="145">
        <f>ROUND(I434*H434,2)</f>
        <v>0</v>
      </c>
      <c r="BL434" s="18" t="s">
        <v>196</v>
      </c>
      <c r="BM434" s="144" t="s">
        <v>4554</v>
      </c>
    </row>
    <row r="435" spans="2:65" s="1" customFormat="1" ht="11.25">
      <c r="B435" s="33"/>
      <c r="D435" s="146" t="s">
        <v>198</v>
      </c>
      <c r="F435" s="147" t="s">
        <v>1084</v>
      </c>
      <c r="I435" s="148"/>
      <c r="L435" s="33"/>
      <c r="M435" s="149"/>
      <c r="T435" s="54"/>
      <c r="AT435" s="18" t="s">
        <v>198</v>
      </c>
      <c r="AU435" s="18" t="s">
        <v>85</v>
      </c>
    </row>
    <row r="436" spans="2:65" s="1" customFormat="1" ht="24.2" customHeight="1">
      <c r="B436" s="33"/>
      <c r="C436" s="133" t="s">
        <v>769</v>
      </c>
      <c r="D436" s="133" t="s">
        <v>191</v>
      </c>
      <c r="E436" s="134" t="s">
        <v>4555</v>
      </c>
      <c r="F436" s="135" t="s">
        <v>4556</v>
      </c>
      <c r="G436" s="136" t="s">
        <v>202</v>
      </c>
      <c r="H436" s="137">
        <v>1</v>
      </c>
      <c r="I436" s="138"/>
      <c r="J436" s="139">
        <f>ROUND(I436*H436,2)</f>
        <v>0</v>
      </c>
      <c r="K436" s="135" t="s">
        <v>195</v>
      </c>
      <c r="L436" s="33"/>
      <c r="M436" s="140" t="s">
        <v>19</v>
      </c>
      <c r="N436" s="141" t="s">
        <v>45</v>
      </c>
      <c r="P436" s="142">
        <f>O436*H436</f>
        <v>0</v>
      </c>
      <c r="Q436" s="142">
        <v>0.41948000000000002</v>
      </c>
      <c r="R436" s="142">
        <f>Q436*H436</f>
        <v>0.41948000000000002</v>
      </c>
      <c r="S436" s="142">
        <v>0</v>
      </c>
      <c r="T436" s="143">
        <f>S436*H436</f>
        <v>0</v>
      </c>
      <c r="AR436" s="144" t="s">
        <v>196</v>
      </c>
      <c r="AT436" s="144" t="s">
        <v>191</v>
      </c>
      <c r="AU436" s="144" t="s">
        <v>85</v>
      </c>
      <c r="AY436" s="18" t="s">
        <v>189</v>
      </c>
      <c r="BE436" s="145">
        <f>IF(N436="základní",J436,0)</f>
        <v>0</v>
      </c>
      <c r="BF436" s="145">
        <f>IF(N436="snížená",J436,0)</f>
        <v>0</v>
      </c>
      <c r="BG436" s="145">
        <f>IF(N436="zákl. přenesená",J436,0)</f>
        <v>0</v>
      </c>
      <c r="BH436" s="145">
        <f>IF(N436="sníž. přenesená",J436,0)</f>
        <v>0</v>
      </c>
      <c r="BI436" s="145">
        <f>IF(N436="nulová",J436,0)</f>
        <v>0</v>
      </c>
      <c r="BJ436" s="18" t="s">
        <v>82</v>
      </c>
      <c r="BK436" s="145">
        <f>ROUND(I436*H436,2)</f>
        <v>0</v>
      </c>
      <c r="BL436" s="18" t="s">
        <v>196</v>
      </c>
      <c r="BM436" s="144" t="s">
        <v>4557</v>
      </c>
    </row>
    <row r="437" spans="2:65" s="1" customFormat="1" ht="11.25">
      <c r="B437" s="33"/>
      <c r="D437" s="146" t="s">
        <v>198</v>
      </c>
      <c r="F437" s="147" t="s">
        <v>4558</v>
      </c>
      <c r="I437" s="148"/>
      <c r="L437" s="33"/>
      <c r="M437" s="149"/>
      <c r="T437" s="54"/>
      <c r="AT437" s="18" t="s">
        <v>198</v>
      </c>
      <c r="AU437" s="18" t="s">
        <v>85</v>
      </c>
    </row>
    <row r="438" spans="2:65" s="12" customFormat="1" ht="11.25">
      <c r="B438" s="150"/>
      <c r="D438" s="151" t="s">
        <v>205</v>
      </c>
      <c r="E438" s="152" t="s">
        <v>19</v>
      </c>
      <c r="F438" s="153" t="s">
        <v>4416</v>
      </c>
      <c r="H438" s="152" t="s">
        <v>19</v>
      </c>
      <c r="I438" s="154"/>
      <c r="L438" s="150"/>
      <c r="M438" s="155"/>
      <c r="T438" s="156"/>
      <c r="AT438" s="152" t="s">
        <v>205</v>
      </c>
      <c r="AU438" s="152" t="s">
        <v>85</v>
      </c>
      <c r="AV438" s="12" t="s">
        <v>82</v>
      </c>
      <c r="AW438" s="12" t="s">
        <v>35</v>
      </c>
      <c r="AX438" s="12" t="s">
        <v>74</v>
      </c>
      <c r="AY438" s="152" t="s">
        <v>189</v>
      </c>
    </row>
    <row r="439" spans="2:65" s="12" customFormat="1" ht="11.25">
      <c r="B439" s="150"/>
      <c r="D439" s="151" t="s">
        <v>205</v>
      </c>
      <c r="E439" s="152" t="s">
        <v>19</v>
      </c>
      <c r="F439" s="153" t="s">
        <v>4271</v>
      </c>
      <c r="H439" s="152" t="s">
        <v>19</v>
      </c>
      <c r="I439" s="154"/>
      <c r="L439" s="150"/>
      <c r="M439" s="155"/>
      <c r="T439" s="156"/>
      <c r="AT439" s="152" t="s">
        <v>205</v>
      </c>
      <c r="AU439" s="152" t="s">
        <v>85</v>
      </c>
      <c r="AV439" s="12" t="s">
        <v>82</v>
      </c>
      <c r="AW439" s="12" t="s">
        <v>35</v>
      </c>
      <c r="AX439" s="12" t="s">
        <v>74</v>
      </c>
      <c r="AY439" s="152" t="s">
        <v>189</v>
      </c>
    </row>
    <row r="440" spans="2:65" s="13" customFormat="1" ht="11.25">
      <c r="B440" s="157"/>
      <c r="D440" s="151" t="s">
        <v>205</v>
      </c>
      <c r="E440" s="158" t="s">
        <v>19</v>
      </c>
      <c r="F440" s="159" t="s">
        <v>82</v>
      </c>
      <c r="H440" s="160">
        <v>1</v>
      </c>
      <c r="I440" s="161"/>
      <c r="L440" s="157"/>
      <c r="M440" s="162"/>
      <c r="T440" s="163"/>
      <c r="AT440" s="158" t="s">
        <v>205</v>
      </c>
      <c r="AU440" s="158" t="s">
        <v>85</v>
      </c>
      <c r="AV440" s="13" t="s">
        <v>85</v>
      </c>
      <c r="AW440" s="13" t="s">
        <v>35</v>
      </c>
      <c r="AX440" s="13" t="s">
        <v>82</v>
      </c>
      <c r="AY440" s="158" t="s">
        <v>189</v>
      </c>
    </row>
    <row r="441" spans="2:65" s="1" customFormat="1" ht="24.2" customHeight="1">
      <c r="B441" s="33"/>
      <c r="C441" s="178" t="s">
        <v>777</v>
      </c>
      <c r="D441" s="178" t="s">
        <v>666</v>
      </c>
      <c r="E441" s="179" t="s">
        <v>4559</v>
      </c>
      <c r="F441" s="180" t="s">
        <v>4560</v>
      </c>
      <c r="G441" s="181" t="s">
        <v>202</v>
      </c>
      <c r="H441" s="182">
        <v>1</v>
      </c>
      <c r="I441" s="183"/>
      <c r="J441" s="184">
        <f>ROUND(I441*H441,2)</f>
        <v>0</v>
      </c>
      <c r="K441" s="180" t="s">
        <v>195</v>
      </c>
      <c r="L441" s="185"/>
      <c r="M441" s="186" t="s">
        <v>19</v>
      </c>
      <c r="N441" s="187" t="s">
        <v>45</v>
      </c>
      <c r="P441" s="142">
        <f>O441*H441</f>
        <v>0</v>
      </c>
      <c r="Q441" s="142">
        <v>1.8169999999999999</v>
      </c>
      <c r="R441" s="142">
        <f>Q441*H441</f>
        <v>1.8169999999999999</v>
      </c>
      <c r="S441" s="142">
        <v>0</v>
      </c>
      <c r="T441" s="143">
        <f>S441*H441</f>
        <v>0</v>
      </c>
      <c r="AR441" s="144" t="s">
        <v>234</v>
      </c>
      <c r="AT441" s="144" t="s">
        <v>666</v>
      </c>
      <c r="AU441" s="144" t="s">
        <v>85</v>
      </c>
      <c r="AY441" s="18" t="s">
        <v>189</v>
      </c>
      <c r="BE441" s="145">
        <f>IF(N441="základní",J441,0)</f>
        <v>0</v>
      </c>
      <c r="BF441" s="145">
        <f>IF(N441="snížená",J441,0)</f>
        <v>0</v>
      </c>
      <c r="BG441" s="145">
        <f>IF(N441="zákl. přenesená",J441,0)</f>
        <v>0</v>
      </c>
      <c r="BH441" s="145">
        <f>IF(N441="sníž. přenesená",J441,0)</f>
        <v>0</v>
      </c>
      <c r="BI441" s="145">
        <f>IF(N441="nulová",J441,0)</f>
        <v>0</v>
      </c>
      <c r="BJ441" s="18" t="s">
        <v>82</v>
      </c>
      <c r="BK441" s="145">
        <f>ROUND(I441*H441,2)</f>
        <v>0</v>
      </c>
      <c r="BL441" s="18" t="s">
        <v>196</v>
      </c>
      <c r="BM441" s="144" t="s">
        <v>4561</v>
      </c>
    </row>
    <row r="442" spans="2:65" s="1" customFormat="1" ht="24.2" customHeight="1">
      <c r="B442" s="33"/>
      <c r="C442" s="178" t="s">
        <v>786</v>
      </c>
      <c r="D442" s="178" t="s">
        <v>666</v>
      </c>
      <c r="E442" s="179" t="s">
        <v>4562</v>
      </c>
      <c r="F442" s="180" t="s">
        <v>4563</v>
      </c>
      <c r="G442" s="181" t="s">
        <v>202</v>
      </c>
      <c r="H442" s="182">
        <v>2</v>
      </c>
      <c r="I442" s="183"/>
      <c r="J442" s="184">
        <f>ROUND(I442*H442,2)</f>
        <v>0</v>
      </c>
      <c r="K442" s="180" t="s">
        <v>195</v>
      </c>
      <c r="L442" s="185"/>
      <c r="M442" s="186" t="s">
        <v>19</v>
      </c>
      <c r="N442" s="187" t="s">
        <v>45</v>
      </c>
      <c r="P442" s="142">
        <f>O442*H442</f>
        <v>0</v>
      </c>
      <c r="Q442" s="142">
        <v>2E-3</v>
      </c>
      <c r="R442" s="142">
        <f>Q442*H442</f>
        <v>4.0000000000000001E-3</v>
      </c>
      <c r="S442" s="142">
        <v>0</v>
      </c>
      <c r="T442" s="143">
        <f>S442*H442</f>
        <v>0</v>
      </c>
      <c r="AR442" s="144" t="s">
        <v>234</v>
      </c>
      <c r="AT442" s="144" t="s">
        <v>666</v>
      </c>
      <c r="AU442" s="144" t="s">
        <v>85</v>
      </c>
      <c r="AY442" s="18" t="s">
        <v>189</v>
      </c>
      <c r="BE442" s="145">
        <f>IF(N442="základní",J442,0)</f>
        <v>0</v>
      </c>
      <c r="BF442" s="145">
        <f>IF(N442="snížená",J442,0)</f>
        <v>0</v>
      </c>
      <c r="BG442" s="145">
        <f>IF(N442="zákl. přenesená",J442,0)</f>
        <v>0</v>
      </c>
      <c r="BH442" s="145">
        <f>IF(N442="sníž. přenesená",J442,0)</f>
        <v>0</v>
      </c>
      <c r="BI442" s="145">
        <f>IF(N442="nulová",J442,0)</f>
        <v>0</v>
      </c>
      <c r="BJ442" s="18" t="s">
        <v>82</v>
      </c>
      <c r="BK442" s="145">
        <f>ROUND(I442*H442,2)</f>
        <v>0</v>
      </c>
      <c r="BL442" s="18" t="s">
        <v>196</v>
      </c>
      <c r="BM442" s="144" t="s">
        <v>4564</v>
      </c>
    </row>
    <row r="443" spans="2:65" s="12" customFormat="1" ht="11.25">
      <c r="B443" s="150"/>
      <c r="D443" s="151" t="s">
        <v>205</v>
      </c>
      <c r="E443" s="152" t="s">
        <v>19</v>
      </c>
      <c r="F443" s="153" t="s">
        <v>4416</v>
      </c>
      <c r="H443" s="152" t="s">
        <v>19</v>
      </c>
      <c r="I443" s="154"/>
      <c r="L443" s="150"/>
      <c r="M443" s="155"/>
      <c r="T443" s="156"/>
      <c r="AT443" s="152" t="s">
        <v>205</v>
      </c>
      <c r="AU443" s="152" t="s">
        <v>85</v>
      </c>
      <c r="AV443" s="12" t="s">
        <v>82</v>
      </c>
      <c r="AW443" s="12" t="s">
        <v>35</v>
      </c>
      <c r="AX443" s="12" t="s">
        <v>74</v>
      </c>
      <c r="AY443" s="152" t="s">
        <v>189</v>
      </c>
    </row>
    <row r="444" spans="2:65" s="12" customFormat="1" ht="11.25">
      <c r="B444" s="150"/>
      <c r="D444" s="151" t="s">
        <v>205</v>
      </c>
      <c r="E444" s="152" t="s">
        <v>19</v>
      </c>
      <c r="F444" s="153" t="s">
        <v>4271</v>
      </c>
      <c r="H444" s="152" t="s">
        <v>19</v>
      </c>
      <c r="I444" s="154"/>
      <c r="L444" s="150"/>
      <c r="M444" s="155"/>
      <c r="T444" s="156"/>
      <c r="AT444" s="152" t="s">
        <v>205</v>
      </c>
      <c r="AU444" s="152" t="s">
        <v>85</v>
      </c>
      <c r="AV444" s="12" t="s">
        <v>82</v>
      </c>
      <c r="AW444" s="12" t="s">
        <v>35</v>
      </c>
      <c r="AX444" s="12" t="s">
        <v>74</v>
      </c>
      <c r="AY444" s="152" t="s">
        <v>189</v>
      </c>
    </row>
    <row r="445" spans="2:65" s="13" customFormat="1" ht="11.25">
      <c r="B445" s="157"/>
      <c r="D445" s="151" t="s">
        <v>205</v>
      </c>
      <c r="E445" s="158" t="s">
        <v>19</v>
      </c>
      <c r="F445" s="159" t="s">
        <v>85</v>
      </c>
      <c r="H445" s="160">
        <v>2</v>
      </c>
      <c r="I445" s="161"/>
      <c r="L445" s="157"/>
      <c r="M445" s="162"/>
      <c r="T445" s="163"/>
      <c r="AT445" s="158" t="s">
        <v>205</v>
      </c>
      <c r="AU445" s="158" t="s">
        <v>85</v>
      </c>
      <c r="AV445" s="13" t="s">
        <v>85</v>
      </c>
      <c r="AW445" s="13" t="s">
        <v>35</v>
      </c>
      <c r="AX445" s="13" t="s">
        <v>82</v>
      </c>
      <c r="AY445" s="158" t="s">
        <v>189</v>
      </c>
    </row>
    <row r="446" spans="2:65" s="1" customFormat="1" ht="24.2" customHeight="1">
      <c r="B446" s="33"/>
      <c r="C446" s="133" t="s">
        <v>792</v>
      </c>
      <c r="D446" s="133" t="s">
        <v>191</v>
      </c>
      <c r="E446" s="134" t="s">
        <v>4565</v>
      </c>
      <c r="F446" s="135" t="s">
        <v>4566</v>
      </c>
      <c r="G446" s="136" t="s">
        <v>202</v>
      </c>
      <c r="H446" s="137">
        <v>1</v>
      </c>
      <c r="I446" s="138"/>
      <c r="J446" s="139">
        <f>ROUND(I446*H446,2)</f>
        <v>0</v>
      </c>
      <c r="K446" s="135" t="s">
        <v>195</v>
      </c>
      <c r="L446" s="33"/>
      <c r="M446" s="140" t="s">
        <v>19</v>
      </c>
      <c r="N446" s="141" t="s">
        <v>45</v>
      </c>
      <c r="P446" s="142">
        <f>O446*H446</f>
        <v>0</v>
      </c>
      <c r="Q446" s="142">
        <v>9.8899999999999995E-3</v>
      </c>
      <c r="R446" s="142">
        <f>Q446*H446</f>
        <v>9.8899999999999995E-3</v>
      </c>
      <c r="S446" s="142">
        <v>0</v>
      </c>
      <c r="T446" s="143">
        <f>S446*H446</f>
        <v>0</v>
      </c>
      <c r="AR446" s="144" t="s">
        <v>196</v>
      </c>
      <c r="AT446" s="144" t="s">
        <v>191</v>
      </c>
      <c r="AU446" s="144" t="s">
        <v>85</v>
      </c>
      <c r="AY446" s="18" t="s">
        <v>189</v>
      </c>
      <c r="BE446" s="145">
        <f>IF(N446="základní",J446,0)</f>
        <v>0</v>
      </c>
      <c r="BF446" s="145">
        <f>IF(N446="snížená",J446,0)</f>
        <v>0</v>
      </c>
      <c r="BG446" s="145">
        <f>IF(N446="zákl. přenesená",J446,0)</f>
        <v>0</v>
      </c>
      <c r="BH446" s="145">
        <f>IF(N446="sníž. přenesená",J446,0)</f>
        <v>0</v>
      </c>
      <c r="BI446" s="145">
        <f>IF(N446="nulová",J446,0)</f>
        <v>0</v>
      </c>
      <c r="BJ446" s="18" t="s">
        <v>82</v>
      </c>
      <c r="BK446" s="145">
        <f>ROUND(I446*H446,2)</f>
        <v>0</v>
      </c>
      <c r="BL446" s="18" t="s">
        <v>196</v>
      </c>
      <c r="BM446" s="144" t="s">
        <v>4567</v>
      </c>
    </row>
    <row r="447" spans="2:65" s="1" customFormat="1" ht="11.25">
      <c r="B447" s="33"/>
      <c r="D447" s="146" t="s">
        <v>198</v>
      </c>
      <c r="F447" s="147" t="s">
        <v>4568</v>
      </c>
      <c r="I447" s="148"/>
      <c r="L447" s="33"/>
      <c r="M447" s="149"/>
      <c r="T447" s="54"/>
      <c r="AT447" s="18" t="s">
        <v>198</v>
      </c>
      <c r="AU447" s="18" t="s">
        <v>85</v>
      </c>
    </row>
    <row r="448" spans="2:65" s="12" customFormat="1" ht="11.25">
      <c r="B448" s="150"/>
      <c r="D448" s="151" t="s">
        <v>205</v>
      </c>
      <c r="E448" s="152" t="s">
        <v>19</v>
      </c>
      <c r="F448" s="153" t="s">
        <v>4416</v>
      </c>
      <c r="H448" s="152" t="s">
        <v>19</v>
      </c>
      <c r="I448" s="154"/>
      <c r="L448" s="150"/>
      <c r="M448" s="155"/>
      <c r="T448" s="156"/>
      <c r="AT448" s="152" t="s">
        <v>205</v>
      </c>
      <c r="AU448" s="152" t="s">
        <v>85</v>
      </c>
      <c r="AV448" s="12" t="s">
        <v>82</v>
      </c>
      <c r="AW448" s="12" t="s">
        <v>35</v>
      </c>
      <c r="AX448" s="12" t="s">
        <v>74</v>
      </c>
      <c r="AY448" s="152" t="s">
        <v>189</v>
      </c>
    </row>
    <row r="449" spans="2:65" s="12" customFormat="1" ht="11.25">
      <c r="B449" s="150"/>
      <c r="D449" s="151" t="s">
        <v>205</v>
      </c>
      <c r="E449" s="152" t="s">
        <v>19</v>
      </c>
      <c r="F449" s="153" t="s">
        <v>4271</v>
      </c>
      <c r="H449" s="152" t="s">
        <v>19</v>
      </c>
      <c r="I449" s="154"/>
      <c r="L449" s="150"/>
      <c r="M449" s="155"/>
      <c r="T449" s="156"/>
      <c r="AT449" s="152" t="s">
        <v>205</v>
      </c>
      <c r="AU449" s="152" t="s">
        <v>85</v>
      </c>
      <c r="AV449" s="12" t="s">
        <v>82</v>
      </c>
      <c r="AW449" s="12" t="s">
        <v>35</v>
      </c>
      <c r="AX449" s="12" t="s">
        <v>74</v>
      </c>
      <c r="AY449" s="152" t="s">
        <v>189</v>
      </c>
    </row>
    <row r="450" spans="2:65" s="13" customFormat="1" ht="11.25">
      <c r="B450" s="157"/>
      <c r="D450" s="151" t="s">
        <v>205</v>
      </c>
      <c r="E450" s="158" t="s">
        <v>19</v>
      </c>
      <c r="F450" s="159" t="s">
        <v>82</v>
      </c>
      <c r="H450" s="160">
        <v>1</v>
      </c>
      <c r="I450" s="161"/>
      <c r="L450" s="157"/>
      <c r="M450" s="162"/>
      <c r="T450" s="163"/>
      <c r="AT450" s="158" t="s">
        <v>205</v>
      </c>
      <c r="AU450" s="158" t="s">
        <v>85</v>
      </c>
      <c r="AV450" s="13" t="s">
        <v>85</v>
      </c>
      <c r="AW450" s="13" t="s">
        <v>35</v>
      </c>
      <c r="AX450" s="13" t="s">
        <v>82</v>
      </c>
      <c r="AY450" s="158" t="s">
        <v>189</v>
      </c>
    </row>
    <row r="451" spans="2:65" s="1" customFormat="1" ht="16.5" customHeight="1">
      <c r="B451" s="33"/>
      <c r="C451" s="178" t="s">
        <v>798</v>
      </c>
      <c r="D451" s="178" t="s">
        <v>666</v>
      </c>
      <c r="E451" s="179" t="s">
        <v>4569</v>
      </c>
      <c r="F451" s="180" t="s">
        <v>4570</v>
      </c>
      <c r="G451" s="181" t="s">
        <v>202</v>
      </c>
      <c r="H451" s="182">
        <v>1</v>
      </c>
      <c r="I451" s="183"/>
      <c r="J451" s="184">
        <f>ROUND(I451*H451,2)</f>
        <v>0</v>
      </c>
      <c r="K451" s="180" t="s">
        <v>195</v>
      </c>
      <c r="L451" s="185"/>
      <c r="M451" s="186" t="s">
        <v>19</v>
      </c>
      <c r="N451" s="187" t="s">
        <v>45</v>
      </c>
      <c r="P451" s="142">
        <f>O451*H451</f>
        <v>0</v>
      </c>
      <c r="Q451" s="142">
        <v>0.52600000000000002</v>
      </c>
      <c r="R451" s="142">
        <f>Q451*H451</f>
        <v>0.52600000000000002</v>
      </c>
      <c r="S451" s="142">
        <v>0</v>
      </c>
      <c r="T451" s="143">
        <f>S451*H451</f>
        <v>0</v>
      </c>
      <c r="AR451" s="144" t="s">
        <v>234</v>
      </c>
      <c r="AT451" s="144" t="s">
        <v>666</v>
      </c>
      <c r="AU451" s="144" t="s">
        <v>85</v>
      </c>
      <c r="AY451" s="18" t="s">
        <v>189</v>
      </c>
      <c r="BE451" s="145">
        <f>IF(N451="základní",J451,0)</f>
        <v>0</v>
      </c>
      <c r="BF451" s="145">
        <f>IF(N451="snížená",J451,0)</f>
        <v>0</v>
      </c>
      <c r="BG451" s="145">
        <f>IF(N451="zákl. přenesená",J451,0)</f>
        <v>0</v>
      </c>
      <c r="BH451" s="145">
        <f>IF(N451="sníž. přenesená",J451,0)</f>
        <v>0</v>
      </c>
      <c r="BI451" s="145">
        <f>IF(N451="nulová",J451,0)</f>
        <v>0</v>
      </c>
      <c r="BJ451" s="18" t="s">
        <v>82</v>
      </c>
      <c r="BK451" s="145">
        <f>ROUND(I451*H451,2)</f>
        <v>0</v>
      </c>
      <c r="BL451" s="18" t="s">
        <v>196</v>
      </c>
      <c r="BM451" s="144" t="s">
        <v>4571</v>
      </c>
    </row>
    <row r="452" spans="2:65" s="1" customFormat="1" ht="24.2" customHeight="1">
      <c r="B452" s="33"/>
      <c r="C452" s="133" t="s">
        <v>805</v>
      </c>
      <c r="D452" s="133" t="s">
        <v>191</v>
      </c>
      <c r="E452" s="134" t="s">
        <v>4572</v>
      </c>
      <c r="F452" s="135" t="s">
        <v>4573</v>
      </c>
      <c r="G452" s="136" t="s">
        <v>202</v>
      </c>
      <c r="H452" s="137">
        <v>1</v>
      </c>
      <c r="I452" s="138"/>
      <c r="J452" s="139">
        <f>ROUND(I452*H452,2)</f>
        <v>0</v>
      </c>
      <c r="K452" s="135" t="s">
        <v>195</v>
      </c>
      <c r="L452" s="33"/>
      <c r="M452" s="140" t="s">
        <v>19</v>
      </c>
      <c r="N452" s="141" t="s">
        <v>45</v>
      </c>
      <c r="P452" s="142">
        <f>O452*H452</f>
        <v>0</v>
      </c>
      <c r="Q452" s="142">
        <v>1.018E-2</v>
      </c>
      <c r="R452" s="142">
        <f>Q452*H452</f>
        <v>1.018E-2</v>
      </c>
      <c r="S452" s="142">
        <v>0</v>
      </c>
      <c r="T452" s="143">
        <f>S452*H452</f>
        <v>0</v>
      </c>
      <c r="AR452" s="144" t="s">
        <v>196</v>
      </c>
      <c r="AT452" s="144" t="s">
        <v>191</v>
      </c>
      <c r="AU452" s="144" t="s">
        <v>85</v>
      </c>
      <c r="AY452" s="18" t="s">
        <v>189</v>
      </c>
      <c r="BE452" s="145">
        <f>IF(N452="základní",J452,0)</f>
        <v>0</v>
      </c>
      <c r="BF452" s="145">
        <f>IF(N452="snížená",J452,0)</f>
        <v>0</v>
      </c>
      <c r="BG452" s="145">
        <f>IF(N452="zákl. přenesená",J452,0)</f>
        <v>0</v>
      </c>
      <c r="BH452" s="145">
        <f>IF(N452="sníž. přenesená",J452,0)</f>
        <v>0</v>
      </c>
      <c r="BI452" s="145">
        <f>IF(N452="nulová",J452,0)</f>
        <v>0</v>
      </c>
      <c r="BJ452" s="18" t="s">
        <v>82</v>
      </c>
      <c r="BK452" s="145">
        <f>ROUND(I452*H452,2)</f>
        <v>0</v>
      </c>
      <c r="BL452" s="18" t="s">
        <v>196</v>
      </c>
      <c r="BM452" s="144" t="s">
        <v>4574</v>
      </c>
    </row>
    <row r="453" spans="2:65" s="1" customFormat="1" ht="11.25">
      <c r="B453" s="33"/>
      <c r="D453" s="146" t="s">
        <v>198</v>
      </c>
      <c r="F453" s="147" t="s">
        <v>4575</v>
      </c>
      <c r="I453" s="148"/>
      <c r="L453" s="33"/>
      <c r="M453" s="149"/>
      <c r="T453" s="54"/>
      <c r="AT453" s="18" t="s">
        <v>198</v>
      </c>
      <c r="AU453" s="18" t="s">
        <v>85</v>
      </c>
    </row>
    <row r="454" spans="2:65" s="1" customFormat="1" ht="24.2" customHeight="1">
      <c r="B454" s="33"/>
      <c r="C454" s="178" t="s">
        <v>810</v>
      </c>
      <c r="D454" s="178" t="s">
        <v>666</v>
      </c>
      <c r="E454" s="179" t="s">
        <v>4576</v>
      </c>
      <c r="F454" s="180" t="s">
        <v>4577</v>
      </c>
      <c r="G454" s="181" t="s">
        <v>202</v>
      </c>
      <c r="H454" s="182">
        <v>1</v>
      </c>
      <c r="I454" s="183"/>
      <c r="J454" s="184">
        <f>ROUND(I454*H454,2)</f>
        <v>0</v>
      </c>
      <c r="K454" s="180" t="s">
        <v>195</v>
      </c>
      <c r="L454" s="185"/>
      <c r="M454" s="186" t="s">
        <v>19</v>
      </c>
      <c r="N454" s="187" t="s">
        <v>45</v>
      </c>
      <c r="P454" s="142">
        <f>O454*H454</f>
        <v>0</v>
      </c>
      <c r="Q454" s="142">
        <v>0.7</v>
      </c>
      <c r="R454" s="142">
        <f>Q454*H454</f>
        <v>0.7</v>
      </c>
      <c r="S454" s="142">
        <v>0</v>
      </c>
      <c r="T454" s="143">
        <f>S454*H454</f>
        <v>0</v>
      </c>
      <c r="AR454" s="144" t="s">
        <v>234</v>
      </c>
      <c r="AT454" s="144" t="s">
        <v>666</v>
      </c>
      <c r="AU454" s="144" t="s">
        <v>85</v>
      </c>
      <c r="AY454" s="18" t="s">
        <v>189</v>
      </c>
      <c r="BE454" s="145">
        <f>IF(N454="základní",J454,0)</f>
        <v>0</v>
      </c>
      <c r="BF454" s="145">
        <f>IF(N454="snížená",J454,0)</f>
        <v>0</v>
      </c>
      <c r="BG454" s="145">
        <f>IF(N454="zákl. přenesená",J454,0)</f>
        <v>0</v>
      </c>
      <c r="BH454" s="145">
        <f>IF(N454="sníž. přenesená",J454,0)</f>
        <v>0</v>
      </c>
      <c r="BI454" s="145">
        <f>IF(N454="nulová",J454,0)</f>
        <v>0</v>
      </c>
      <c r="BJ454" s="18" t="s">
        <v>82</v>
      </c>
      <c r="BK454" s="145">
        <f>ROUND(I454*H454,2)</f>
        <v>0</v>
      </c>
      <c r="BL454" s="18" t="s">
        <v>196</v>
      </c>
      <c r="BM454" s="144" t="s">
        <v>4578</v>
      </c>
    </row>
    <row r="455" spans="2:65" s="12" customFormat="1" ht="11.25">
      <c r="B455" s="150"/>
      <c r="D455" s="151" t="s">
        <v>205</v>
      </c>
      <c r="E455" s="152" t="s">
        <v>19</v>
      </c>
      <c r="F455" s="153" t="s">
        <v>4273</v>
      </c>
      <c r="H455" s="152" t="s">
        <v>19</v>
      </c>
      <c r="I455" s="154"/>
      <c r="L455" s="150"/>
      <c r="M455" s="155"/>
      <c r="T455" s="156"/>
      <c r="AT455" s="152" t="s">
        <v>205</v>
      </c>
      <c r="AU455" s="152" t="s">
        <v>85</v>
      </c>
      <c r="AV455" s="12" t="s">
        <v>82</v>
      </c>
      <c r="AW455" s="12" t="s">
        <v>35</v>
      </c>
      <c r="AX455" s="12" t="s">
        <v>74</v>
      </c>
      <c r="AY455" s="152" t="s">
        <v>189</v>
      </c>
    </row>
    <row r="456" spans="2:65" s="13" customFormat="1" ht="11.25">
      <c r="B456" s="157"/>
      <c r="D456" s="151" t="s">
        <v>205</v>
      </c>
      <c r="E456" s="158" t="s">
        <v>19</v>
      </c>
      <c r="F456" s="159" t="s">
        <v>82</v>
      </c>
      <c r="H456" s="160">
        <v>1</v>
      </c>
      <c r="I456" s="161"/>
      <c r="L456" s="157"/>
      <c r="M456" s="162"/>
      <c r="T456" s="163"/>
      <c r="AT456" s="158" t="s">
        <v>205</v>
      </c>
      <c r="AU456" s="158" t="s">
        <v>85</v>
      </c>
      <c r="AV456" s="13" t="s">
        <v>85</v>
      </c>
      <c r="AW456" s="13" t="s">
        <v>35</v>
      </c>
      <c r="AX456" s="13" t="s">
        <v>82</v>
      </c>
      <c r="AY456" s="158" t="s">
        <v>189</v>
      </c>
    </row>
    <row r="457" spans="2:65" s="1" customFormat="1" ht="24.2" customHeight="1">
      <c r="B457" s="33"/>
      <c r="C457" s="133" t="s">
        <v>817</v>
      </c>
      <c r="D457" s="133" t="s">
        <v>191</v>
      </c>
      <c r="E457" s="134" t="s">
        <v>4579</v>
      </c>
      <c r="F457" s="135" t="s">
        <v>4580</v>
      </c>
      <c r="G457" s="136" t="s">
        <v>202</v>
      </c>
      <c r="H457" s="137">
        <v>2</v>
      </c>
      <c r="I457" s="138"/>
      <c r="J457" s="139">
        <f>ROUND(I457*H457,2)</f>
        <v>0</v>
      </c>
      <c r="K457" s="135" t="s">
        <v>195</v>
      </c>
      <c r="L457" s="33"/>
      <c r="M457" s="140" t="s">
        <v>19</v>
      </c>
      <c r="N457" s="141" t="s">
        <v>45</v>
      </c>
      <c r="P457" s="142">
        <f>O457*H457</f>
        <v>0</v>
      </c>
      <c r="Q457" s="142">
        <v>1.018E-2</v>
      </c>
      <c r="R457" s="142">
        <f>Q457*H457</f>
        <v>2.036E-2</v>
      </c>
      <c r="S457" s="142">
        <v>0</v>
      </c>
      <c r="T457" s="143">
        <f>S457*H457</f>
        <v>0</v>
      </c>
      <c r="AR457" s="144" t="s">
        <v>196</v>
      </c>
      <c r="AT457" s="144" t="s">
        <v>191</v>
      </c>
      <c r="AU457" s="144" t="s">
        <v>85</v>
      </c>
      <c r="AY457" s="18" t="s">
        <v>189</v>
      </c>
      <c r="BE457" s="145">
        <f>IF(N457="základní",J457,0)</f>
        <v>0</v>
      </c>
      <c r="BF457" s="145">
        <f>IF(N457="snížená",J457,0)</f>
        <v>0</v>
      </c>
      <c r="BG457" s="145">
        <f>IF(N457="zákl. přenesená",J457,0)</f>
        <v>0</v>
      </c>
      <c r="BH457" s="145">
        <f>IF(N457="sníž. přenesená",J457,0)</f>
        <v>0</v>
      </c>
      <c r="BI457" s="145">
        <f>IF(N457="nulová",J457,0)</f>
        <v>0</v>
      </c>
      <c r="BJ457" s="18" t="s">
        <v>82</v>
      </c>
      <c r="BK457" s="145">
        <f>ROUND(I457*H457,2)</f>
        <v>0</v>
      </c>
      <c r="BL457" s="18" t="s">
        <v>196</v>
      </c>
      <c r="BM457" s="144" t="s">
        <v>4581</v>
      </c>
    </row>
    <row r="458" spans="2:65" s="1" customFormat="1" ht="11.25">
      <c r="B458" s="33"/>
      <c r="D458" s="146" t="s">
        <v>198</v>
      </c>
      <c r="F458" s="147" t="s">
        <v>4582</v>
      </c>
      <c r="I458" s="148"/>
      <c r="L458" s="33"/>
      <c r="M458" s="149"/>
      <c r="T458" s="54"/>
      <c r="AT458" s="18" t="s">
        <v>198</v>
      </c>
      <c r="AU458" s="18" t="s">
        <v>85</v>
      </c>
    </row>
    <row r="459" spans="2:65" s="1" customFormat="1" ht="24.2" customHeight="1">
      <c r="B459" s="33"/>
      <c r="C459" s="178" t="s">
        <v>825</v>
      </c>
      <c r="D459" s="178" t="s">
        <v>666</v>
      </c>
      <c r="E459" s="179" t="s">
        <v>4583</v>
      </c>
      <c r="F459" s="180" t="s">
        <v>4584</v>
      </c>
      <c r="G459" s="181" t="s">
        <v>202</v>
      </c>
      <c r="H459" s="182">
        <v>2</v>
      </c>
      <c r="I459" s="183"/>
      <c r="J459" s="184">
        <f>ROUND(I459*H459,2)</f>
        <v>0</v>
      </c>
      <c r="K459" s="180" t="s">
        <v>195</v>
      </c>
      <c r="L459" s="185"/>
      <c r="M459" s="186" t="s">
        <v>19</v>
      </c>
      <c r="N459" s="187" t="s">
        <v>45</v>
      </c>
      <c r="P459" s="142">
        <f>O459*H459</f>
        <v>0</v>
      </c>
      <c r="Q459" s="142">
        <v>1.4</v>
      </c>
      <c r="R459" s="142">
        <f>Q459*H459</f>
        <v>2.8</v>
      </c>
      <c r="S459" s="142">
        <v>0</v>
      </c>
      <c r="T459" s="143">
        <f>S459*H459</f>
        <v>0</v>
      </c>
      <c r="AR459" s="144" t="s">
        <v>234</v>
      </c>
      <c r="AT459" s="144" t="s">
        <v>666</v>
      </c>
      <c r="AU459" s="144" t="s">
        <v>85</v>
      </c>
      <c r="AY459" s="18" t="s">
        <v>189</v>
      </c>
      <c r="BE459" s="145">
        <f>IF(N459="základní",J459,0)</f>
        <v>0</v>
      </c>
      <c r="BF459" s="145">
        <f>IF(N459="snížená",J459,0)</f>
        <v>0</v>
      </c>
      <c r="BG459" s="145">
        <f>IF(N459="zákl. přenesená",J459,0)</f>
        <v>0</v>
      </c>
      <c r="BH459" s="145">
        <f>IF(N459="sníž. přenesená",J459,0)</f>
        <v>0</v>
      </c>
      <c r="BI459" s="145">
        <f>IF(N459="nulová",J459,0)</f>
        <v>0</v>
      </c>
      <c r="BJ459" s="18" t="s">
        <v>82</v>
      </c>
      <c r="BK459" s="145">
        <f>ROUND(I459*H459,2)</f>
        <v>0</v>
      </c>
      <c r="BL459" s="18" t="s">
        <v>196</v>
      </c>
      <c r="BM459" s="144" t="s">
        <v>4585</v>
      </c>
    </row>
    <row r="460" spans="2:65" s="12" customFormat="1" ht="11.25">
      <c r="B460" s="150"/>
      <c r="D460" s="151" t="s">
        <v>205</v>
      </c>
      <c r="E460" s="152" t="s">
        <v>19</v>
      </c>
      <c r="F460" s="153" t="s">
        <v>217</v>
      </c>
      <c r="H460" s="152" t="s">
        <v>19</v>
      </c>
      <c r="I460" s="154"/>
      <c r="L460" s="150"/>
      <c r="M460" s="155"/>
      <c r="T460" s="156"/>
      <c r="AT460" s="152" t="s">
        <v>205</v>
      </c>
      <c r="AU460" s="152" t="s">
        <v>85</v>
      </c>
      <c r="AV460" s="12" t="s">
        <v>82</v>
      </c>
      <c r="AW460" s="12" t="s">
        <v>35</v>
      </c>
      <c r="AX460" s="12" t="s">
        <v>74</v>
      </c>
      <c r="AY460" s="152" t="s">
        <v>189</v>
      </c>
    </row>
    <row r="461" spans="2:65" s="12" customFormat="1" ht="11.25">
      <c r="B461" s="150"/>
      <c r="D461" s="151" t="s">
        <v>205</v>
      </c>
      <c r="E461" s="152" t="s">
        <v>19</v>
      </c>
      <c r="F461" s="153" t="s">
        <v>4273</v>
      </c>
      <c r="H461" s="152" t="s">
        <v>19</v>
      </c>
      <c r="I461" s="154"/>
      <c r="L461" s="150"/>
      <c r="M461" s="155"/>
      <c r="T461" s="156"/>
      <c r="AT461" s="152" t="s">
        <v>205</v>
      </c>
      <c r="AU461" s="152" t="s">
        <v>85</v>
      </c>
      <c r="AV461" s="12" t="s">
        <v>82</v>
      </c>
      <c r="AW461" s="12" t="s">
        <v>35</v>
      </c>
      <c r="AX461" s="12" t="s">
        <v>74</v>
      </c>
      <c r="AY461" s="152" t="s">
        <v>189</v>
      </c>
    </row>
    <row r="462" spans="2:65" s="13" customFormat="1" ht="11.25">
      <c r="B462" s="157"/>
      <c r="D462" s="151" t="s">
        <v>205</v>
      </c>
      <c r="E462" s="158" t="s">
        <v>19</v>
      </c>
      <c r="F462" s="159" t="s">
        <v>85</v>
      </c>
      <c r="H462" s="160">
        <v>2</v>
      </c>
      <c r="I462" s="161"/>
      <c r="L462" s="157"/>
      <c r="M462" s="162"/>
      <c r="T462" s="163"/>
      <c r="AT462" s="158" t="s">
        <v>205</v>
      </c>
      <c r="AU462" s="158" t="s">
        <v>85</v>
      </c>
      <c r="AV462" s="13" t="s">
        <v>85</v>
      </c>
      <c r="AW462" s="13" t="s">
        <v>35</v>
      </c>
      <c r="AX462" s="13" t="s">
        <v>82</v>
      </c>
      <c r="AY462" s="158" t="s">
        <v>189</v>
      </c>
    </row>
    <row r="463" spans="2:65" s="1" customFormat="1" ht="24.2" customHeight="1">
      <c r="B463" s="33"/>
      <c r="C463" s="133" t="s">
        <v>831</v>
      </c>
      <c r="D463" s="133" t="s">
        <v>191</v>
      </c>
      <c r="E463" s="134" t="s">
        <v>4586</v>
      </c>
      <c r="F463" s="135" t="s">
        <v>4587</v>
      </c>
      <c r="G463" s="136" t="s">
        <v>202</v>
      </c>
      <c r="H463" s="137">
        <v>1</v>
      </c>
      <c r="I463" s="138"/>
      <c r="J463" s="139">
        <f>ROUND(I463*H463,2)</f>
        <v>0</v>
      </c>
      <c r="K463" s="135" t="s">
        <v>195</v>
      </c>
      <c r="L463" s="33"/>
      <c r="M463" s="140" t="s">
        <v>19</v>
      </c>
      <c r="N463" s="141" t="s">
        <v>45</v>
      </c>
      <c r="P463" s="142">
        <f>O463*H463</f>
        <v>0</v>
      </c>
      <c r="Q463" s="142">
        <v>9.8899999999999995E-3</v>
      </c>
      <c r="R463" s="142">
        <f>Q463*H463</f>
        <v>9.8899999999999995E-3</v>
      </c>
      <c r="S463" s="142">
        <v>0</v>
      </c>
      <c r="T463" s="143">
        <f>S463*H463</f>
        <v>0</v>
      </c>
      <c r="AR463" s="144" t="s">
        <v>196</v>
      </c>
      <c r="AT463" s="144" t="s">
        <v>191</v>
      </c>
      <c r="AU463" s="144" t="s">
        <v>85</v>
      </c>
      <c r="AY463" s="18" t="s">
        <v>189</v>
      </c>
      <c r="BE463" s="145">
        <f>IF(N463="základní",J463,0)</f>
        <v>0</v>
      </c>
      <c r="BF463" s="145">
        <f>IF(N463="snížená",J463,0)</f>
        <v>0</v>
      </c>
      <c r="BG463" s="145">
        <f>IF(N463="zákl. přenesená",J463,0)</f>
        <v>0</v>
      </c>
      <c r="BH463" s="145">
        <f>IF(N463="sníž. přenesená",J463,0)</f>
        <v>0</v>
      </c>
      <c r="BI463" s="145">
        <f>IF(N463="nulová",J463,0)</f>
        <v>0</v>
      </c>
      <c r="BJ463" s="18" t="s">
        <v>82</v>
      </c>
      <c r="BK463" s="145">
        <f>ROUND(I463*H463,2)</f>
        <v>0</v>
      </c>
      <c r="BL463" s="18" t="s">
        <v>196</v>
      </c>
      <c r="BM463" s="144" t="s">
        <v>4588</v>
      </c>
    </row>
    <row r="464" spans="2:65" s="1" customFormat="1" ht="11.25">
      <c r="B464" s="33"/>
      <c r="D464" s="146" t="s">
        <v>198</v>
      </c>
      <c r="F464" s="147" t="s">
        <v>4589</v>
      </c>
      <c r="I464" s="148"/>
      <c r="L464" s="33"/>
      <c r="M464" s="149"/>
      <c r="T464" s="54"/>
      <c r="AT464" s="18" t="s">
        <v>198</v>
      </c>
      <c r="AU464" s="18" t="s">
        <v>85</v>
      </c>
    </row>
    <row r="465" spans="2:65" s="12" customFormat="1" ht="11.25">
      <c r="B465" s="150"/>
      <c r="D465" s="151" t="s">
        <v>205</v>
      </c>
      <c r="E465" s="152" t="s">
        <v>19</v>
      </c>
      <c r="F465" s="153" t="s">
        <v>4416</v>
      </c>
      <c r="H465" s="152" t="s">
        <v>19</v>
      </c>
      <c r="I465" s="154"/>
      <c r="L465" s="150"/>
      <c r="M465" s="155"/>
      <c r="T465" s="156"/>
      <c r="AT465" s="152" t="s">
        <v>205</v>
      </c>
      <c r="AU465" s="152" t="s">
        <v>85</v>
      </c>
      <c r="AV465" s="12" t="s">
        <v>82</v>
      </c>
      <c r="AW465" s="12" t="s">
        <v>35</v>
      </c>
      <c r="AX465" s="12" t="s">
        <v>74</v>
      </c>
      <c r="AY465" s="152" t="s">
        <v>189</v>
      </c>
    </row>
    <row r="466" spans="2:65" s="12" customFormat="1" ht="11.25">
      <c r="B466" s="150"/>
      <c r="D466" s="151" t="s">
        <v>205</v>
      </c>
      <c r="E466" s="152" t="s">
        <v>19</v>
      </c>
      <c r="F466" s="153" t="s">
        <v>4271</v>
      </c>
      <c r="H466" s="152" t="s">
        <v>19</v>
      </c>
      <c r="I466" s="154"/>
      <c r="L466" s="150"/>
      <c r="M466" s="155"/>
      <c r="T466" s="156"/>
      <c r="AT466" s="152" t="s">
        <v>205</v>
      </c>
      <c r="AU466" s="152" t="s">
        <v>85</v>
      </c>
      <c r="AV466" s="12" t="s">
        <v>82</v>
      </c>
      <c r="AW466" s="12" t="s">
        <v>35</v>
      </c>
      <c r="AX466" s="12" t="s">
        <v>74</v>
      </c>
      <c r="AY466" s="152" t="s">
        <v>189</v>
      </c>
    </row>
    <row r="467" spans="2:65" s="13" customFormat="1" ht="11.25">
      <c r="B467" s="157"/>
      <c r="D467" s="151" t="s">
        <v>205</v>
      </c>
      <c r="E467" s="158" t="s">
        <v>19</v>
      </c>
      <c r="F467" s="159" t="s">
        <v>82</v>
      </c>
      <c r="H467" s="160">
        <v>1</v>
      </c>
      <c r="I467" s="161"/>
      <c r="L467" s="157"/>
      <c r="M467" s="162"/>
      <c r="T467" s="163"/>
      <c r="AT467" s="158" t="s">
        <v>205</v>
      </c>
      <c r="AU467" s="158" t="s">
        <v>85</v>
      </c>
      <c r="AV467" s="13" t="s">
        <v>85</v>
      </c>
      <c r="AW467" s="13" t="s">
        <v>35</v>
      </c>
      <c r="AX467" s="13" t="s">
        <v>82</v>
      </c>
      <c r="AY467" s="158" t="s">
        <v>189</v>
      </c>
    </row>
    <row r="468" spans="2:65" s="1" customFormat="1" ht="24.2" customHeight="1">
      <c r="B468" s="33"/>
      <c r="C468" s="178" t="s">
        <v>841</v>
      </c>
      <c r="D468" s="178" t="s">
        <v>666</v>
      </c>
      <c r="E468" s="179" t="s">
        <v>4590</v>
      </c>
      <c r="F468" s="180" t="s">
        <v>4591</v>
      </c>
      <c r="G468" s="181" t="s">
        <v>202</v>
      </c>
      <c r="H468" s="182">
        <v>1</v>
      </c>
      <c r="I468" s="183"/>
      <c r="J468" s="184">
        <f>ROUND(I468*H468,2)</f>
        <v>0</v>
      </c>
      <c r="K468" s="180" t="s">
        <v>195</v>
      </c>
      <c r="L468" s="185"/>
      <c r="M468" s="186" t="s">
        <v>19</v>
      </c>
      <c r="N468" s="187" t="s">
        <v>45</v>
      </c>
      <c r="P468" s="142">
        <f>O468*H468</f>
        <v>0</v>
      </c>
      <c r="Q468" s="142">
        <v>0.52100000000000002</v>
      </c>
      <c r="R468" s="142">
        <f>Q468*H468</f>
        <v>0.52100000000000002</v>
      </c>
      <c r="S468" s="142">
        <v>0</v>
      </c>
      <c r="T468" s="143">
        <f>S468*H468</f>
        <v>0</v>
      </c>
      <c r="AR468" s="144" t="s">
        <v>234</v>
      </c>
      <c r="AT468" s="144" t="s">
        <v>666</v>
      </c>
      <c r="AU468" s="144" t="s">
        <v>85</v>
      </c>
      <c r="AY468" s="18" t="s">
        <v>189</v>
      </c>
      <c r="BE468" s="145">
        <f>IF(N468="základní",J468,0)</f>
        <v>0</v>
      </c>
      <c r="BF468" s="145">
        <f>IF(N468="snížená",J468,0)</f>
        <v>0</v>
      </c>
      <c r="BG468" s="145">
        <f>IF(N468="zákl. přenesená",J468,0)</f>
        <v>0</v>
      </c>
      <c r="BH468" s="145">
        <f>IF(N468="sníž. přenesená",J468,0)</f>
        <v>0</v>
      </c>
      <c r="BI468" s="145">
        <f>IF(N468="nulová",J468,0)</f>
        <v>0</v>
      </c>
      <c r="BJ468" s="18" t="s">
        <v>82</v>
      </c>
      <c r="BK468" s="145">
        <f>ROUND(I468*H468,2)</f>
        <v>0</v>
      </c>
      <c r="BL468" s="18" t="s">
        <v>196</v>
      </c>
      <c r="BM468" s="144" t="s">
        <v>4592</v>
      </c>
    </row>
    <row r="469" spans="2:65" s="1" customFormat="1" ht="24.2" customHeight="1">
      <c r="B469" s="33"/>
      <c r="C469" s="133" t="s">
        <v>847</v>
      </c>
      <c r="D469" s="133" t="s">
        <v>191</v>
      </c>
      <c r="E469" s="134" t="s">
        <v>4593</v>
      </c>
      <c r="F469" s="135" t="s">
        <v>4594</v>
      </c>
      <c r="G469" s="136" t="s">
        <v>202</v>
      </c>
      <c r="H469" s="137">
        <v>1</v>
      </c>
      <c r="I469" s="138"/>
      <c r="J469" s="139">
        <f>ROUND(I469*H469,2)</f>
        <v>0</v>
      </c>
      <c r="K469" s="135" t="s">
        <v>195</v>
      </c>
      <c r="L469" s="33"/>
      <c r="M469" s="140" t="s">
        <v>19</v>
      </c>
      <c r="N469" s="141" t="s">
        <v>45</v>
      </c>
      <c r="P469" s="142">
        <f>O469*H469</f>
        <v>0</v>
      </c>
      <c r="Q469" s="142">
        <v>1.018E-2</v>
      </c>
      <c r="R469" s="142">
        <f>Q469*H469</f>
        <v>1.018E-2</v>
      </c>
      <c r="S469" s="142">
        <v>0</v>
      </c>
      <c r="T469" s="143">
        <f>S469*H469</f>
        <v>0</v>
      </c>
      <c r="AR469" s="144" t="s">
        <v>196</v>
      </c>
      <c r="AT469" s="144" t="s">
        <v>191</v>
      </c>
      <c r="AU469" s="144" t="s">
        <v>85</v>
      </c>
      <c r="AY469" s="18" t="s">
        <v>189</v>
      </c>
      <c r="BE469" s="145">
        <f>IF(N469="základní",J469,0)</f>
        <v>0</v>
      </c>
      <c r="BF469" s="145">
        <f>IF(N469="snížená",J469,0)</f>
        <v>0</v>
      </c>
      <c r="BG469" s="145">
        <f>IF(N469="zákl. přenesená",J469,0)</f>
        <v>0</v>
      </c>
      <c r="BH469" s="145">
        <f>IF(N469="sníž. přenesená",J469,0)</f>
        <v>0</v>
      </c>
      <c r="BI469" s="145">
        <f>IF(N469="nulová",J469,0)</f>
        <v>0</v>
      </c>
      <c r="BJ469" s="18" t="s">
        <v>82</v>
      </c>
      <c r="BK469" s="145">
        <f>ROUND(I469*H469,2)</f>
        <v>0</v>
      </c>
      <c r="BL469" s="18" t="s">
        <v>196</v>
      </c>
      <c r="BM469" s="144" t="s">
        <v>4595</v>
      </c>
    </row>
    <row r="470" spans="2:65" s="1" customFormat="1" ht="11.25">
      <c r="B470" s="33"/>
      <c r="D470" s="146" t="s">
        <v>198</v>
      </c>
      <c r="F470" s="147" t="s">
        <v>4596</v>
      </c>
      <c r="I470" s="148"/>
      <c r="L470" s="33"/>
      <c r="M470" s="149"/>
      <c r="T470" s="54"/>
      <c r="AT470" s="18" t="s">
        <v>198</v>
      </c>
      <c r="AU470" s="18" t="s">
        <v>85</v>
      </c>
    </row>
    <row r="471" spans="2:65" s="12" customFormat="1" ht="11.25">
      <c r="B471" s="150"/>
      <c r="D471" s="151" t="s">
        <v>205</v>
      </c>
      <c r="E471" s="152" t="s">
        <v>19</v>
      </c>
      <c r="F471" s="153" t="s">
        <v>4273</v>
      </c>
      <c r="H471" s="152" t="s">
        <v>19</v>
      </c>
      <c r="I471" s="154"/>
      <c r="L471" s="150"/>
      <c r="M471" s="155"/>
      <c r="T471" s="156"/>
      <c r="AT471" s="152" t="s">
        <v>205</v>
      </c>
      <c r="AU471" s="152" t="s">
        <v>85</v>
      </c>
      <c r="AV471" s="12" t="s">
        <v>82</v>
      </c>
      <c r="AW471" s="12" t="s">
        <v>35</v>
      </c>
      <c r="AX471" s="12" t="s">
        <v>74</v>
      </c>
      <c r="AY471" s="152" t="s">
        <v>189</v>
      </c>
    </row>
    <row r="472" spans="2:65" s="13" customFormat="1" ht="11.25">
      <c r="B472" s="157"/>
      <c r="D472" s="151" t="s">
        <v>205</v>
      </c>
      <c r="E472" s="158" t="s">
        <v>19</v>
      </c>
      <c r="F472" s="159" t="s">
        <v>82</v>
      </c>
      <c r="H472" s="160">
        <v>1</v>
      </c>
      <c r="I472" s="161"/>
      <c r="L472" s="157"/>
      <c r="M472" s="162"/>
      <c r="T472" s="163"/>
      <c r="AT472" s="158" t="s">
        <v>205</v>
      </c>
      <c r="AU472" s="158" t="s">
        <v>85</v>
      </c>
      <c r="AV472" s="13" t="s">
        <v>85</v>
      </c>
      <c r="AW472" s="13" t="s">
        <v>35</v>
      </c>
      <c r="AX472" s="13" t="s">
        <v>82</v>
      </c>
      <c r="AY472" s="158" t="s">
        <v>189</v>
      </c>
    </row>
    <row r="473" spans="2:65" s="1" customFormat="1" ht="24.2" customHeight="1">
      <c r="B473" s="33"/>
      <c r="C473" s="178" t="s">
        <v>852</v>
      </c>
      <c r="D473" s="178" t="s">
        <v>666</v>
      </c>
      <c r="E473" s="179" t="s">
        <v>4597</v>
      </c>
      <c r="F473" s="180" t="s">
        <v>4598</v>
      </c>
      <c r="G473" s="181" t="s">
        <v>202</v>
      </c>
      <c r="H473" s="182">
        <v>1</v>
      </c>
      <c r="I473" s="183"/>
      <c r="J473" s="184">
        <f>ROUND(I473*H473,2)</f>
        <v>0</v>
      </c>
      <c r="K473" s="180" t="s">
        <v>195</v>
      </c>
      <c r="L473" s="185"/>
      <c r="M473" s="186" t="s">
        <v>19</v>
      </c>
      <c r="N473" s="187" t="s">
        <v>45</v>
      </c>
      <c r="P473" s="142">
        <f>O473*H473</f>
        <v>0</v>
      </c>
      <c r="Q473" s="142">
        <v>0.22800000000000001</v>
      </c>
      <c r="R473" s="142">
        <f>Q473*H473</f>
        <v>0.22800000000000001</v>
      </c>
      <c r="S473" s="142">
        <v>0</v>
      </c>
      <c r="T473" s="143">
        <f>S473*H473</f>
        <v>0</v>
      </c>
      <c r="AR473" s="144" t="s">
        <v>234</v>
      </c>
      <c r="AT473" s="144" t="s">
        <v>666</v>
      </c>
      <c r="AU473" s="144" t="s">
        <v>85</v>
      </c>
      <c r="AY473" s="18" t="s">
        <v>189</v>
      </c>
      <c r="BE473" s="145">
        <f>IF(N473="základní",J473,0)</f>
        <v>0</v>
      </c>
      <c r="BF473" s="145">
        <f>IF(N473="snížená",J473,0)</f>
        <v>0</v>
      </c>
      <c r="BG473" s="145">
        <f>IF(N473="zákl. přenesená",J473,0)</f>
        <v>0</v>
      </c>
      <c r="BH473" s="145">
        <f>IF(N473="sníž. přenesená",J473,0)</f>
        <v>0</v>
      </c>
      <c r="BI473" s="145">
        <f>IF(N473="nulová",J473,0)</f>
        <v>0</v>
      </c>
      <c r="BJ473" s="18" t="s">
        <v>82</v>
      </c>
      <c r="BK473" s="145">
        <f>ROUND(I473*H473,2)</f>
        <v>0</v>
      </c>
      <c r="BL473" s="18" t="s">
        <v>196</v>
      </c>
      <c r="BM473" s="144" t="s">
        <v>4599</v>
      </c>
    </row>
    <row r="474" spans="2:65" s="1" customFormat="1" ht="37.9" customHeight="1">
      <c r="B474" s="33"/>
      <c r="C474" s="133" t="s">
        <v>859</v>
      </c>
      <c r="D474" s="133" t="s">
        <v>191</v>
      </c>
      <c r="E474" s="134" t="s">
        <v>1838</v>
      </c>
      <c r="F474" s="135" t="s">
        <v>4600</v>
      </c>
      <c r="G474" s="136" t="s">
        <v>202</v>
      </c>
      <c r="H474" s="137">
        <v>1</v>
      </c>
      <c r="I474" s="138"/>
      <c r="J474" s="139">
        <f>ROUND(I474*H474,2)</f>
        <v>0</v>
      </c>
      <c r="K474" s="135" t="s">
        <v>195</v>
      </c>
      <c r="L474" s="33"/>
      <c r="M474" s="140" t="s">
        <v>19</v>
      </c>
      <c r="N474" s="141" t="s">
        <v>45</v>
      </c>
      <c r="P474" s="142">
        <f>O474*H474</f>
        <v>0</v>
      </c>
      <c r="Q474" s="142">
        <v>0.09</v>
      </c>
      <c r="R474" s="142">
        <f>Q474*H474</f>
        <v>0.09</v>
      </c>
      <c r="S474" s="142">
        <v>0</v>
      </c>
      <c r="T474" s="143">
        <f>S474*H474</f>
        <v>0</v>
      </c>
      <c r="AR474" s="144" t="s">
        <v>196</v>
      </c>
      <c r="AT474" s="144" t="s">
        <v>191</v>
      </c>
      <c r="AU474" s="144" t="s">
        <v>85</v>
      </c>
      <c r="AY474" s="18" t="s">
        <v>189</v>
      </c>
      <c r="BE474" s="145">
        <f>IF(N474="základní",J474,0)</f>
        <v>0</v>
      </c>
      <c r="BF474" s="145">
        <f>IF(N474="snížená",J474,0)</f>
        <v>0</v>
      </c>
      <c r="BG474" s="145">
        <f>IF(N474="zákl. přenesená",J474,0)</f>
        <v>0</v>
      </c>
      <c r="BH474" s="145">
        <f>IF(N474="sníž. přenesená",J474,0)</f>
        <v>0</v>
      </c>
      <c r="BI474" s="145">
        <f>IF(N474="nulová",J474,0)</f>
        <v>0</v>
      </c>
      <c r="BJ474" s="18" t="s">
        <v>82</v>
      </c>
      <c r="BK474" s="145">
        <f>ROUND(I474*H474,2)</f>
        <v>0</v>
      </c>
      <c r="BL474" s="18" t="s">
        <v>196</v>
      </c>
      <c r="BM474" s="144" t="s">
        <v>4601</v>
      </c>
    </row>
    <row r="475" spans="2:65" s="1" customFormat="1" ht="11.25">
      <c r="B475" s="33"/>
      <c r="D475" s="146" t="s">
        <v>198</v>
      </c>
      <c r="F475" s="147" t="s">
        <v>1841</v>
      </c>
      <c r="I475" s="148"/>
      <c r="L475" s="33"/>
      <c r="M475" s="149"/>
      <c r="T475" s="54"/>
      <c r="AT475" s="18" t="s">
        <v>198</v>
      </c>
      <c r="AU475" s="18" t="s">
        <v>85</v>
      </c>
    </row>
    <row r="476" spans="2:65" s="12" customFormat="1" ht="11.25">
      <c r="B476" s="150"/>
      <c r="D476" s="151" t="s">
        <v>205</v>
      </c>
      <c r="E476" s="152" t="s">
        <v>19</v>
      </c>
      <c r="F476" s="153" t="s">
        <v>4271</v>
      </c>
      <c r="H476" s="152" t="s">
        <v>19</v>
      </c>
      <c r="I476" s="154"/>
      <c r="L476" s="150"/>
      <c r="M476" s="155"/>
      <c r="T476" s="156"/>
      <c r="AT476" s="152" t="s">
        <v>205</v>
      </c>
      <c r="AU476" s="152" t="s">
        <v>85</v>
      </c>
      <c r="AV476" s="12" t="s">
        <v>82</v>
      </c>
      <c r="AW476" s="12" t="s">
        <v>35</v>
      </c>
      <c r="AX476" s="12" t="s">
        <v>74</v>
      </c>
      <c r="AY476" s="152" t="s">
        <v>189</v>
      </c>
    </row>
    <row r="477" spans="2:65" s="13" customFormat="1" ht="11.25">
      <c r="B477" s="157"/>
      <c r="D477" s="151" t="s">
        <v>205</v>
      </c>
      <c r="E477" s="158" t="s">
        <v>19</v>
      </c>
      <c r="F477" s="159" t="s">
        <v>82</v>
      </c>
      <c r="H477" s="160">
        <v>1</v>
      </c>
      <c r="I477" s="161"/>
      <c r="L477" s="157"/>
      <c r="M477" s="162"/>
      <c r="T477" s="163"/>
      <c r="AT477" s="158" t="s">
        <v>205</v>
      </c>
      <c r="AU477" s="158" t="s">
        <v>85</v>
      </c>
      <c r="AV477" s="13" t="s">
        <v>85</v>
      </c>
      <c r="AW477" s="13" t="s">
        <v>35</v>
      </c>
      <c r="AX477" s="13" t="s">
        <v>82</v>
      </c>
      <c r="AY477" s="158" t="s">
        <v>189</v>
      </c>
    </row>
    <row r="478" spans="2:65" s="1" customFormat="1" ht="24.2" customHeight="1">
      <c r="B478" s="33"/>
      <c r="C478" s="178" t="s">
        <v>864</v>
      </c>
      <c r="D478" s="178" t="s">
        <v>666</v>
      </c>
      <c r="E478" s="179" t="s">
        <v>4602</v>
      </c>
      <c r="F478" s="180" t="s">
        <v>4603</v>
      </c>
      <c r="G478" s="181" t="s">
        <v>202</v>
      </c>
      <c r="H478" s="182">
        <v>1</v>
      </c>
      <c r="I478" s="183"/>
      <c r="J478" s="184">
        <f>ROUND(I478*H478,2)</f>
        <v>0</v>
      </c>
      <c r="K478" s="180" t="s">
        <v>195</v>
      </c>
      <c r="L478" s="185"/>
      <c r="M478" s="186" t="s">
        <v>19</v>
      </c>
      <c r="N478" s="187" t="s">
        <v>45</v>
      </c>
      <c r="P478" s="142">
        <f>O478*H478</f>
        <v>0</v>
      </c>
      <c r="Q478" s="142">
        <v>0.06</v>
      </c>
      <c r="R478" s="142">
        <f>Q478*H478</f>
        <v>0.06</v>
      </c>
      <c r="S478" s="142">
        <v>0</v>
      </c>
      <c r="T478" s="143">
        <f>S478*H478</f>
        <v>0</v>
      </c>
      <c r="AR478" s="144" t="s">
        <v>234</v>
      </c>
      <c r="AT478" s="144" t="s">
        <v>666</v>
      </c>
      <c r="AU478" s="144" t="s">
        <v>85</v>
      </c>
      <c r="AY478" s="18" t="s">
        <v>189</v>
      </c>
      <c r="BE478" s="145">
        <f>IF(N478="základní",J478,0)</f>
        <v>0</v>
      </c>
      <c r="BF478" s="145">
        <f>IF(N478="snížená",J478,0)</f>
        <v>0</v>
      </c>
      <c r="BG478" s="145">
        <f>IF(N478="zákl. přenesená",J478,0)</f>
        <v>0</v>
      </c>
      <c r="BH478" s="145">
        <f>IF(N478="sníž. přenesená",J478,0)</f>
        <v>0</v>
      </c>
      <c r="BI478" s="145">
        <f>IF(N478="nulová",J478,0)</f>
        <v>0</v>
      </c>
      <c r="BJ478" s="18" t="s">
        <v>82</v>
      </c>
      <c r="BK478" s="145">
        <f>ROUND(I478*H478,2)</f>
        <v>0</v>
      </c>
      <c r="BL478" s="18" t="s">
        <v>196</v>
      </c>
      <c r="BM478" s="144" t="s">
        <v>4604</v>
      </c>
    </row>
    <row r="479" spans="2:65" s="1" customFormat="1" ht="24.2" customHeight="1">
      <c r="B479" s="33"/>
      <c r="C479" s="133" t="s">
        <v>870</v>
      </c>
      <c r="D479" s="133" t="s">
        <v>191</v>
      </c>
      <c r="E479" s="134" t="s">
        <v>1136</v>
      </c>
      <c r="F479" s="135" t="s">
        <v>1137</v>
      </c>
      <c r="G479" s="136" t="s">
        <v>339</v>
      </c>
      <c r="H479" s="137">
        <v>26.2</v>
      </c>
      <c r="I479" s="138"/>
      <c r="J479" s="139">
        <f>ROUND(I479*H479,2)</f>
        <v>0</v>
      </c>
      <c r="K479" s="135" t="s">
        <v>195</v>
      </c>
      <c r="L479" s="33"/>
      <c r="M479" s="140" t="s">
        <v>19</v>
      </c>
      <c r="N479" s="141" t="s">
        <v>45</v>
      </c>
      <c r="P479" s="142">
        <f>O479*H479</f>
        <v>0</v>
      </c>
      <c r="Q479" s="142">
        <v>9.0000000000000006E-5</v>
      </c>
      <c r="R479" s="142">
        <f>Q479*H479</f>
        <v>2.3580000000000003E-3</v>
      </c>
      <c r="S479" s="142">
        <v>0</v>
      </c>
      <c r="T479" s="143">
        <f>S479*H479</f>
        <v>0</v>
      </c>
      <c r="AR479" s="144" t="s">
        <v>196</v>
      </c>
      <c r="AT479" s="144" t="s">
        <v>191</v>
      </c>
      <c r="AU479" s="144" t="s">
        <v>85</v>
      </c>
      <c r="AY479" s="18" t="s">
        <v>189</v>
      </c>
      <c r="BE479" s="145">
        <f>IF(N479="základní",J479,0)</f>
        <v>0</v>
      </c>
      <c r="BF479" s="145">
        <f>IF(N479="snížená",J479,0)</f>
        <v>0</v>
      </c>
      <c r="BG479" s="145">
        <f>IF(N479="zákl. přenesená",J479,0)</f>
        <v>0</v>
      </c>
      <c r="BH479" s="145">
        <f>IF(N479="sníž. přenesená",J479,0)</f>
        <v>0</v>
      </c>
      <c r="BI479" s="145">
        <f>IF(N479="nulová",J479,0)</f>
        <v>0</v>
      </c>
      <c r="BJ479" s="18" t="s">
        <v>82</v>
      </c>
      <c r="BK479" s="145">
        <f>ROUND(I479*H479,2)</f>
        <v>0</v>
      </c>
      <c r="BL479" s="18" t="s">
        <v>196</v>
      </c>
      <c r="BM479" s="144" t="s">
        <v>4605</v>
      </c>
    </row>
    <row r="480" spans="2:65" s="1" customFormat="1" ht="11.25">
      <c r="B480" s="33"/>
      <c r="D480" s="146" t="s">
        <v>198</v>
      </c>
      <c r="F480" s="147" t="s">
        <v>1139</v>
      </c>
      <c r="I480" s="148"/>
      <c r="L480" s="33"/>
      <c r="M480" s="149"/>
      <c r="T480" s="54"/>
      <c r="AT480" s="18" t="s">
        <v>198</v>
      </c>
      <c r="AU480" s="18" t="s">
        <v>85</v>
      </c>
    </row>
    <row r="481" spans="2:65" s="13" customFormat="1" ht="11.25">
      <c r="B481" s="157"/>
      <c r="D481" s="151" t="s">
        <v>205</v>
      </c>
      <c r="E481" s="158" t="s">
        <v>19</v>
      </c>
      <c r="F481" s="159" t="s">
        <v>4547</v>
      </c>
      <c r="H481" s="160">
        <v>9.3000000000000007</v>
      </c>
      <c r="I481" s="161"/>
      <c r="L481" s="157"/>
      <c r="M481" s="162"/>
      <c r="T481" s="163"/>
      <c r="AT481" s="158" t="s">
        <v>205</v>
      </c>
      <c r="AU481" s="158" t="s">
        <v>85</v>
      </c>
      <c r="AV481" s="13" t="s">
        <v>85</v>
      </c>
      <c r="AW481" s="13" t="s">
        <v>35</v>
      </c>
      <c r="AX481" s="13" t="s">
        <v>74</v>
      </c>
      <c r="AY481" s="158" t="s">
        <v>189</v>
      </c>
    </row>
    <row r="482" spans="2:65" s="13" customFormat="1" ht="11.25">
      <c r="B482" s="157"/>
      <c r="D482" s="151" t="s">
        <v>205</v>
      </c>
      <c r="E482" s="158" t="s">
        <v>19</v>
      </c>
      <c r="F482" s="159" t="s">
        <v>4552</v>
      </c>
      <c r="H482" s="160">
        <v>8.1</v>
      </c>
      <c r="I482" s="161"/>
      <c r="L482" s="157"/>
      <c r="M482" s="162"/>
      <c r="T482" s="163"/>
      <c r="AT482" s="158" t="s">
        <v>205</v>
      </c>
      <c r="AU482" s="158" t="s">
        <v>85</v>
      </c>
      <c r="AV482" s="13" t="s">
        <v>85</v>
      </c>
      <c r="AW482" s="13" t="s">
        <v>35</v>
      </c>
      <c r="AX482" s="13" t="s">
        <v>74</v>
      </c>
      <c r="AY482" s="158" t="s">
        <v>189</v>
      </c>
    </row>
    <row r="483" spans="2:65" s="13" customFormat="1" ht="11.25">
      <c r="B483" s="157"/>
      <c r="D483" s="151" t="s">
        <v>205</v>
      </c>
      <c r="E483" s="158" t="s">
        <v>19</v>
      </c>
      <c r="F483" s="159" t="s">
        <v>4553</v>
      </c>
      <c r="H483" s="160">
        <v>8.8000000000000007</v>
      </c>
      <c r="I483" s="161"/>
      <c r="L483" s="157"/>
      <c r="M483" s="162"/>
      <c r="T483" s="163"/>
      <c r="AT483" s="158" t="s">
        <v>205</v>
      </c>
      <c r="AU483" s="158" t="s">
        <v>85</v>
      </c>
      <c r="AV483" s="13" t="s">
        <v>85</v>
      </c>
      <c r="AW483" s="13" t="s">
        <v>35</v>
      </c>
      <c r="AX483" s="13" t="s">
        <v>74</v>
      </c>
      <c r="AY483" s="158" t="s">
        <v>189</v>
      </c>
    </row>
    <row r="484" spans="2:65" s="14" customFormat="1" ht="11.25">
      <c r="B484" s="164"/>
      <c r="D484" s="151" t="s">
        <v>205</v>
      </c>
      <c r="E484" s="165" t="s">
        <v>19</v>
      </c>
      <c r="F484" s="166" t="s">
        <v>303</v>
      </c>
      <c r="H484" s="167">
        <v>26.2</v>
      </c>
      <c r="I484" s="168"/>
      <c r="L484" s="164"/>
      <c r="M484" s="169"/>
      <c r="T484" s="170"/>
      <c r="AT484" s="165" t="s">
        <v>205</v>
      </c>
      <c r="AU484" s="165" t="s">
        <v>85</v>
      </c>
      <c r="AV484" s="14" t="s">
        <v>196</v>
      </c>
      <c r="AW484" s="14" t="s">
        <v>35</v>
      </c>
      <c r="AX484" s="14" t="s">
        <v>82</v>
      </c>
      <c r="AY484" s="165" t="s">
        <v>189</v>
      </c>
    </row>
    <row r="485" spans="2:65" s="1" customFormat="1" ht="24.2" customHeight="1">
      <c r="B485" s="33"/>
      <c r="C485" s="133" t="s">
        <v>876</v>
      </c>
      <c r="D485" s="133" t="s">
        <v>191</v>
      </c>
      <c r="E485" s="134" t="s">
        <v>4606</v>
      </c>
      <c r="F485" s="135" t="s">
        <v>4607</v>
      </c>
      <c r="G485" s="136" t="s">
        <v>202</v>
      </c>
      <c r="H485" s="137">
        <v>1</v>
      </c>
      <c r="I485" s="138"/>
      <c r="J485" s="139">
        <f>ROUND(I485*H485,2)</f>
        <v>0</v>
      </c>
      <c r="K485" s="135" t="s">
        <v>195</v>
      </c>
      <c r="L485" s="33"/>
      <c r="M485" s="140" t="s">
        <v>19</v>
      </c>
      <c r="N485" s="141" t="s">
        <v>45</v>
      </c>
      <c r="P485" s="142">
        <f>O485*H485</f>
        <v>0</v>
      </c>
      <c r="Q485" s="142">
        <v>1.14E-3</v>
      </c>
      <c r="R485" s="142">
        <f>Q485*H485</f>
        <v>1.14E-3</v>
      </c>
      <c r="S485" s="142">
        <v>0</v>
      </c>
      <c r="T485" s="143">
        <f>S485*H485</f>
        <v>0</v>
      </c>
      <c r="AR485" s="144" t="s">
        <v>196</v>
      </c>
      <c r="AT485" s="144" t="s">
        <v>191</v>
      </c>
      <c r="AU485" s="144" t="s">
        <v>85</v>
      </c>
      <c r="AY485" s="18" t="s">
        <v>189</v>
      </c>
      <c r="BE485" s="145">
        <f>IF(N485="základní",J485,0)</f>
        <v>0</v>
      </c>
      <c r="BF485" s="145">
        <f>IF(N485="snížená",J485,0)</f>
        <v>0</v>
      </c>
      <c r="BG485" s="145">
        <f>IF(N485="zákl. přenesená",J485,0)</f>
        <v>0</v>
      </c>
      <c r="BH485" s="145">
        <f>IF(N485="sníž. přenesená",J485,0)</f>
        <v>0</v>
      </c>
      <c r="BI485" s="145">
        <f>IF(N485="nulová",J485,0)</f>
        <v>0</v>
      </c>
      <c r="BJ485" s="18" t="s">
        <v>82</v>
      </c>
      <c r="BK485" s="145">
        <f>ROUND(I485*H485,2)</f>
        <v>0</v>
      </c>
      <c r="BL485" s="18" t="s">
        <v>196</v>
      </c>
      <c r="BM485" s="144" t="s">
        <v>4608</v>
      </c>
    </row>
    <row r="486" spans="2:65" s="1" customFormat="1" ht="11.25">
      <c r="B486" s="33"/>
      <c r="D486" s="146" t="s">
        <v>198</v>
      </c>
      <c r="F486" s="147" t="s">
        <v>4609</v>
      </c>
      <c r="I486" s="148"/>
      <c r="L486" s="33"/>
      <c r="M486" s="149"/>
      <c r="T486" s="54"/>
      <c r="AT486" s="18" t="s">
        <v>198</v>
      </c>
      <c r="AU486" s="18" t="s">
        <v>85</v>
      </c>
    </row>
    <row r="487" spans="2:65" s="12" customFormat="1" ht="11.25">
      <c r="B487" s="150"/>
      <c r="D487" s="151" t="s">
        <v>205</v>
      </c>
      <c r="E487" s="152" t="s">
        <v>19</v>
      </c>
      <c r="F487" s="153" t="s">
        <v>4610</v>
      </c>
      <c r="H487" s="152" t="s">
        <v>19</v>
      </c>
      <c r="I487" s="154"/>
      <c r="L487" s="150"/>
      <c r="M487" s="155"/>
      <c r="T487" s="156"/>
      <c r="AT487" s="152" t="s">
        <v>205</v>
      </c>
      <c r="AU487" s="152" t="s">
        <v>85</v>
      </c>
      <c r="AV487" s="12" t="s">
        <v>82</v>
      </c>
      <c r="AW487" s="12" t="s">
        <v>35</v>
      </c>
      <c r="AX487" s="12" t="s">
        <v>74</v>
      </c>
      <c r="AY487" s="152" t="s">
        <v>189</v>
      </c>
    </row>
    <row r="488" spans="2:65" s="13" customFormat="1" ht="11.25">
      <c r="B488" s="157"/>
      <c r="D488" s="151" t="s">
        <v>205</v>
      </c>
      <c r="E488" s="158" t="s">
        <v>19</v>
      </c>
      <c r="F488" s="159" t="s">
        <v>4611</v>
      </c>
      <c r="H488" s="160">
        <v>1</v>
      </c>
      <c r="I488" s="161"/>
      <c r="L488" s="157"/>
      <c r="M488" s="162"/>
      <c r="T488" s="163"/>
      <c r="AT488" s="158" t="s">
        <v>205</v>
      </c>
      <c r="AU488" s="158" t="s">
        <v>85</v>
      </c>
      <c r="AV488" s="13" t="s">
        <v>85</v>
      </c>
      <c r="AW488" s="13" t="s">
        <v>35</v>
      </c>
      <c r="AX488" s="13" t="s">
        <v>82</v>
      </c>
      <c r="AY488" s="158" t="s">
        <v>189</v>
      </c>
    </row>
    <row r="489" spans="2:65" s="1" customFormat="1" ht="24.2" customHeight="1">
      <c r="B489" s="33"/>
      <c r="C489" s="133" t="s">
        <v>884</v>
      </c>
      <c r="D489" s="133" t="s">
        <v>191</v>
      </c>
      <c r="E489" s="134" t="s">
        <v>4612</v>
      </c>
      <c r="F489" s="135" t="s">
        <v>4613</v>
      </c>
      <c r="G489" s="136" t="s">
        <v>339</v>
      </c>
      <c r="H489" s="137">
        <v>6</v>
      </c>
      <c r="I489" s="138"/>
      <c r="J489" s="139">
        <f>ROUND(I489*H489,2)</f>
        <v>0</v>
      </c>
      <c r="K489" s="135" t="s">
        <v>195</v>
      </c>
      <c r="L489" s="33"/>
      <c r="M489" s="140" t="s">
        <v>19</v>
      </c>
      <c r="N489" s="141" t="s">
        <v>45</v>
      </c>
      <c r="P489" s="142">
        <f>O489*H489</f>
        <v>0</v>
      </c>
      <c r="Q489" s="142">
        <v>7.1000000000000002E-4</v>
      </c>
      <c r="R489" s="142">
        <f>Q489*H489</f>
        <v>4.2599999999999999E-3</v>
      </c>
      <c r="S489" s="142">
        <v>0</v>
      </c>
      <c r="T489" s="143">
        <f>S489*H489</f>
        <v>0</v>
      </c>
      <c r="AR489" s="144" t="s">
        <v>196</v>
      </c>
      <c r="AT489" s="144" t="s">
        <v>191</v>
      </c>
      <c r="AU489" s="144" t="s">
        <v>85</v>
      </c>
      <c r="AY489" s="18" t="s">
        <v>189</v>
      </c>
      <c r="BE489" s="145">
        <f>IF(N489="základní",J489,0)</f>
        <v>0</v>
      </c>
      <c r="BF489" s="145">
        <f>IF(N489="snížená",J489,0)</f>
        <v>0</v>
      </c>
      <c r="BG489" s="145">
        <f>IF(N489="zákl. přenesená",J489,0)</f>
        <v>0</v>
      </c>
      <c r="BH489" s="145">
        <f>IF(N489="sníž. přenesená",J489,0)</f>
        <v>0</v>
      </c>
      <c r="BI489" s="145">
        <f>IF(N489="nulová",J489,0)</f>
        <v>0</v>
      </c>
      <c r="BJ489" s="18" t="s">
        <v>82</v>
      </c>
      <c r="BK489" s="145">
        <f>ROUND(I489*H489,2)</f>
        <v>0</v>
      </c>
      <c r="BL489" s="18" t="s">
        <v>196</v>
      </c>
      <c r="BM489" s="144" t="s">
        <v>4614</v>
      </c>
    </row>
    <row r="490" spans="2:65" s="1" customFormat="1" ht="11.25">
      <c r="B490" s="33"/>
      <c r="D490" s="146" t="s">
        <v>198</v>
      </c>
      <c r="F490" s="147" t="s">
        <v>4615</v>
      </c>
      <c r="I490" s="148"/>
      <c r="L490" s="33"/>
      <c r="M490" s="149"/>
      <c r="T490" s="54"/>
      <c r="AT490" s="18" t="s">
        <v>198</v>
      </c>
      <c r="AU490" s="18" t="s">
        <v>85</v>
      </c>
    </row>
    <row r="491" spans="2:65" s="12" customFormat="1" ht="11.25">
      <c r="B491" s="150"/>
      <c r="D491" s="151" t="s">
        <v>205</v>
      </c>
      <c r="E491" s="152" t="s">
        <v>19</v>
      </c>
      <c r="F491" s="153" t="s">
        <v>217</v>
      </c>
      <c r="H491" s="152" t="s">
        <v>19</v>
      </c>
      <c r="I491" s="154"/>
      <c r="L491" s="150"/>
      <c r="M491" s="155"/>
      <c r="T491" s="156"/>
      <c r="AT491" s="152" t="s">
        <v>205</v>
      </c>
      <c r="AU491" s="152" t="s">
        <v>85</v>
      </c>
      <c r="AV491" s="12" t="s">
        <v>82</v>
      </c>
      <c r="AW491" s="12" t="s">
        <v>35</v>
      </c>
      <c r="AX491" s="12" t="s">
        <v>74</v>
      </c>
      <c r="AY491" s="152" t="s">
        <v>189</v>
      </c>
    </row>
    <row r="492" spans="2:65" s="12" customFormat="1" ht="11.25">
      <c r="B492" s="150"/>
      <c r="D492" s="151" t="s">
        <v>205</v>
      </c>
      <c r="E492" s="152" t="s">
        <v>19</v>
      </c>
      <c r="F492" s="153" t="s">
        <v>4449</v>
      </c>
      <c r="H492" s="152" t="s">
        <v>19</v>
      </c>
      <c r="I492" s="154"/>
      <c r="L492" s="150"/>
      <c r="M492" s="155"/>
      <c r="T492" s="156"/>
      <c r="AT492" s="152" t="s">
        <v>205</v>
      </c>
      <c r="AU492" s="152" t="s">
        <v>85</v>
      </c>
      <c r="AV492" s="12" t="s">
        <v>82</v>
      </c>
      <c r="AW492" s="12" t="s">
        <v>35</v>
      </c>
      <c r="AX492" s="12" t="s">
        <v>74</v>
      </c>
      <c r="AY492" s="152" t="s">
        <v>189</v>
      </c>
    </row>
    <row r="493" spans="2:65" s="13" customFormat="1" ht="11.25">
      <c r="B493" s="157"/>
      <c r="D493" s="151" t="s">
        <v>205</v>
      </c>
      <c r="E493" s="158" t="s">
        <v>19</v>
      </c>
      <c r="F493" s="159" t="s">
        <v>4616</v>
      </c>
      <c r="H493" s="160">
        <v>6</v>
      </c>
      <c r="I493" s="161"/>
      <c r="L493" s="157"/>
      <c r="M493" s="162"/>
      <c r="T493" s="163"/>
      <c r="AT493" s="158" t="s">
        <v>205</v>
      </c>
      <c r="AU493" s="158" t="s">
        <v>85</v>
      </c>
      <c r="AV493" s="13" t="s">
        <v>85</v>
      </c>
      <c r="AW493" s="13" t="s">
        <v>35</v>
      </c>
      <c r="AX493" s="13" t="s">
        <v>82</v>
      </c>
      <c r="AY493" s="158" t="s">
        <v>189</v>
      </c>
    </row>
    <row r="494" spans="2:65" s="1" customFormat="1" ht="24.2" customHeight="1">
      <c r="B494" s="33"/>
      <c r="C494" s="178" t="s">
        <v>889</v>
      </c>
      <c r="D494" s="178" t="s">
        <v>666</v>
      </c>
      <c r="E494" s="179" t="s">
        <v>4617</v>
      </c>
      <c r="F494" s="180" t="s">
        <v>4618</v>
      </c>
      <c r="G494" s="181" t="s">
        <v>339</v>
      </c>
      <c r="H494" s="182">
        <v>6.3</v>
      </c>
      <c r="I494" s="183"/>
      <c r="J494" s="184">
        <f>ROUND(I494*H494,2)</f>
        <v>0</v>
      </c>
      <c r="K494" s="180" t="s">
        <v>195</v>
      </c>
      <c r="L494" s="185"/>
      <c r="M494" s="186" t="s">
        <v>19</v>
      </c>
      <c r="N494" s="187" t="s">
        <v>45</v>
      </c>
      <c r="P494" s="142">
        <f>O494*H494</f>
        <v>0</v>
      </c>
      <c r="Q494" s="142">
        <v>6.2399999999999997E-2</v>
      </c>
      <c r="R494" s="142">
        <f>Q494*H494</f>
        <v>0.39311999999999997</v>
      </c>
      <c r="S494" s="142">
        <v>0</v>
      </c>
      <c r="T494" s="143">
        <f>S494*H494</f>
        <v>0</v>
      </c>
      <c r="AR494" s="144" t="s">
        <v>234</v>
      </c>
      <c r="AT494" s="144" t="s">
        <v>666</v>
      </c>
      <c r="AU494" s="144" t="s">
        <v>85</v>
      </c>
      <c r="AY494" s="18" t="s">
        <v>189</v>
      </c>
      <c r="BE494" s="145">
        <f>IF(N494="základní",J494,0)</f>
        <v>0</v>
      </c>
      <c r="BF494" s="145">
        <f>IF(N494="snížená",J494,0)</f>
        <v>0</v>
      </c>
      <c r="BG494" s="145">
        <f>IF(N494="zákl. přenesená",J494,0)</f>
        <v>0</v>
      </c>
      <c r="BH494" s="145">
        <f>IF(N494="sníž. přenesená",J494,0)</f>
        <v>0</v>
      </c>
      <c r="BI494" s="145">
        <f>IF(N494="nulová",J494,0)</f>
        <v>0</v>
      </c>
      <c r="BJ494" s="18" t="s">
        <v>82</v>
      </c>
      <c r="BK494" s="145">
        <f>ROUND(I494*H494,2)</f>
        <v>0</v>
      </c>
      <c r="BL494" s="18" t="s">
        <v>196</v>
      </c>
      <c r="BM494" s="144" t="s">
        <v>4619</v>
      </c>
    </row>
    <row r="495" spans="2:65" s="13" customFormat="1" ht="11.25">
      <c r="B495" s="157"/>
      <c r="D495" s="151" t="s">
        <v>205</v>
      </c>
      <c r="F495" s="159" t="s">
        <v>4620</v>
      </c>
      <c r="H495" s="160">
        <v>6.3</v>
      </c>
      <c r="I495" s="161"/>
      <c r="L495" s="157"/>
      <c r="M495" s="162"/>
      <c r="T495" s="163"/>
      <c r="AT495" s="158" t="s">
        <v>205</v>
      </c>
      <c r="AU495" s="158" t="s">
        <v>85</v>
      </c>
      <c r="AV495" s="13" t="s">
        <v>85</v>
      </c>
      <c r="AW495" s="13" t="s">
        <v>4</v>
      </c>
      <c r="AX495" s="13" t="s">
        <v>82</v>
      </c>
      <c r="AY495" s="158" t="s">
        <v>189</v>
      </c>
    </row>
    <row r="496" spans="2:65" s="11" customFormat="1" ht="22.9" customHeight="1">
      <c r="B496" s="121"/>
      <c r="D496" s="122" t="s">
        <v>73</v>
      </c>
      <c r="E496" s="131" t="s">
        <v>239</v>
      </c>
      <c r="F496" s="131" t="s">
        <v>1171</v>
      </c>
      <c r="I496" s="124"/>
      <c r="J496" s="132">
        <f>BK496</f>
        <v>0</v>
      </c>
      <c r="L496" s="121"/>
      <c r="M496" s="126"/>
      <c r="P496" s="127">
        <f>SUM(P497:P519)</f>
        <v>0</v>
      </c>
      <c r="R496" s="127">
        <f>SUM(R497:R519)</f>
        <v>1.3080000000000001E-3</v>
      </c>
      <c r="T496" s="128">
        <f>SUM(T497:T519)</f>
        <v>3.6600000000000001E-2</v>
      </c>
      <c r="AR496" s="122" t="s">
        <v>82</v>
      </c>
      <c r="AT496" s="129" t="s">
        <v>73</v>
      </c>
      <c r="AU496" s="129" t="s">
        <v>82</v>
      </c>
      <c r="AY496" s="122" t="s">
        <v>189</v>
      </c>
      <c r="BK496" s="130">
        <f>SUM(BK497:BK519)</f>
        <v>0</v>
      </c>
    </row>
    <row r="497" spans="2:65" s="1" customFormat="1" ht="44.25" customHeight="1">
      <c r="B497" s="33"/>
      <c r="C497" s="133" t="s">
        <v>895</v>
      </c>
      <c r="D497" s="133" t="s">
        <v>191</v>
      </c>
      <c r="E497" s="134" t="s">
        <v>4621</v>
      </c>
      <c r="F497" s="135" t="s">
        <v>4622</v>
      </c>
      <c r="G497" s="136" t="s">
        <v>339</v>
      </c>
      <c r="H497" s="137">
        <v>0.6</v>
      </c>
      <c r="I497" s="138"/>
      <c r="J497" s="139">
        <f>ROUND(I497*H497,2)</f>
        <v>0</v>
      </c>
      <c r="K497" s="135" t="s">
        <v>195</v>
      </c>
      <c r="L497" s="33"/>
      <c r="M497" s="140" t="s">
        <v>19</v>
      </c>
      <c r="N497" s="141" t="s">
        <v>45</v>
      </c>
      <c r="P497" s="142">
        <f>O497*H497</f>
        <v>0</v>
      </c>
      <c r="Q497" s="142">
        <v>1.2800000000000001E-3</v>
      </c>
      <c r="R497" s="142">
        <f>Q497*H497</f>
        <v>7.6800000000000002E-4</v>
      </c>
      <c r="S497" s="142">
        <v>2.1000000000000001E-2</v>
      </c>
      <c r="T497" s="143">
        <f>S497*H497</f>
        <v>1.26E-2</v>
      </c>
      <c r="AR497" s="144" t="s">
        <v>196</v>
      </c>
      <c r="AT497" s="144" t="s">
        <v>191</v>
      </c>
      <c r="AU497" s="144" t="s">
        <v>85</v>
      </c>
      <c r="AY497" s="18" t="s">
        <v>189</v>
      </c>
      <c r="BE497" s="145">
        <f>IF(N497="základní",J497,0)</f>
        <v>0</v>
      </c>
      <c r="BF497" s="145">
        <f>IF(N497="snížená",J497,0)</f>
        <v>0</v>
      </c>
      <c r="BG497" s="145">
        <f>IF(N497="zákl. přenesená",J497,0)</f>
        <v>0</v>
      </c>
      <c r="BH497" s="145">
        <f>IF(N497="sníž. přenesená",J497,0)</f>
        <v>0</v>
      </c>
      <c r="BI497" s="145">
        <f>IF(N497="nulová",J497,0)</f>
        <v>0</v>
      </c>
      <c r="BJ497" s="18" t="s">
        <v>82</v>
      </c>
      <c r="BK497" s="145">
        <f>ROUND(I497*H497,2)</f>
        <v>0</v>
      </c>
      <c r="BL497" s="18" t="s">
        <v>196</v>
      </c>
      <c r="BM497" s="144" t="s">
        <v>4623</v>
      </c>
    </row>
    <row r="498" spans="2:65" s="1" customFormat="1" ht="11.25">
      <c r="B498" s="33"/>
      <c r="D498" s="146" t="s">
        <v>198</v>
      </c>
      <c r="F498" s="147" t="s">
        <v>4624</v>
      </c>
      <c r="I498" s="148"/>
      <c r="L498" s="33"/>
      <c r="M498" s="149"/>
      <c r="T498" s="54"/>
      <c r="AT498" s="18" t="s">
        <v>198</v>
      </c>
      <c r="AU498" s="18" t="s">
        <v>85</v>
      </c>
    </row>
    <row r="499" spans="2:65" s="12" customFormat="1" ht="11.25">
      <c r="B499" s="150"/>
      <c r="D499" s="151" t="s">
        <v>205</v>
      </c>
      <c r="E499" s="152" t="s">
        <v>19</v>
      </c>
      <c r="F499" s="153" t="s">
        <v>4273</v>
      </c>
      <c r="H499" s="152" t="s">
        <v>19</v>
      </c>
      <c r="I499" s="154"/>
      <c r="L499" s="150"/>
      <c r="M499" s="155"/>
      <c r="T499" s="156"/>
      <c r="AT499" s="152" t="s">
        <v>205</v>
      </c>
      <c r="AU499" s="152" t="s">
        <v>85</v>
      </c>
      <c r="AV499" s="12" t="s">
        <v>82</v>
      </c>
      <c r="AW499" s="12" t="s">
        <v>35</v>
      </c>
      <c r="AX499" s="12" t="s">
        <v>74</v>
      </c>
      <c r="AY499" s="152" t="s">
        <v>189</v>
      </c>
    </row>
    <row r="500" spans="2:65" s="12" customFormat="1" ht="11.25">
      <c r="B500" s="150"/>
      <c r="D500" s="151" t="s">
        <v>205</v>
      </c>
      <c r="E500" s="152" t="s">
        <v>19</v>
      </c>
      <c r="F500" s="153" t="s">
        <v>4625</v>
      </c>
      <c r="H500" s="152" t="s">
        <v>19</v>
      </c>
      <c r="I500" s="154"/>
      <c r="L500" s="150"/>
      <c r="M500" s="155"/>
      <c r="T500" s="156"/>
      <c r="AT500" s="152" t="s">
        <v>205</v>
      </c>
      <c r="AU500" s="152" t="s">
        <v>85</v>
      </c>
      <c r="AV500" s="12" t="s">
        <v>82</v>
      </c>
      <c r="AW500" s="12" t="s">
        <v>35</v>
      </c>
      <c r="AX500" s="12" t="s">
        <v>74</v>
      </c>
      <c r="AY500" s="152" t="s">
        <v>189</v>
      </c>
    </row>
    <row r="501" spans="2:65" s="13" customFormat="1" ht="11.25">
      <c r="B501" s="157"/>
      <c r="D501" s="151" t="s">
        <v>205</v>
      </c>
      <c r="E501" s="158" t="s">
        <v>19</v>
      </c>
      <c r="F501" s="159" t="s">
        <v>4626</v>
      </c>
      <c r="H501" s="160">
        <v>0.6</v>
      </c>
      <c r="I501" s="161"/>
      <c r="L501" s="157"/>
      <c r="M501" s="162"/>
      <c r="T501" s="163"/>
      <c r="AT501" s="158" t="s">
        <v>205</v>
      </c>
      <c r="AU501" s="158" t="s">
        <v>85</v>
      </c>
      <c r="AV501" s="13" t="s">
        <v>85</v>
      </c>
      <c r="AW501" s="13" t="s">
        <v>35</v>
      </c>
      <c r="AX501" s="13" t="s">
        <v>82</v>
      </c>
      <c r="AY501" s="158" t="s">
        <v>189</v>
      </c>
    </row>
    <row r="502" spans="2:65" s="1" customFormat="1" ht="44.25" customHeight="1">
      <c r="B502" s="33"/>
      <c r="C502" s="133" t="s">
        <v>901</v>
      </c>
      <c r="D502" s="133" t="s">
        <v>191</v>
      </c>
      <c r="E502" s="134" t="s">
        <v>2753</v>
      </c>
      <c r="F502" s="135" t="s">
        <v>2754</v>
      </c>
      <c r="G502" s="136" t="s">
        <v>339</v>
      </c>
      <c r="H502" s="137">
        <v>0.15</v>
      </c>
      <c r="I502" s="138"/>
      <c r="J502" s="139">
        <f>ROUND(I502*H502,2)</f>
        <v>0</v>
      </c>
      <c r="K502" s="135" t="s">
        <v>195</v>
      </c>
      <c r="L502" s="33"/>
      <c r="M502" s="140" t="s">
        <v>19</v>
      </c>
      <c r="N502" s="141" t="s">
        <v>45</v>
      </c>
      <c r="P502" s="142">
        <f>O502*H502</f>
        <v>0</v>
      </c>
      <c r="Q502" s="142">
        <v>3.5999999999999999E-3</v>
      </c>
      <c r="R502" s="142">
        <f>Q502*H502</f>
        <v>5.4000000000000001E-4</v>
      </c>
      <c r="S502" s="142">
        <v>0.16</v>
      </c>
      <c r="T502" s="143">
        <f>S502*H502</f>
        <v>2.4E-2</v>
      </c>
      <c r="AR502" s="144" t="s">
        <v>196</v>
      </c>
      <c r="AT502" s="144" t="s">
        <v>191</v>
      </c>
      <c r="AU502" s="144" t="s">
        <v>85</v>
      </c>
      <c r="AY502" s="18" t="s">
        <v>189</v>
      </c>
      <c r="BE502" s="145">
        <f>IF(N502="základní",J502,0)</f>
        <v>0</v>
      </c>
      <c r="BF502" s="145">
        <f>IF(N502="snížená",J502,0)</f>
        <v>0</v>
      </c>
      <c r="BG502" s="145">
        <f>IF(N502="zákl. přenesená",J502,0)</f>
        <v>0</v>
      </c>
      <c r="BH502" s="145">
        <f>IF(N502="sníž. přenesená",J502,0)</f>
        <v>0</v>
      </c>
      <c r="BI502" s="145">
        <f>IF(N502="nulová",J502,0)</f>
        <v>0</v>
      </c>
      <c r="BJ502" s="18" t="s">
        <v>82</v>
      </c>
      <c r="BK502" s="145">
        <f>ROUND(I502*H502,2)</f>
        <v>0</v>
      </c>
      <c r="BL502" s="18" t="s">
        <v>196</v>
      </c>
      <c r="BM502" s="144" t="s">
        <v>4627</v>
      </c>
    </row>
    <row r="503" spans="2:65" s="1" customFormat="1" ht="11.25">
      <c r="B503" s="33"/>
      <c r="D503" s="146" t="s">
        <v>198</v>
      </c>
      <c r="F503" s="147" t="s">
        <v>2756</v>
      </c>
      <c r="I503" s="148"/>
      <c r="L503" s="33"/>
      <c r="M503" s="149"/>
      <c r="T503" s="54"/>
      <c r="AT503" s="18" t="s">
        <v>198</v>
      </c>
      <c r="AU503" s="18" t="s">
        <v>85</v>
      </c>
    </row>
    <row r="504" spans="2:65" s="12" customFormat="1" ht="11.25">
      <c r="B504" s="150"/>
      <c r="D504" s="151" t="s">
        <v>205</v>
      </c>
      <c r="E504" s="152" t="s">
        <v>19</v>
      </c>
      <c r="F504" s="153" t="s">
        <v>4273</v>
      </c>
      <c r="H504" s="152" t="s">
        <v>19</v>
      </c>
      <c r="I504" s="154"/>
      <c r="L504" s="150"/>
      <c r="M504" s="155"/>
      <c r="T504" s="156"/>
      <c r="AT504" s="152" t="s">
        <v>205</v>
      </c>
      <c r="AU504" s="152" t="s">
        <v>85</v>
      </c>
      <c r="AV504" s="12" t="s">
        <v>82</v>
      </c>
      <c r="AW504" s="12" t="s">
        <v>35</v>
      </c>
      <c r="AX504" s="12" t="s">
        <v>74</v>
      </c>
      <c r="AY504" s="152" t="s">
        <v>189</v>
      </c>
    </row>
    <row r="505" spans="2:65" s="12" customFormat="1" ht="11.25">
      <c r="B505" s="150"/>
      <c r="D505" s="151" t="s">
        <v>205</v>
      </c>
      <c r="E505" s="152" t="s">
        <v>19</v>
      </c>
      <c r="F505" s="153" t="s">
        <v>4628</v>
      </c>
      <c r="H505" s="152" t="s">
        <v>19</v>
      </c>
      <c r="I505" s="154"/>
      <c r="L505" s="150"/>
      <c r="M505" s="155"/>
      <c r="T505" s="156"/>
      <c r="AT505" s="152" t="s">
        <v>205</v>
      </c>
      <c r="AU505" s="152" t="s">
        <v>85</v>
      </c>
      <c r="AV505" s="12" t="s">
        <v>82</v>
      </c>
      <c r="AW505" s="12" t="s">
        <v>35</v>
      </c>
      <c r="AX505" s="12" t="s">
        <v>74</v>
      </c>
      <c r="AY505" s="152" t="s">
        <v>189</v>
      </c>
    </row>
    <row r="506" spans="2:65" s="13" customFormat="1" ht="11.25">
      <c r="B506" s="157"/>
      <c r="D506" s="151" t="s">
        <v>205</v>
      </c>
      <c r="E506" s="158" t="s">
        <v>19</v>
      </c>
      <c r="F506" s="159" t="s">
        <v>4629</v>
      </c>
      <c r="H506" s="160">
        <v>0.15</v>
      </c>
      <c r="I506" s="161"/>
      <c r="L506" s="157"/>
      <c r="M506" s="162"/>
      <c r="T506" s="163"/>
      <c r="AT506" s="158" t="s">
        <v>205</v>
      </c>
      <c r="AU506" s="158" t="s">
        <v>85</v>
      </c>
      <c r="AV506" s="13" t="s">
        <v>85</v>
      </c>
      <c r="AW506" s="13" t="s">
        <v>35</v>
      </c>
      <c r="AX506" s="13" t="s">
        <v>82</v>
      </c>
      <c r="AY506" s="158" t="s">
        <v>189</v>
      </c>
    </row>
    <row r="507" spans="2:65" s="1" customFormat="1" ht="21.75" customHeight="1">
      <c r="B507" s="33"/>
      <c r="C507" s="133" t="s">
        <v>906</v>
      </c>
      <c r="D507" s="133" t="s">
        <v>191</v>
      </c>
      <c r="E507" s="134" t="s">
        <v>4630</v>
      </c>
      <c r="F507" s="135" t="s">
        <v>4631</v>
      </c>
      <c r="G507" s="136" t="s">
        <v>339</v>
      </c>
      <c r="H507" s="137">
        <v>4</v>
      </c>
      <c r="I507" s="138"/>
      <c r="J507" s="139">
        <f>ROUND(I507*H507,2)</f>
        <v>0</v>
      </c>
      <c r="K507" s="135" t="s">
        <v>19</v>
      </c>
      <c r="L507" s="33"/>
      <c r="M507" s="140" t="s">
        <v>19</v>
      </c>
      <c r="N507" s="141" t="s">
        <v>45</v>
      </c>
      <c r="P507" s="142">
        <f>O507*H507</f>
        <v>0</v>
      </c>
      <c r="Q507" s="142">
        <v>0</v>
      </c>
      <c r="R507" s="142">
        <f>Q507*H507</f>
        <v>0</v>
      </c>
      <c r="S507" s="142">
        <v>0</v>
      </c>
      <c r="T507" s="143">
        <f>S507*H507</f>
        <v>0</v>
      </c>
      <c r="AR507" s="144" t="s">
        <v>224</v>
      </c>
      <c r="AT507" s="144" t="s">
        <v>191</v>
      </c>
      <c r="AU507" s="144" t="s">
        <v>85</v>
      </c>
      <c r="AY507" s="18" t="s">
        <v>189</v>
      </c>
      <c r="BE507" s="145">
        <f>IF(N507="základní",J507,0)</f>
        <v>0</v>
      </c>
      <c r="BF507" s="145">
        <f>IF(N507="snížená",J507,0)</f>
        <v>0</v>
      </c>
      <c r="BG507" s="145">
        <f>IF(N507="zákl. přenesená",J507,0)</f>
        <v>0</v>
      </c>
      <c r="BH507" s="145">
        <f>IF(N507="sníž. přenesená",J507,0)</f>
        <v>0</v>
      </c>
      <c r="BI507" s="145">
        <f>IF(N507="nulová",J507,0)</f>
        <v>0</v>
      </c>
      <c r="BJ507" s="18" t="s">
        <v>82</v>
      </c>
      <c r="BK507" s="145">
        <f>ROUND(I507*H507,2)</f>
        <v>0</v>
      </c>
      <c r="BL507" s="18" t="s">
        <v>224</v>
      </c>
      <c r="BM507" s="144" t="s">
        <v>4632</v>
      </c>
    </row>
    <row r="508" spans="2:65" s="12" customFormat="1" ht="11.25">
      <c r="B508" s="150"/>
      <c r="D508" s="151" t="s">
        <v>205</v>
      </c>
      <c r="E508" s="152" t="s">
        <v>19</v>
      </c>
      <c r="F508" s="153" t="s">
        <v>4273</v>
      </c>
      <c r="H508" s="152" t="s">
        <v>19</v>
      </c>
      <c r="I508" s="154"/>
      <c r="L508" s="150"/>
      <c r="M508" s="155"/>
      <c r="T508" s="156"/>
      <c r="AT508" s="152" t="s">
        <v>205</v>
      </c>
      <c r="AU508" s="152" t="s">
        <v>85</v>
      </c>
      <c r="AV508" s="12" t="s">
        <v>82</v>
      </c>
      <c r="AW508" s="12" t="s">
        <v>35</v>
      </c>
      <c r="AX508" s="12" t="s">
        <v>74</v>
      </c>
      <c r="AY508" s="152" t="s">
        <v>189</v>
      </c>
    </row>
    <row r="509" spans="2:65" s="12" customFormat="1" ht="11.25">
      <c r="B509" s="150"/>
      <c r="D509" s="151" t="s">
        <v>205</v>
      </c>
      <c r="E509" s="152" t="s">
        <v>19</v>
      </c>
      <c r="F509" s="153" t="s">
        <v>4633</v>
      </c>
      <c r="H509" s="152" t="s">
        <v>19</v>
      </c>
      <c r="I509" s="154"/>
      <c r="L509" s="150"/>
      <c r="M509" s="155"/>
      <c r="T509" s="156"/>
      <c r="AT509" s="152" t="s">
        <v>205</v>
      </c>
      <c r="AU509" s="152" t="s">
        <v>85</v>
      </c>
      <c r="AV509" s="12" t="s">
        <v>82</v>
      </c>
      <c r="AW509" s="12" t="s">
        <v>35</v>
      </c>
      <c r="AX509" s="12" t="s">
        <v>74</v>
      </c>
      <c r="AY509" s="152" t="s">
        <v>189</v>
      </c>
    </row>
    <row r="510" spans="2:65" s="12" customFormat="1" ht="11.25">
      <c r="B510" s="150"/>
      <c r="D510" s="151" t="s">
        <v>205</v>
      </c>
      <c r="E510" s="152" t="s">
        <v>19</v>
      </c>
      <c r="F510" s="153" t="s">
        <v>4634</v>
      </c>
      <c r="H510" s="152" t="s">
        <v>19</v>
      </c>
      <c r="I510" s="154"/>
      <c r="L510" s="150"/>
      <c r="M510" s="155"/>
      <c r="T510" s="156"/>
      <c r="AT510" s="152" t="s">
        <v>205</v>
      </c>
      <c r="AU510" s="152" t="s">
        <v>85</v>
      </c>
      <c r="AV510" s="12" t="s">
        <v>82</v>
      </c>
      <c r="AW510" s="12" t="s">
        <v>35</v>
      </c>
      <c r="AX510" s="12" t="s">
        <v>74</v>
      </c>
      <c r="AY510" s="152" t="s">
        <v>189</v>
      </c>
    </row>
    <row r="511" spans="2:65" s="13" customFormat="1" ht="11.25">
      <c r="B511" s="157"/>
      <c r="D511" s="151" t="s">
        <v>205</v>
      </c>
      <c r="E511" s="158" t="s">
        <v>19</v>
      </c>
      <c r="F511" s="159" t="s">
        <v>4635</v>
      </c>
      <c r="H511" s="160">
        <v>4</v>
      </c>
      <c r="I511" s="161"/>
      <c r="L511" s="157"/>
      <c r="M511" s="162"/>
      <c r="T511" s="163"/>
      <c r="AT511" s="158" t="s">
        <v>205</v>
      </c>
      <c r="AU511" s="158" t="s">
        <v>85</v>
      </c>
      <c r="AV511" s="13" t="s">
        <v>85</v>
      </c>
      <c r="AW511" s="13" t="s">
        <v>35</v>
      </c>
      <c r="AX511" s="13" t="s">
        <v>82</v>
      </c>
      <c r="AY511" s="158" t="s">
        <v>189</v>
      </c>
    </row>
    <row r="512" spans="2:65" s="1" customFormat="1" ht="16.5" customHeight="1">
      <c r="B512" s="33"/>
      <c r="C512" s="133" t="s">
        <v>911</v>
      </c>
      <c r="D512" s="133" t="s">
        <v>191</v>
      </c>
      <c r="E512" s="134" t="s">
        <v>4636</v>
      </c>
      <c r="F512" s="135" t="s">
        <v>4637</v>
      </c>
      <c r="G512" s="136" t="s">
        <v>202</v>
      </c>
      <c r="H512" s="137">
        <v>4</v>
      </c>
      <c r="I512" s="138"/>
      <c r="J512" s="139">
        <f>ROUND(I512*H512,2)</f>
        <v>0</v>
      </c>
      <c r="K512" s="135" t="s">
        <v>19</v>
      </c>
      <c r="L512" s="33"/>
      <c r="M512" s="140" t="s">
        <v>19</v>
      </c>
      <c r="N512" s="141" t="s">
        <v>45</v>
      </c>
      <c r="P512" s="142">
        <f>O512*H512</f>
        <v>0</v>
      </c>
      <c r="Q512" s="142">
        <v>0</v>
      </c>
      <c r="R512" s="142">
        <f>Q512*H512</f>
        <v>0</v>
      </c>
      <c r="S512" s="142">
        <v>0</v>
      </c>
      <c r="T512" s="143">
        <f>S512*H512</f>
        <v>0</v>
      </c>
      <c r="AR512" s="144" t="s">
        <v>224</v>
      </c>
      <c r="AT512" s="144" t="s">
        <v>191</v>
      </c>
      <c r="AU512" s="144" t="s">
        <v>85</v>
      </c>
      <c r="AY512" s="18" t="s">
        <v>189</v>
      </c>
      <c r="BE512" s="145">
        <f>IF(N512="základní",J512,0)</f>
        <v>0</v>
      </c>
      <c r="BF512" s="145">
        <f>IF(N512="snížená",J512,0)</f>
        <v>0</v>
      </c>
      <c r="BG512" s="145">
        <f>IF(N512="zákl. přenesená",J512,0)</f>
        <v>0</v>
      </c>
      <c r="BH512" s="145">
        <f>IF(N512="sníž. přenesená",J512,0)</f>
        <v>0</v>
      </c>
      <c r="BI512" s="145">
        <f>IF(N512="nulová",J512,0)</f>
        <v>0</v>
      </c>
      <c r="BJ512" s="18" t="s">
        <v>82</v>
      </c>
      <c r="BK512" s="145">
        <f>ROUND(I512*H512,2)</f>
        <v>0</v>
      </c>
      <c r="BL512" s="18" t="s">
        <v>224</v>
      </c>
      <c r="BM512" s="144" t="s">
        <v>4638</v>
      </c>
    </row>
    <row r="513" spans="2:65" s="12" customFormat="1" ht="11.25">
      <c r="B513" s="150"/>
      <c r="D513" s="151" t="s">
        <v>205</v>
      </c>
      <c r="E513" s="152" t="s">
        <v>19</v>
      </c>
      <c r="F513" s="153" t="s">
        <v>217</v>
      </c>
      <c r="H513" s="152" t="s">
        <v>19</v>
      </c>
      <c r="I513" s="154"/>
      <c r="L513" s="150"/>
      <c r="M513" s="155"/>
      <c r="T513" s="156"/>
      <c r="AT513" s="152" t="s">
        <v>205</v>
      </c>
      <c r="AU513" s="152" t="s">
        <v>85</v>
      </c>
      <c r="AV513" s="12" t="s">
        <v>82</v>
      </c>
      <c r="AW513" s="12" t="s">
        <v>35</v>
      </c>
      <c r="AX513" s="12" t="s">
        <v>74</v>
      </c>
      <c r="AY513" s="152" t="s">
        <v>189</v>
      </c>
    </row>
    <row r="514" spans="2:65" s="12" customFormat="1" ht="11.25">
      <c r="B514" s="150"/>
      <c r="D514" s="151" t="s">
        <v>205</v>
      </c>
      <c r="E514" s="152" t="s">
        <v>19</v>
      </c>
      <c r="F514" s="153" t="s">
        <v>4273</v>
      </c>
      <c r="H514" s="152" t="s">
        <v>19</v>
      </c>
      <c r="I514" s="154"/>
      <c r="L514" s="150"/>
      <c r="M514" s="155"/>
      <c r="T514" s="156"/>
      <c r="AT514" s="152" t="s">
        <v>205</v>
      </c>
      <c r="AU514" s="152" t="s">
        <v>85</v>
      </c>
      <c r="AV514" s="12" t="s">
        <v>82</v>
      </c>
      <c r="AW514" s="12" t="s">
        <v>35</v>
      </c>
      <c r="AX514" s="12" t="s">
        <v>74</v>
      </c>
      <c r="AY514" s="152" t="s">
        <v>189</v>
      </c>
    </row>
    <row r="515" spans="2:65" s="13" customFormat="1" ht="11.25">
      <c r="B515" s="157"/>
      <c r="D515" s="151" t="s">
        <v>205</v>
      </c>
      <c r="E515" s="158" t="s">
        <v>19</v>
      </c>
      <c r="F515" s="159" t="s">
        <v>196</v>
      </c>
      <c r="H515" s="160">
        <v>4</v>
      </c>
      <c r="I515" s="161"/>
      <c r="L515" s="157"/>
      <c r="M515" s="162"/>
      <c r="T515" s="163"/>
      <c r="AT515" s="158" t="s">
        <v>205</v>
      </c>
      <c r="AU515" s="158" t="s">
        <v>85</v>
      </c>
      <c r="AV515" s="13" t="s">
        <v>85</v>
      </c>
      <c r="AW515" s="13" t="s">
        <v>35</v>
      </c>
      <c r="AX515" s="13" t="s">
        <v>82</v>
      </c>
      <c r="AY515" s="158" t="s">
        <v>189</v>
      </c>
    </row>
    <row r="516" spans="2:65" s="1" customFormat="1" ht="16.5" customHeight="1">
      <c r="B516" s="33"/>
      <c r="C516" s="133" t="s">
        <v>919</v>
      </c>
      <c r="D516" s="133" t="s">
        <v>191</v>
      </c>
      <c r="E516" s="134" t="s">
        <v>4639</v>
      </c>
      <c r="F516" s="135" t="s">
        <v>4640</v>
      </c>
      <c r="G516" s="136" t="s">
        <v>202</v>
      </c>
      <c r="H516" s="137">
        <v>1</v>
      </c>
      <c r="I516" s="138"/>
      <c r="J516" s="139">
        <f>ROUND(I516*H516,2)</f>
        <v>0</v>
      </c>
      <c r="K516" s="135" t="s">
        <v>19</v>
      </c>
      <c r="L516" s="33"/>
      <c r="M516" s="140" t="s">
        <v>19</v>
      </c>
      <c r="N516" s="141" t="s">
        <v>45</v>
      </c>
      <c r="P516" s="142">
        <f>O516*H516</f>
        <v>0</v>
      </c>
      <c r="Q516" s="142">
        <v>0</v>
      </c>
      <c r="R516" s="142">
        <f>Q516*H516</f>
        <v>0</v>
      </c>
      <c r="S516" s="142">
        <v>0</v>
      </c>
      <c r="T516" s="143">
        <f>S516*H516</f>
        <v>0</v>
      </c>
      <c r="AR516" s="144" t="s">
        <v>224</v>
      </c>
      <c r="AT516" s="144" t="s">
        <v>191</v>
      </c>
      <c r="AU516" s="144" t="s">
        <v>85</v>
      </c>
      <c r="AY516" s="18" t="s">
        <v>189</v>
      </c>
      <c r="BE516" s="145">
        <f>IF(N516="základní",J516,0)</f>
        <v>0</v>
      </c>
      <c r="BF516" s="145">
        <f>IF(N516="snížená",J516,0)</f>
        <v>0</v>
      </c>
      <c r="BG516" s="145">
        <f>IF(N516="zákl. přenesená",J516,0)</f>
        <v>0</v>
      </c>
      <c r="BH516" s="145">
        <f>IF(N516="sníž. přenesená",J516,0)</f>
        <v>0</v>
      </c>
      <c r="BI516" s="145">
        <f>IF(N516="nulová",J516,0)</f>
        <v>0</v>
      </c>
      <c r="BJ516" s="18" t="s">
        <v>82</v>
      </c>
      <c r="BK516" s="145">
        <f>ROUND(I516*H516,2)</f>
        <v>0</v>
      </c>
      <c r="BL516" s="18" t="s">
        <v>224</v>
      </c>
      <c r="BM516" s="144" t="s">
        <v>4641</v>
      </c>
    </row>
    <row r="517" spans="2:65" s="12" customFormat="1" ht="11.25">
      <c r="B517" s="150"/>
      <c r="D517" s="151" t="s">
        <v>205</v>
      </c>
      <c r="E517" s="152" t="s">
        <v>19</v>
      </c>
      <c r="F517" s="153" t="s">
        <v>217</v>
      </c>
      <c r="H517" s="152" t="s">
        <v>19</v>
      </c>
      <c r="I517" s="154"/>
      <c r="L517" s="150"/>
      <c r="M517" s="155"/>
      <c r="T517" s="156"/>
      <c r="AT517" s="152" t="s">
        <v>205</v>
      </c>
      <c r="AU517" s="152" t="s">
        <v>85</v>
      </c>
      <c r="AV517" s="12" t="s">
        <v>82</v>
      </c>
      <c r="AW517" s="12" t="s">
        <v>35</v>
      </c>
      <c r="AX517" s="12" t="s">
        <v>74</v>
      </c>
      <c r="AY517" s="152" t="s">
        <v>189</v>
      </c>
    </row>
    <row r="518" spans="2:65" s="12" customFormat="1" ht="11.25">
      <c r="B518" s="150"/>
      <c r="D518" s="151" t="s">
        <v>205</v>
      </c>
      <c r="E518" s="152" t="s">
        <v>19</v>
      </c>
      <c r="F518" s="153" t="s">
        <v>4273</v>
      </c>
      <c r="H518" s="152" t="s">
        <v>19</v>
      </c>
      <c r="I518" s="154"/>
      <c r="L518" s="150"/>
      <c r="M518" s="155"/>
      <c r="T518" s="156"/>
      <c r="AT518" s="152" t="s">
        <v>205</v>
      </c>
      <c r="AU518" s="152" t="s">
        <v>85</v>
      </c>
      <c r="AV518" s="12" t="s">
        <v>82</v>
      </c>
      <c r="AW518" s="12" t="s">
        <v>35</v>
      </c>
      <c r="AX518" s="12" t="s">
        <v>74</v>
      </c>
      <c r="AY518" s="152" t="s">
        <v>189</v>
      </c>
    </row>
    <row r="519" spans="2:65" s="13" customFormat="1" ht="11.25">
      <c r="B519" s="157"/>
      <c r="D519" s="151" t="s">
        <v>205</v>
      </c>
      <c r="E519" s="158" t="s">
        <v>19</v>
      </c>
      <c r="F519" s="159" t="s">
        <v>82</v>
      </c>
      <c r="H519" s="160">
        <v>1</v>
      </c>
      <c r="I519" s="161"/>
      <c r="L519" s="157"/>
      <c r="M519" s="162"/>
      <c r="T519" s="163"/>
      <c r="AT519" s="158" t="s">
        <v>205</v>
      </c>
      <c r="AU519" s="158" t="s">
        <v>85</v>
      </c>
      <c r="AV519" s="13" t="s">
        <v>85</v>
      </c>
      <c r="AW519" s="13" t="s">
        <v>35</v>
      </c>
      <c r="AX519" s="13" t="s">
        <v>82</v>
      </c>
      <c r="AY519" s="158" t="s">
        <v>189</v>
      </c>
    </row>
    <row r="520" spans="2:65" s="11" customFormat="1" ht="22.9" customHeight="1">
      <c r="B520" s="121"/>
      <c r="D520" s="122" t="s">
        <v>73</v>
      </c>
      <c r="E520" s="131" t="s">
        <v>1324</v>
      </c>
      <c r="F520" s="131" t="s">
        <v>1325</v>
      </c>
      <c r="I520" s="124"/>
      <c r="J520" s="132">
        <f>BK520</f>
        <v>0</v>
      </c>
      <c r="L520" s="121"/>
      <c r="M520" s="126"/>
      <c r="P520" s="127">
        <f>SUM(P521:P522)</f>
        <v>0</v>
      </c>
      <c r="R520" s="127">
        <f>SUM(R521:R522)</f>
        <v>0</v>
      </c>
      <c r="T520" s="128">
        <f>SUM(T521:T522)</f>
        <v>0</v>
      </c>
      <c r="AR520" s="122" t="s">
        <v>82</v>
      </c>
      <c r="AT520" s="129" t="s">
        <v>73</v>
      </c>
      <c r="AU520" s="129" t="s">
        <v>82</v>
      </c>
      <c r="AY520" s="122" t="s">
        <v>189</v>
      </c>
      <c r="BK520" s="130">
        <f>SUM(BK521:BK522)</f>
        <v>0</v>
      </c>
    </row>
    <row r="521" spans="2:65" s="1" customFormat="1" ht="49.15" customHeight="1">
      <c r="B521" s="33"/>
      <c r="C521" s="133" t="s">
        <v>924</v>
      </c>
      <c r="D521" s="133" t="s">
        <v>191</v>
      </c>
      <c r="E521" s="134" t="s">
        <v>1332</v>
      </c>
      <c r="F521" s="135" t="s">
        <v>1333</v>
      </c>
      <c r="G521" s="136" t="s">
        <v>633</v>
      </c>
      <c r="H521" s="137">
        <v>9.7439999999999998</v>
      </c>
      <c r="I521" s="138"/>
      <c r="J521" s="139">
        <f>ROUND(I521*H521,2)</f>
        <v>0</v>
      </c>
      <c r="K521" s="135" t="s">
        <v>195</v>
      </c>
      <c r="L521" s="33"/>
      <c r="M521" s="140" t="s">
        <v>19</v>
      </c>
      <c r="N521" s="141" t="s">
        <v>45</v>
      </c>
      <c r="P521" s="142">
        <f>O521*H521</f>
        <v>0</v>
      </c>
      <c r="Q521" s="142">
        <v>0</v>
      </c>
      <c r="R521" s="142">
        <f>Q521*H521</f>
        <v>0</v>
      </c>
      <c r="S521" s="142">
        <v>0</v>
      </c>
      <c r="T521" s="143">
        <f>S521*H521</f>
        <v>0</v>
      </c>
      <c r="AR521" s="144" t="s">
        <v>196</v>
      </c>
      <c r="AT521" s="144" t="s">
        <v>191</v>
      </c>
      <c r="AU521" s="144" t="s">
        <v>85</v>
      </c>
      <c r="AY521" s="18" t="s">
        <v>189</v>
      </c>
      <c r="BE521" s="145">
        <f>IF(N521="základní",J521,0)</f>
        <v>0</v>
      </c>
      <c r="BF521" s="145">
        <f>IF(N521="snížená",J521,0)</f>
        <v>0</v>
      </c>
      <c r="BG521" s="145">
        <f>IF(N521="zákl. přenesená",J521,0)</f>
        <v>0</v>
      </c>
      <c r="BH521" s="145">
        <f>IF(N521="sníž. přenesená",J521,0)</f>
        <v>0</v>
      </c>
      <c r="BI521" s="145">
        <f>IF(N521="nulová",J521,0)</f>
        <v>0</v>
      </c>
      <c r="BJ521" s="18" t="s">
        <v>82</v>
      </c>
      <c r="BK521" s="145">
        <f>ROUND(I521*H521,2)</f>
        <v>0</v>
      </c>
      <c r="BL521" s="18" t="s">
        <v>196</v>
      </c>
      <c r="BM521" s="144" t="s">
        <v>4642</v>
      </c>
    </row>
    <row r="522" spans="2:65" s="1" customFormat="1" ht="11.25">
      <c r="B522" s="33"/>
      <c r="D522" s="146" t="s">
        <v>198</v>
      </c>
      <c r="F522" s="147" t="s">
        <v>1335</v>
      </c>
      <c r="I522" s="148"/>
      <c r="L522" s="33"/>
      <c r="M522" s="149"/>
      <c r="T522" s="54"/>
      <c r="AT522" s="18" t="s">
        <v>198</v>
      </c>
      <c r="AU522" s="18" t="s">
        <v>85</v>
      </c>
    </row>
    <row r="523" spans="2:65" s="11" customFormat="1" ht="25.9" customHeight="1">
      <c r="B523" s="121"/>
      <c r="D523" s="122" t="s">
        <v>73</v>
      </c>
      <c r="E523" s="123" t="s">
        <v>666</v>
      </c>
      <c r="F523" s="123" t="s">
        <v>1336</v>
      </c>
      <c r="I523" s="124"/>
      <c r="J523" s="125">
        <f>BK523</f>
        <v>0</v>
      </c>
      <c r="L523" s="121"/>
      <c r="M523" s="126"/>
      <c r="P523" s="127">
        <f>P524</f>
        <v>0</v>
      </c>
      <c r="R523" s="127">
        <f>R524</f>
        <v>0</v>
      </c>
      <c r="T523" s="128">
        <f>T524</f>
        <v>0</v>
      </c>
      <c r="AR523" s="122" t="s">
        <v>111</v>
      </c>
      <c r="AT523" s="129" t="s">
        <v>73</v>
      </c>
      <c r="AU523" s="129" t="s">
        <v>74</v>
      </c>
      <c r="AY523" s="122" t="s">
        <v>189</v>
      </c>
      <c r="BK523" s="130">
        <f>BK524</f>
        <v>0</v>
      </c>
    </row>
    <row r="524" spans="2:65" s="11" customFormat="1" ht="22.9" customHeight="1">
      <c r="B524" s="121"/>
      <c r="D524" s="122" t="s">
        <v>73</v>
      </c>
      <c r="E524" s="131" t="s">
        <v>1337</v>
      </c>
      <c r="F524" s="131" t="s">
        <v>1338</v>
      </c>
      <c r="I524" s="124"/>
      <c r="J524" s="132">
        <f>BK524</f>
        <v>0</v>
      </c>
      <c r="L524" s="121"/>
      <c r="M524" s="126"/>
      <c r="P524" s="127">
        <f>SUM(P525:P527)</f>
        <v>0</v>
      </c>
      <c r="R524" s="127">
        <f>SUM(R525:R527)</f>
        <v>0</v>
      </c>
      <c r="T524" s="128">
        <f>SUM(T525:T527)</f>
        <v>0</v>
      </c>
      <c r="AR524" s="122" t="s">
        <v>111</v>
      </c>
      <c r="AT524" s="129" t="s">
        <v>73</v>
      </c>
      <c r="AU524" s="129" t="s">
        <v>82</v>
      </c>
      <c r="AY524" s="122" t="s">
        <v>189</v>
      </c>
      <c r="BK524" s="130">
        <f>SUM(BK525:BK527)</f>
        <v>0</v>
      </c>
    </row>
    <row r="525" spans="2:65" s="1" customFormat="1" ht="33" customHeight="1">
      <c r="B525" s="33"/>
      <c r="C525" s="133" t="s">
        <v>928</v>
      </c>
      <c r="D525" s="133" t="s">
        <v>191</v>
      </c>
      <c r="E525" s="134" t="s">
        <v>4643</v>
      </c>
      <c r="F525" s="135" t="s">
        <v>4644</v>
      </c>
      <c r="G525" s="136" t="s">
        <v>339</v>
      </c>
      <c r="H525" s="137">
        <v>6</v>
      </c>
      <c r="I525" s="138"/>
      <c r="J525" s="139">
        <f>ROUND(I525*H525,2)</f>
        <v>0</v>
      </c>
      <c r="K525" s="135" t="s">
        <v>195</v>
      </c>
      <c r="L525" s="33"/>
      <c r="M525" s="140" t="s">
        <v>19</v>
      </c>
      <c r="N525" s="141" t="s">
        <v>45</v>
      </c>
      <c r="P525" s="142">
        <f>O525*H525</f>
        <v>0</v>
      </c>
      <c r="Q525" s="142">
        <v>0</v>
      </c>
      <c r="R525" s="142">
        <f>Q525*H525</f>
        <v>0</v>
      </c>
      <c r="S525" s="142">
        <v>0</v>
      </c>
      <c r="T525" s="143">
        <f>S525*H525</f>
        <v>0</v>
      </c>
      <c r="AR525" s="144" t="s">
        <v>685</v>
      </c>
      <c r="AT525" s="144" t="s">
        <v>191</v>
      </c>
      <c r="AU525" s="144" t="s">
        <v>85</v>
      </c>
      <c r="AY525" s="18" t="s">
        <v>189</v>
      </c>
      <c r="BE525" s="145">
        <f>IF(N525="základní",J525,0)</f>
        <v>0</v>
      </c>
      <c r="BF525" s="145">
        <f>IF(N525="snížená",J525,0)</f>
        <v>0</v>
      </c>
      <c r="BG525" s="145">
        <f>IF(N525="zákl. přenesená",J525,0)</f>
        <v>0</v>
      </c>
      <c r="BH525" s="145">
        <f>IF(N525="sníž. přenesená",J525,0)</f>
        <v>0</v>
      </c>
      <c r="BI525" s="145">
        <f>IF(N525="nulová",J525,0)</f>
        <v>0</v>
      </c>
      <c r="BJ525" s="18" t="s">
        <v>82</v>
      </c>
      <c r="BK525" s="145">
        <f>ROUND(I525*H525,2)</f>
        <v>0</v>
      </c>
      <c r="BL525" s="18" t="s">
        <v>685</v>
      </c>
      <c r="BM525" s="144" t="s">
        <v>4645</v>
      </c>
    </row>
    <row r="526" spans="2:65" s="1" customFormat="1" ht="11.25">
      <c r="B526" s="33"/>
      <c r="D526" s="146" t="s">
        <v>198</v>
      </c>
      <c r="F526" s="147" t="s">
        <v>4646</v>
      </c>
      <c r="I526" s="148"/>
      <c r="L526" s="33"/>
      <c r="M526" s="149"/>
      <c r="T526" s="54"/>
      <c r="AT526" s="18" t="s">
        <v>198</v>
      </c>
      <c r="AU526" s="18" t="s">
        <v>85</v>
      </c>
    </row>
    <row r="527" spans="2:65" s="13" customFormat="1" ht="11.25">
      <c r="B527" s="157"/>
      <c r="D527" s="151" t="s">
        <v>205</v>
      </c>
      <c r="E527" s="158" t="s">
        <v>19</v>
      </c>
      <c r="F527" s="159" t="s">
        <v>4647</v>
      </c>
      <c r="H527" s="160">
        <v>6</v>
      </c>
      <c r="I527" s="161"/>
      <c r="L527" s="157"/>
      <c r="M527" s="188"/>
      <c r="N527" s="189"/>
      <c r="O527" s="189"/>
      <c r="P527" s="189"/>
      <c r="Q527" s="189"/>
      <c r="R527" s="189"/>
      <c r="S527" s="189"/>
      <c r="T527" s="190"/>
      <c r="AT527" s="158" t="s">
        <v>205</v>
      </c>
      <c r="AU527" s="158" t="s">
        <v>85</v>
      </c>
      <c r="AV527" s="13" t="s">
        <v>85</v>
      </c>
      <c r="AW527" s="13" t="s">
        <v>35</v>
      </c>
      <c r="AX527" s="13" t="s">
        <v>82</v>
      </c>
      <c r="AY527" s="158" t="s">
        <v>189</v>
      </c>
    </row>
    <row r="528" spans="2:65" s="1" customFormat="1" ht="6.95" customHeight="1">
      <c r="B528" s="42"/>
      <c r="C528" s="43"/>
      <c r="D528" s="43"/>
      <c r="E528" s="43"/>
      <c r="F528" s="43"/>
      <c r="G528" s="43"/>
      <c r="H528" s="43"/>
      <c r="I528" s="43"/>
      <c r="J528" s="43"/>
      <c r="K528" s="43"/>
      <c r="L528" s="33"/>
    </row>
  </sheetData>
  <sheetProtection algorithmName="SHA-512" hashValue="nOo7NcEz0arC8aVgSCRxfVB6xZA3EkL+tI+maxyLJS4MZrtNR9q9ITul5syv5LkFfvgB3rmovO8RF8NGHEudQg==" saltValue="udIIFwdy8GPH1eYtSEqKyCS/RYNJwir9VLldxCnj3LCQ+l+HT8YbNhpAlsLrYlVL1ZOhHF/0xFXaI0tioq4Eog==" spinCount="100000" sheet="1" objects="1" scenarios="1" formatColumns="0" formatRows="0" autoFilter="0"/>
  <autoFilter ref="C94:K527" xr:uid="{00000000-0009-0000-0000-000009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900-000000000000}"/>
    <hyperlink ref="F102" r:id="rId2" xr:uid="{00000000-0004-0000-0900-000001000000}"/>
    <hyperlink ref="F104" r:id="rId3" xr:uid="{00000000-0004-0000-0900-000002000000}"/>
    <hyperlink ref="F107" r:id="rId4" xr:uid="{00000000-0004-0000-0900-000003000000}"/>
    <hyperlink ref="F116" r:id="rId5" xr:uid="{00000000-0004-0000-0900-000004000000}"/>
    <hyperlink ref="F120" r:id="rId6" xr:uid="{00000000-0004-0000-0900-000005000000}"/>
    <hyperlink ref="F124" r:id="rId7" xr:uid="{00000000-0004-0000-0900-000006000000}"/>
    <hyperlink ref="F128" r:id="rId8" xr:uid="{00000000-0004-0000-0900-000007000000}"/>
    <hyperlink ref="F142" r:id="rId9" xr:uid="{00000000-0004-0000-0900-000008000000}"/>
    <hyperlink ref="F146" r:id="rId10" xr:uid="{00000000-0004-0000-0900-000009000000}"/>
    <hyperlink ref="F150" r:id="rId11" xr:uid="{00000000-0004-0000-0900-00000A000000}"/>
    <hyperlink ref="F154" r:id="rId12" xr:uid="{00000000-0004-0000-0900-00000B000000}"/>
    <hyperlink ref="F156" r:id="rId13" xr:uid="{00000000-0004-0000-0900-00000C000000}"/>
    <hyperlink ref="F163" r:id="rId14" xr:uid="{00000000-0004-0000-0900-00000D000000}"/>
    <hyperlink ref="F165" r:id="rId15" xr:uid="{00000000-0004-0000-0900-00000E000000}"/>
    <hyperlink ref="F172" r:id="rId16" xr:uid="{00000000-0004-0000-0900-00000F000000}"/>
    <hyperlink ref="F174" r:id="rId17" xr:uid="{00000000-0004-0000-0900-000010000000}"/>
    <hyperlink ref="F189" r:id="rId18" xr:uid="{00000000-0004-0000-0900-000011000000}"/>
    <hyperlink ref="F198" r:id="rId19" xr:uid="{00000000-0004-0000-0900-000012000000}"/>
    <hyperlink ref="F201" r:id="rId20" xr:uid="{00000000-0004-0000-0900-000013000000}"/>
    <hyperlink ref="F209" r:id="rId21" xr:uid="{00000000-0004-0000-0900-000014000000}"/>
    <hyperlink ref="F212" r:id="rId22" xr:uid="{00000000-0004-0000-0900-000015000000}"/>
    <hyperlink ref="F227" r:id="rId23" xr:uid="{00000000-0004-0000-0900-000016000000}"/>
    <hyperlink ref="F236" r:id="rId24" xr:uid="{00000000-0004-0000-0900-000017000000}"/>
    <hyperlink ref="F252" r:id="rId25" xr:uid="{00000000-0004-0000-0900-000018000000}"/>
    <hyperlink ref="F269" r:id="rId26" xr:uid="{00000000-0004-0000-0900-000019000000}"/>
    <hyperlink ref="F281" r:id="rId27" xr:uid="{00000000-0004-0000-0900-00001A000000}"/>
    <hyperlink ref="F283" r:id="rId28" xr:uid="{00000000-0004-0000-0900-00001B000000}"/>
    <hyperlink ref="F287" r:id="rId29" xr:uid="{00000000-0004-0000-0900-00001C000000}"/>
    <hyperlink ref="F290" r:id="rId30" xr:uid="{00000000-0004-0000-0900-00001D000000}"/>
    <hyperlink ref="F298" r:id="rId31" xr:uid="{00000000-0004-0000-0900-00001E000000}"/>
    <hyperlink ref="F305" r:id="rId32" xr:uid="{00000000-0004-0000-0900-00001F000000}"/>
    <hyperlink ref="F312" r:id="rId33" xr:uid="{00000000-0004-0000-0900-000020000000}"/>
    <hyperlink ref="F317" r:id="rId34" xr:uid="{00000000-0004-0000-0900-000021000000}"/>
    <hyperlink ref="F327" r:id="rId35" xr:uid="{00000000-0004-0000-0900-000022000000}"/>
    <hyperlink ref="F331" r:id="rId36" xr:uid="{00000000-0004-0000-0900-000023000000}"/>
    <hyperlink ref="F335" r:id="rId37" xr:uid="{00000000-0004-0000-0900-000024000000}"/>
    <hyperlink ref="F337" r:id="rId38" xr:uid="{00000000-0004-0000-0900-000025000000}"/>
    <hyperlink ref="F343" r:id="rId39" xr:uid="{00000000-0004-0000-0900-000026000000}"/>
    <hyperlink ref="F346" r:id="rId40" xr:uid="{00000000-0004-0000-0900-000027000000}"/>
    <hyperlink ref="F351" r:id="rId41" xr:uid="{00000000-0004-0000-0900-000028000000}"/>
    <hyperlink ref="F359" r:id="rId42" xr:uid="{00000000-0004-0000-0900-000029000000}"/>
    <hyperlink ref="F366" r:id="rId43" xr:uid="{00000000-0004-0000-0900-00002A000000}"/>
    <hyperlink ref="F373" r:id="rId44" xr:uid="{00000000-0004-0000-0900-00002B000000}"/>
    <hyperlink ref="F379" r:id="rId45" xr:uid="{00000000-0004-0000-0900-00002C000000}"/>
    <hyperlink ref="F385" r:id="rId46" xr:uid="{00000000-0004-0000-0900-00002D000000}"/>
    <hyperlink ref="F393" r:id="rId47" xr:uid="{00000000-0004-0000-0900-00002E000000}"/>
    <hyperlink ref="F398" r:id="rId48" xr:uid="{00000000-0004-0000-0900-00002F000000}"/>
    <hyperlink ref="F407" r:id="rId49" xr:uid="{00000000-0004-0000-0900-000030000000}"/>
    <hyperlink ref="F416" r:id="rId50" xr:uid="{00000000-0004-0000-0900-000031000000}"/>
    <hyperlink ref="F421" r:id="rId51" xr:uid="{00000000-0004-0000-0900-000032000000}"/>
    <hyperlink ref="F427" r:id="rId52" xr:uid="{00000000-0004-0000-0900-000033000000}"/>
    <hyperlink ref="F430" r:id="rId53" xr:uid="{00000000-0004-0000-0900-000034000000}"/>
    <hyperlink ref="F435" r:id="rId54" xr:uid="{00000000-0004-0000-0900-000035000000}"/>
    <hyperlink ref="F437" r:id="rId55" xr:uid="{00000000-0004-0000-0900-000036000000}"/>
    <hyperlink ref="F447" r:id="rId56" xr:uid="{00000000-0004-0000-0900-000037000000}"/>
    <hyperlink ref="F453" r:id="rId57" xr:uid="{00000000-0004-0000-0900-000038000000}"/>
    <hyperlink ref="F458" r:id="rId58" xr:uid="{00000000-0004-0000-0900-000039000000}"/>
    <hyperlink ref="F464" r:id="rId59" xr:uid="{00000000-0004-0000-0900-00003A000000}"/>
    <hyperlink ref="F470" r:id="rId60" xr:uid="{00000000-0004-0000-0900-00003B000000}"/>
    <hyperlink ref="F475" r:id="rId61" xr:uid="{00000000-0004-0000-0900-00003C000000}"/>
    <hyperlink ref="F480" r:id="rId62" xr:uid="{00000000-0004-0000-0900-00003D000000}"/>
    <hyperlink ref="F486" r:id="rId63" xr:uid="{00000000-0004-0000-0900-00003E000000}"/>
    <hyperlink ref="F490" r:id="rId64" xr:uid="{00000000-0004-0000-0900-00003F000000}"/>
    <hyperlink ref="F498" r:id="rId65" xr:uid="{00000000-0004-0000-0900-000040000000}"/>
    <hyperlink ref="F503" r:id="rId66" xr:uid="{00000000-0004-0000-0900-000041000000}"/>
    <hyperlink ref="F522" r:id="rId67" xr:uid="{00000000-0004-0000-0900-000042000000}"/>
    <hyperlink ref="F526" r:id="rId68" xr:uid="{00000000-0004-0000-0900-00004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4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124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2116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4648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ROUND((SUM(BE91:BE248)),  2)</f>
        <v>0</v>
      </c>
      <c r="I35" s="95">
        <v>0.21</v>
      </c>
      <c r="J35" s="84">
        <f>ROUND(((SUM(BE91:BE248))*I35),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ROUND((SUM(BF91:BF248)),  2)</f>
        <v>0</v>
      </c>
      <c r="I36" s="95">
        <v>0.12</v>
      </c>
      <c r="J36" s="84">
        <f>ROUND(((SUM(BF91:BF248))*I36),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ROUND((SUM(BG91:BG248)),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ROUND((SUM(BH91:BH248)),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ROUND((SUM(BI91:BI248)),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2116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SO 04.4 - Zpevněné plochy a příjezdová komunikace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J91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162</v>
      </c>
      <c r="E64" s="107"/>
      <c r="F64" s="107"/>
      <c r="G64" s="107"/>
      <c r="H64" s="107"/>
      <c r="I64" s="107"/>
      <c r="J64" s="108">
        <f>J92</f>
        <v>0</v>
      </c>
      <c r="L64" s="105"/>
    </row>
    <row r="65" spans="2:12" s="9" customFormat="1" ht="19.899999999999999" customHeight="1">
      <c r="B65" s="109"/>
      <c r="D65" s="110" t="s">
        <v>163</v>
      </c>
      <c r="E65" s="111"/>
      <c r="F65" s="111"/>
      <c r="G65" s="111"/>
      <c r="H65" s="111"/>
      <c r="I65" s="111"/>
      <c r="J65" s="112">
        <f>J93</f>
        <v>0</v>
      </c>
      <c r="L65" s="109"/>
    </row>
    <row r="66" spans="2:12" s="9" customFormat="1" ht="19.899999999999999" customHeight="1">
      <c r="B66" s="109"/>
      <c r="D66" s="110" t="s">
        <v>166</v>
      </c>
      <c r="E66" s="111"/>
      <c r="F66" s="111"/>
      <c r="G66" s="111"/>
      <c r="H66" s="111"/>
      <c r="I66" s="111"/>
      <c r="J66" s="112">
        <f>J200</f>
        <v>0</v>
      </c>
      <c r="L66" s="109"/>
    </row>
    <row r="67" spans="2:12" s="9" customFormat="1" ht="19.899999999999999" customHeight="1">
      <c r="B67" s="109"/>
      <c r="D67" s="110" t="s">
        <v>168</v>
      </c>
      <c r="E67" s="111"/>
      <c r="F67" s="111"/>
      <c r="G67" s="111"/>
      <c r="H67" s="111"/>
      <c r="I67" s="111"/>
      <c r="J67" s="112">
        <f>J230</f>
        <v>0</v>
      </c>
      <c r="L67" s="109"/>
    </row>
    <row r="68" spans="2:12" s="9" customFormat="1" ht="19.899999999999999" customHeight="1">
      <c r="B68" s="109"/>
      <c r="D68" s="110" t="s">
        <v>4649</v>
      </c>
      <c r="E68" s="111"/>
      <c r="F68" s="111"/>
      <c r="G68" s="111"/>
      <c r="H68" s="111"/>
      <c r="I68" s="111"/>
      <c r="J68" s="112">
        <f>J237</f>
        <v>0</v>
      </c>
      <c r="L68" s="109"/>
    </row>
    <row r="69" spans="2:12" s="9" customFormat="1" ht="19.899999999999999" customHeight="1">
      <c r="B69" s="109"/>
      <c r="D69" s="110" t="s">
        <v>170</v>
      </c>
      <c r="E69" s="111"/>
      <c r="F69" s="111"/>
      <c r="G69" s="111"/>
      <c r="H69" s="111"/>
      <c r="I69" s="111"/>
      <c r="J69" s="112">
        <f>J246</f>
        <v>0</v>
      </c>
      <c r="L69" s="109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174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6" t="str">
        <f>E7</f>
        <v>Připojení vodovodu Černé Voděrady na SV Region JIH</v>
      </c>
      <c r="F79" s="327"/>
      <c r="G79" s="327"/>
      <c r="H79" s="327"/>
      <c r="L79" s="33"/>
    </row>
    <row r="80" spans="2:12" ht="12" customHeight="1">
      <c r="B80" s="21"/>
      <c r="C80" s="28" t="s">
        <v>150</v>
      </c>
      <c r="L80" s="21"/>
    </row>
    <row r="81" spans="2:65" s="1" customFormat="1" ht="16.5" customHeight="1">
      <c r="B81" s="33"/>
      <c r="E81" s="326" t="s">
        <v>2116</v>
      </c>
      <c r="F81" s="328"/>
      <c r="G81" s="328"/>
      <c r="H81" s="328"/>
      <c r="L81" s="33"/>
    </row>
    <row r="82" spans="2:65" s="1" customFormat="1" ht="12" customHeight="1">
      <c r="B82" s="33"/>
      <c r="C82" s="28" t="s">
        <v>1581</v>
      </c>
      <c r="L82" s="33"/>
    </row>
    <row r="83" spans="2:65" s="1" customFormat="1" ht="16.5" customHeight="1">
      <c r="B83" s="33"/>
      <c r="E83" s="284" t="str">
        <f>E11</f>
        <v>SO 04.4 - Zpevněné plochy a příjezdová komunikace</v>
      </c>
      <c r="F83" s="328"/>
      <c r="G83" s="328"/>
      <c r="H83" s="328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černé Voděrady, Zvánovice, Ondřejov u Prahy</v>
      </c>
      <c r="I85" s="28" t="s">
        <v>23</v>
      </c>
      <c r="J85" s="50" t="str">
        <f>IF(J14="","",J14)</f>
        <v>31. 7. 2025</v>
      </c>
      <c r="L85" s="33"/>
    </row>
    <row r="86" spans="2:65" s="1" customFormat="1" ht="6.95" customHeight="1">
      <c r="B86" s="33"/>
      <c r="L86" s="33"/>
    </row>
    <row r="87" spans="2:65" s="1" customFormat="1" ht="40.15" customHeight="1">
      <c r="B87" s="33"/>
      <c r="C87" s="28" t="s">
        <v>25</v>
      </c>
      <c r="F87" s="26" t="str">
        <f>E17</f>
        <v>Obec Černé Voděrady, nám. Lípy Svobody 47, 281 63</v>
      </c>
      <c r="I87" s="28" t="s">
        <v>32</v>
      </c>
      <c r="J87" s="31" t="str">
        <f>E23</f>
        <v>Vodohospodářský rozvoj a výstavba s.s. Praha 5</v>
      </c>
      <c r="L87" s="33"/>
    </row>
    <row r="88" spans="2:65" s="1" customFormat="1" ht="15.2" customHeight="1">
      <c r="B88" s="33"/>
      <c r="C88" s="28" t="s">
        <v>30</v>
      </c>
      <c r="F88" s="26" t="str">
        <f>IF(E20="","",E20)</f>
        <v>Vyplň údaj</v>
      </c>
      <c r="I88" s="28" t="s">
        <v>36</v>
      </c>
      <c r="J88" s="31" t="str">
        <f>E26</f>
        <v xml:space="preserve"> 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3"/>
      <c r="C90" s="114" t="s">
        <v>175</v>
      </c>
      <c r="D90" s="115" t="s">
        <v>59</v>
      </c>
      <c r="E90" s="115" t="s">
        <v>55</v>
      </c>
      <c r="F90" s="115" t="s">
        <v>56</v>
      </c>
      <c r="G90" s="115" t="s">
        <v>176</v>
      </c>
      <c r="H90" s="115" t="s">
        <v>177</v>
      </c>
      <c r="I90" s="115" t="s">
        <v>178</v>
      </c>
      <c r="J90" s="115" t="s">
        <v>160</v>
      </c>
      <c r="K90" s="116" t="s">
        <v>179</v>
      </c>
      <c r="L90" s="113"/>
      <c r="M90" s="57" t="s">
        <v>19</v>
      </c>
      <c r="N90" s="58" t="s">
        <v>44</v>
      </c>
      <c r="O90" s="58" t="s">
        <v>180</v>
      </c>
      <c r="P90" s="58" t="s">
        <v>181</v>
      </c>
      <c r="Q90" s="58" t="s">
        <v>182</v>
      </c>
      <c r="R90" s="58" t="s">
        <v>183</v>
      </c>
      <c r="S90" s="58" t="s">
        <v>184</v>
      </c>
      <c r="T90" s="59" t="s">
        <v>185</v>
      </c>
    </row>
    <row r="91" spans="2:65" s="1" customFormat="1" ht="22.9" customHeight="1">
      <c r="B91" s="33"/>
      <c r="C91" s="62" t="s">
        <v>186</v>
      </c>
      <c r="J91" s="117">
        <f>BK91</f>
        <v>0</v>
      </c>
      <c r="L91" s="33"/>
      <c r="M91" s="60"/>
      <c r="N91" s="51"/>
      <c r="O91" s="51"/>
      <c r="P91" s="118">
        <f>P92</f>
        <v>0</v>
      </c>
      <c r="Q91" s="51"/>
      <c r="R91" s="118">
        <f>R92</f>
        <v>88.078023999999999</v>
      </c>
      <c r="S91" s="51"/>
      <c r="T91" s="119">
        <f>T92</f>
        <v>17.399999999999999</v>
      </c>
      <c r="AT91" s="18" t="s">
        <v>73</v>
      </c>
      <c r="AU91" s="18" t="s">
        <v>161</v>
      </c>
      <c r="BK91" s="120">
        <f>BK92</f>
        <v>0</v>
      </c>
    </row>
    <row r="92" spans="2:65" s="11" customFormat="1" ht="25.9" customHeight="1">
      <c r="B92" s="121"/>
      <c r="D92" s="122" t="s">
        <v>73</v>
      </c>
      <c r="E92" s="123" t="s">
        <v>187</v>
      </c>
      <c r="F92" s="123" t="s">
        <v>188</v>
      </c>
      <c r="I92" s="124"/>
      <c r="J92" s="125">
        <f>BK92</f>
        <v>0</v>
      </c>
      <c r="L92" s="121"/>
      <c r="M92" s="126"/>
      <c r="P92" s="127">
        <f>P93+P200+P230+P237+P246</f>
        <v>0</v>
      </c>
      <c r="R92" s="127">
        <f>R93+R200+R230+R237+R246</f>
        <v>88.078023999999999</v>
      </c>
      <c r="T92" s="128">
        <f>T93+T200+T230+T237+T246</f>
        <v>17.399999999999999</v>
      </c>
      <c r="AR92" s="122" t="s">
        <v>82</v>
      </c>
      <c r="AT92" s="129" t="s">
        <v>73</v>
      </c>
      <c r="AU92" s="129" t="s">
        <v>74</v>
      </c>
      <c r="AY92" s="122" t="s">
        <v>189</v>
      </c>
      <c r="BK92" s="130">
        <f>BK93+BK200+BK230+BK237+BK246</f>
        <v>0</v>
      </c>
    </row>
    <row r="93" spans="2:65" s="11" customFormat="1" ht="22.9" customHeight="1">
      <c r="B93" s="121"/>
      <c r="D93" s="122" t="s">
        <v>73</v>
      </c>
      <c r="E93" s="131" t="s">
        <v>82</v>
      </c>
      <c r="F93" s="131" t="s">
        <v>190</v>
      </c>
      <c r="I93" s="124"/>
      <c r="J93" s="132">
        <f>BK93</f>
        <v>0</v>
      </c>
      <c r="L93" s="121"/>
      <c r="M93" s="126"/>
      <c r="P93" s="127">
        <f>SUM(P94:P199)</f>
        <v>0</v>
      </c>
      <c r="R93" s="127">
        <f>SUM(R94:R199)</f>
        <v>21.427720000000001</v>
      </c>
      <c r="T93" s="128">
        <f>SUM(T94:T199)</f>
        <v>17.399999999999999</v>
      </c>
      <c r="AR93" s="122" t="s">
        <v>82</v>
      </c>
      <c r="AT93" s="129" t="s">
        <v>73</v>
      </c>
      <c r="AU93" s="129" t="s">
        <v>82</v>
      </c>
      <c r="AY93" s="122" t="s">
        <v>189</v>
      </c>
      <c r="BK93" s="130">
        <f>SUM(BK94:BK199)</f>
        <v>0</v>
      </c>
    </row>
    <row r="94" spans="2:65" s="1" customFormat="1" ht="49.15" customHeight="1">
      <c r="B94" s="33"/>
      <c r="C94" s="133" t="s">
        <v>82</v>
      </c>
      <c r="D94" s="133" t="s">
        <v>191</v>
      </c>
      <c r="E94" s="134" t="s">
        <v>192</v>
      </c>
      <c r="F94" s="135" t="s">
        <v>193</v>
      </c>
      <c r="G94" s="136" t="s">
        <v>194</v>
      </c>
      <c r="H94" s="137">
        <v>21</v>
      </c>
      <c r="I94" s="138"/>
      <c r="J94" s="139">
        <f>ROUND(I94*H94,2)</f>
        <v>0</v>
      </c>
      <c r="K94" s="135" t="s">
        <v>195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196</v>
      </c>
      <c r="AT94" s="144" t="s">
        <v>191</v>
      </c>
      <c r="AU94" s="144" t="s">
        <v>85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196</v>
      </c>
      <c r="BM94" s="144" t="s">
        <v>4650</v>
      </c>
    </row>
    <row r="95" spans="2:65" s="1" customFormat="1" ht="11.25">
      <c r="B95" s="33"/>
      <c r="D95" s="146" t="s">
        <v>198</v>
      </c>
      <c r="F95" s="147" t="s">
        <v>199</v>
      </c>
      <c r="I95" s="148"/>
      <c r="L95" s="33"/>
      <c r="M95" s="149"/>
      <c r="T95" s="54"/>
      <c r="AT95" s="18" t="s">
        <v>198</v>
      </c>
      <c r="AU95" s="18" t="s">
        <v>85</v>
      </c>
    </row>
    <row r="96" spans="2:65" s="1" customFormat="1" ht="33" customHeight="1">
      <c r="B96" s="33"/>
      <c r="C96" s="133" t="s">
        <v>85</v>
      </c>
      <c r="D96" s="133" t="s">
        <v>191</v>
      </c>
      <c r="E96" s="134" t="s">
        <v>250</v>
      </c>
      <c r="F96" s="135" t="s">
        <v>251</v>
      </c>
      <c r="G96" s="136" t="s">
        <v>194</v>
      </c>
      <c r="H96" s="137">
        <v>21</v>
      </c>
      <c r="I96" s="138"/>
      <c r="J96" s="139">
        <f>ROUND(I96*H96,2)</f>
        <v>0</v>
      </c>
      <c r="K96" s="135" t="s">
        <v>195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196</v>
      </c>
      <c r="AT96" s="144" t="s">
        <v>191</v>
      </c>
      <c r="AU96" s="144" t="s">
        <v>85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196</v>
      </c>
      <c r="BM96" s="144" t="s">
        <v>4651</v>
      </c>
    </row>
    <row r="97" spans="2:65" s="1" customFormat="1" ht="11.25">
      <c r="B97" s="33"/>
      <c r="D97" s="146" t="s">
        <v>198</v>
      </c>
      <c r="F97" s="147" t="s">
        <v>253</v>
      </c>
      <c r="I97" s="148"/>
      <c r="L97" s="33"/>
      <c r="M97" s="149"/>
      <c r="T97" s="54"/>
      <c r="AT97" s="18" t="s">
        <v>198</v>
      </c>
      <c r="AU97" s="18" t="s">
        <v>85</v>
      </c>
    </row>
    <row r="98" spans="2:65" s="1" customFormat="1" ht="24.2" customHeight="1">
      <c r="B98" s="33"/>
      <c r="C98" s="133" t="s">
        <v>111</v>
      </c>
      <c r="D98" s="133" t="s">
        <v>191</v>
      </c>
      <c r="E98" s="134" t="s">
        <v>254</v>
      </c>
      <c r="F98" s="135" t="s">
        <v>255</v>
      </c>
      <c r="G98" s="136" t="s">
        <v>202</v>
      </c>
      <c r="H98" s="137">
        <v>2</v>
      </c>
      <c r="I98" s="138"/>
      <c r="J98" s="139">
        <f>ROUND(I98*H98,2)</f>
        <v>0</v>
      </c>
      <c r="K98" s="135" t="s">
        <v>195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196</v>
      </c>
      <c r="AT98" s="144" t="s">
        <v>191</v>
      </c>
      <c r="AU98" s="144" t="s">
        <v>85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196</v>
      </c>
      <c r="BM98" s="144" t="s">
        <v>4652</v>
      </c>
    </row>
    <row r="99" spans="2:65" s="1" customFormat="1" ht="11.25">
      <c r="B99" s="33"/>
      <c r="D99" s="146" t="s">
        <v>198</v>
      </c>
      <c r="F99" s="147" t="s">
        <v>257</v>
      </c>
      <c r="I99" s="148"/>
      <c r="L99" s="33"/>
      <c r="M99" s="149"/>
      <c r="T99" s="54"/>
      <c r="AT99" s="18" t="s">
        <v>198</v>
      </c>
      <c r="AU99" s="18" t="s">
        <v>85</v>
      </c>
    </row>
    <row r="100" spans="2:65" s="1" customFormat="1" ht="66.75" customHeight="1">
      <c r="B100" s="33"/>
      <c r="C100" s="133" t="s">
        <v>196</v>
      </c>
      <c r="D100" s="133" t="s">
        <v>191</v>
      </c>
      <c r="E100" s="134" t="s">
        <v>4653</v>
      </c>
      <c r="F100" s="135" t="s">
        <v>4654</v>
      </c>
      <c r="G100" s="136" t="s">
        <v>194</v>
      </c>
      <c r="H100" s="137">
        <v>60</v>
      </c>
      <c r="I100" s="138"/>
      <c r="J100" s="139">
        <f>ROUND(I100*H100,2)</f>
        <v>0</v>
      </c>
      <c r="K100" s="135" t="s">
        <v>195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0.28999999999999998</v>
      </c>
      <c r="T100" s="143">
        <f>S100*H100</f>
        <v>17.399999999999999</v>
      </c>
      <c r="AR100" s="144" t="s">
        <v>196</v>
      </c>
      <c r="AT100" s="144" t="s">
        <v>191</v>
      </c>
      <c r="AU100" s="144" t="s">
        <v>85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196</v>
      </c>
      <c r="BM100" s="144" t="s">
        <v>4655</v>
      </c>
    </row>
    <row r="101" spans="2:65" s="1" customFormat="1" ht="11.25">
      <c r="B101" s="33"/>
      <c r="D101" s="146" t="s">
        <v>198</v>
      </c>
      <c r="F101" s="147" t="s">
        <v>4656</v>
      </c>
      <c r="I101" s="148"/>
      <c r="L101" s="33"/>
      <c r="M101" s="149"/>
      <c r="T101" s="54"/>
      <c r="AT101" s="18" t="s">
        <v>198</v>
      </c>
      <c r="AU101" s="18" t="s">
        <v>85</v>
      </c>
    </row>
    <row r="102" spans="2:65" s="12" customFormat="1" ht="11.25">
      <c r="B102" s="150"/>
      <c r="D102" s="151" t="s">
        <v>205</v>
      </c>
      <c r="E102" s="152" t="s">
        <v>19</v>
      </c>
      <c r="F102" s="153" t="s">
        <v>4449</v>
      </c>
      <c r="H102" s="152" t="s">
        <v>19</v>
      </c>
      <c r="I102" s="154"/>
      <c r="L102" s="150"/>
      <c r="M102" s="155"/>
      <c r="T102" s="156"/>
      <c r="AT102" s="152" t="s">
        <v>205</v>
      </c>
      <c r="AU102" s="152" t="s">
        <v>85</v>
      </c>
      <c r="AV102" s="12" t="s">
        <v>82</v>
      </c>
      <c r="AW102" s="12" t="s">
        <v>35</v>
      </c>
      <c r="AX102" s="12" t="s">
        <v>74</v>
      </c>
      <c r="AY102" s="152" t="s">
        <v>189</v>
      </c>
    </row>
    <row r="103" spans="2:65" s="12" customFormat="1" ht="11.25">
      <c r="B103" s="150"/>
      <c r="D103" s="151" t="s">
        <v>205</v>
      </c>
      <c r="E103" s="152" t="s">
        <v>19</v>
      </c>
      <c r="F103" s="153" t="s">
        <v>4657</v>
      </c>
      <c r="H103" s="152" t="s">
        <v>19</v>
      </c>
      <c r="I103" s="154"/>
      <c r="L103" s="150"/>
      <c r="M103" s="155"/>
      <c r="T103" s="156"/>
      <c r="AT103" s="152" t="s">
        <v>205</v>
      </c>
      <c r="AU103" s="152" t="s">
        <v>85</v>
      </c>
      <c r="AV103" s="12" t="s">
        <v>82</v>
      </c>
      <c r="AW103" s="12" t="s">
        <v>35</v>
      </c>
      <c r="AX103" s="12" t="s">
        <v>74</v>
      </c>
      <c r="AY103" s="152" t="s">
        <v>189</v>
      </c>
    </row>
    <row r="104" spans="2:65" s="13" customFormat="1" ht="11.25">
      <c r="B104" s="157"/>
      <c r="D104" s="151" t="s">
        <v>205</v>
      </c>
      <c r="E104" s="158" t="s">
        <v>19</v>
      </c>
      <c r="F104" s="159" t="s">
        <v>4658</v>
      </c>
      <c r="H104" s="160">
        <v>60</v>
      </c>
      <c r="I104" s="161"/>
      <c r="L104" s="157"/>
      <c r="M104" s="162"/>
      <c r="T104" s="163"/>
      <c r="AT104" s="158" t="s">
        <v>205</v>
      </c>
      <c r="AU104" s="158" t="s">
        <v>85</v>
      </c>
      <c r="AV104" s="13" t="s">
        <v>85</v>
      </c>
      <c r="AW104" s="13" t="s">
        <v>35</v>
      </c>
      <c r="AX104" s="13" t="s">
        <v>82</v>
      </c>
      <c r="AY104" s="158" t="s">
        <v>189</v>
      </c>
    </row>
    <row r="105" spans="2:65" s="1" customFormat="1" ht="24.2" customHeight="1">
      <c r="B105" s="33"/>
      <c r="C105" s="133" t="s">
        <v>219</v>
      </c>
      <c r="D105" s="133" t="s">
        <v>191</v>
      </c>
      <c r="E105" s="134" t="s">
        <v>4659</v>
      </c>
      <c r="F105" s="135" t="s">
        <v>4660</v>
      </c>
      <c r="G105" s="136" t="s">
        <v>194</v>
      </c>
      <c r="H105" s="137">
        <v>335</v>
      </c>
      <c r="I105" s="138"/>
      <c r="J105" s="139">
        <f>ROUND(I105*H105,2)</f>
        <v>0</v>
      </c>
      <c r="K105" s="135" t="s">
        <v>195</v>
      </c>
      <c r="L105" s="33"/>
      <c r="M105" s="140" t="s">
        <v>19</v>
      </c>
      <c r="N105" s="141" t="s">
        <v>45</v>
      </c>
      <c r="P105" s="142">
        <f>O105*H105</f>
        <v>0</v>
      </c>
      <c r="Q105" s="142">
        <v>0</v>
      </c>
      <c r="R105" s="142">
        <f>Q105*H105</f>
        <v>0</v>
      </c>
      <c r="S105" s="142">
        <v>0</v>
      </c>
      <c r="T105" s="143">
        <f>S105*H105</f>
        <v>0</v>
      </c>
      <c r="AR105" s="144" t="s">
        <v>196</v>
      </c>
      <c r="AT105" s="144" t="s">
        <v>191</v>
      </c>
      <c r="AU105" s="144" t="s">
        <v>85</v>
      </c>
      <c r="AY105" s="18" t="s">
        <v>189</v>
      </c>
      <c r="BE105" s="145">
        <f>IF(N105="základní",J105,0)</f>
        <v>0</v>
      </c>
      <c r="BF105" s="145">
        <f>IF(N105="snížená",J105,0)</f>
        <v>0</v>
      </c>
      <c r="BG105" s="145">
        <f>IF(N105="zákl. přenesená",J105,0)</f>
        <v>0</v>
      </c>
      <c r="BH105" s="145">
        <f>IF(N105="sníž. přenesená",J105,0)</f>
        <v>0</v>
      </c>
      <c r="BI105" s="145">
        <f>IF(N105="nulová",J105,0)</f>
        <v>0</v>
      </c>
      <c r="BJ105" s="18" t="s">
        <v>82</v>
      </c>
      <c r="BK105" s="145">
        <f>ROUND(I105*H105,2)</f>
        <v>0</v>
      </c>
      <c r="BL105" s="18" t="s">
        <v>196</v>
      </c>
      <c r="BM105" s="144" t="s">
        <v>4661</v>
      </c>
    </row>
    <row r="106" spans="2:65" s="1" customFormat="1" ht="11.25">
      <c r="B106" s="33"/>
      <c r="D106" s="146" t="s">
        <v>198</v>
      </c>
      <c r="F106" s="147" t="s">
        <v>4662</v>
      </c>
      <c r="I106" s="148"/>
      <c r="L106" s="33"/>
      <c r="M106" s="149"/>
      <c r="T106" s="54"/>
      <c r="AT106" s="18" t="s">
        <v>198</v>
      </c>
      <c r="AU106" s="18" t="s">
        <v>85</v>
      </c>
    </row>
    <row r="107" spans="2:65" s="12" customFormat="1" ht="11.25">
      <c r="B107" s="150"/>
      <c r="D107" s="151" t="s">
        <v>205</v>
      </c>
      <c r="E107" s="152" t="s">
        <v>19</v>
      </c>
      <c r="F107" s="153" t="s">
        <v>4449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2" customFormat="1" ht="11.25">
      <c r="B108" s="150"/>
      <c r="D108" s="151" t="s">
        <v>205</v>
      </c>
      <c r="E108" s="152" t="s">
        <v>19</v>
      </c>
      <c r="F108" s="153" t="s">
        <v>4663</v>
      </c>
      <c r="H108" s="152" t="s">
        <v>19</v>
      </c>
      <c r="I108" s="154"/>
      <c r="L108" s="150"/>
      <c r="M108" s="155"/>
      <c r="T108" s="156"/>
      <c r="AT108" s="152" t="s">
        <v>205</v>
      </c>
      <c r="AU108" s="152" t="s">
        <v>85</v>
      </c>
      <c r="AV108" s="12" t="s">
        <v>82</v>
      </c>
      <c r="AW108" s="12" t="s">
        <v>35</v>
      </c>
      <c r="AX108" s="12" t="s">
        <v>74</v>
      </c>
      <c r="AY108" s="152" t="s">
        <v>189</v>
      </c>
    </row>
    <row r="109" spans="2:65" s="13" customFormat="1" ht="11.25">
      <c r="B109" s="157"/>
      <c r="D109" s="151" t="s">
        <v>205</v>
      </c>
      <c r="E109" s="158" t="s">
        <v>19</v>
      </c>
      <c r="F109" s="159" t="s">
        <v>4664</v>
      </c>
      <c r="H109" s="160">
        <v>260</v>
      </c>
      <c r="I109" s="161"/>
      <c r="L109" s="157"/>
      <c r="M109" s="162"/>
      <c r="T109" s="163"/>
      <c r="AT109" s="158" t="s">
        <v>205</v>
      </c>
      <c r="AU109" s="158" t="s">
        <v>85</v>
      </c>
      <c r="AV109" s="13" t="s">
        <v>85</v>
      </c>
      <c r="AW109" s="13" t="s">
        <v>35</v>
      </c>
      <c r="AX109" s="13" t="s">
        <v>74</v>
      </c>
      <c r="AY109" s="158" t="s">
        <v>189</v>
      </c>
    </row>
    <row r="110" spans="2:65" s="13" customFormat="1" ht="11.25">
      <c r="B110" s="157"/>
      <c r="D110" s="151" t="s">
        <v>205</v>
      </c>
      <c r="E110" s="158" t="s">
        <v>19</v>
      </c>
      <c r="F110" s="159" t="s">
        <v>4665</v>
      </c>
      <c r="H110" s="160">
        <v>75</v>
      </c>
      <c r="I110" s="161"/>
      <c r="L110" s="157"/>
      <c r="M110" s="162"/>
      <c r="T110" s="163"/>
      <c r="AT110" s="158" t="s">
        <v>205</v>
      </c>
      <c r="AU110" s="158" t="s">
        <v>85</v>
      </c>
      <c r="AV110" s="13" t="s">
        <v>85</v>
      </c>
      <c r="AW110" s="13" t="s">
        <v>35</v>
      </c>
      <c r="AX110" s="13" t="s">
        <v>74</v>
      </c>
      <c r="AY110" s="158" t="s">
        <v>189</v>
      </c>
    </row>
    <row r="111" spans="2:65" s="14" customFormat="1" ht="11.25">
      <c r="B111" s="164"/>
      <c r="D111" s="151" t="s">
        <v>205</v>
      </c>
      <c r="E111" s="165" t="s">
        <v>19</v>
      </c>
      <c r="F111" s="166" t="s">
        <v>303</v>
      </c>
      <c r="H111" s="167">
        <v>335</v>
      </c>
      <c r="I111" s="168"/>
      <c r="L111" s="164"/>
      <c r="M111" s="169"/>
      <c r="T111" s="170"/>
      <c r="AT111" s="165" t="s">
        <v>205</v>
      </c>
      <c r="AU111" s="165" t="s">
        <v>85</v>
      </c>
      <c r="AV111" s="14" t="s">
        <v>196</v>
      </c>
      <c r="AW111" s="14" t="s">
        <v>35</v>
      </c>
      <c r="AX111" s="14" t="s">
        <v>82</v>
      </c>
      <c r="AY111" s="165" t="s">
        <v>189</v>
      </c>
    </row>
    <row r="112" spans="2:65" s="1" customFormat="1" ht="33" customHeight="1">
      <c r="B112" s="33"/>
      <c r="C112" s="133" t="s">
        <v>218</v>
      </c>
      <c r="D112" s="133" t="s">
        <v>191</v>
      </c>
      <c r="E112" s="134" t="s">
        <v>4666</v>
      </c>
      <c r="F112" s="135" t="s">
        <v>4667</v>
      </c>
      <c r="G112" s="136" t="s">
        <v>405</v>
      </c>
      <c r="H112" s="137">
        <v>219</v>
      </c>
      <c r="I112" s="138"/>
      <c r="J112" s="139">
        <f>ROUND(I112*H112,2)</f>
        <v>0</v>
      </c>
      <c r="K112" s="135" t="s">
        <v>195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196</v>
      </c>
      <c r="AT112" s="144" t="s">
        <v>191</v>
      </c>
      <c r="AU112" s="144" t="s">
        <v>85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196</v>
      </c>
      <c r="BM112" s="144" t="s">
        <v>4668</v>
      </c>
    </row>
    <row r="113" spans="2:65" s="1" customFormat="1" ht="11.25">
      <c r="B113" s="33"/>
      <c r="D113" s="146" t="s">
        <v>198</v>
      </c>
      <c r="F113" s="147" t="s">
        <v>4669</v>
      </c>
      <c r="I113" s="148"/>
      <c r="L113" s="33"/>
      <c r="M113" s="149"/>
      <c r="T113" s="54"/>
      <c r="AT113" s="18" t="s">
        <v>198</v>
      </c>
      <c r="AU113" s="18" t="s">
        <v>85</v>
      </c>
    </row>
    <row r="114" spans="2:65" s="12" customFormat="1" ht="11.25">
      <c r="B114" s="150"/>
      <c r="D114" s="151" t="s">
        <v>205</v>
      </c>
      <c r="E114" s="152" t="s">
        <v>19</v>
      </c>
      <c r="F114" s="153" t="s">
        <v>4670</v>
      </c>
      <c r="H114" s="152" t="s">
        <v>19</v>
      </c>
      <c r="I114" s="154"/>
      <c r="L114" s="150"/>
      <c r="M114" s="155"/>
      <c r="T114" s="156"/>
      <c r="AT114" s="152" t="s">
        <v>205</v>
      </c>
      <c r="AU114" s="152" t="s">
        <v>85</v>
      </c>
      <c r="AV114" s="12" t="s">
        <v>82</v>
      </c>
      <c r="AW114" s="12" t="s">
        <v>35</v>
      </c>
      <c r="AX114" s="12" t="s">
        <v>74</v>
      </c>
      <c r="AY114" s="152" t="s">
        <v>189</v>
      </c>
    </row>
    <row r="115" spans="2:65" s="13" customFormat="1" ht="11.25">
      <c r="B115" s="157"/>
      <c r="D115" s="151" t="s">
        <v>205</v>
      </c>
      <c r="E115" s="158" t="s">
        <v>19</v>
      </c>
      <c r="F115" s="159" t="s">
        <v>4671</v>
      </c>
      <c r="H115" s="160">
        <v>108</v>
      </c>
      <c r="I115" s="161"/>
      <c r="L115" s="157"/>
      <c r="M115" s="162"/>
      <c r="T115" s="163"/>
      <c r="AT115" s="158" t="s">
        <v>205</v>
      </c>
      <c r="AU115" s="158" t="s">
        <v>85</v>
      </c>
      <c r="AV115" s="13" t="s">
        <v>85</v>
      </c>
      <c r="AW115" s="13" t="s">
        <v>35</v>
      </c>
      <c r="AX115" s="13" t="s">
        <v>74</v>
      </c>
      <c r="AY115" s="158" t="s">
        <v>189</v>
      </c>
    </row>
    <row r="116" spans="2:65" s="12" customFormat="1" ht="11.25">
      <c r="B116" s="150"/>
      <c r="D116" s="151" t="s">
        <v>205</v>
      </c>
      <c r="E116" s="152" t="s">
        <v>19</v>
      </c>
      <c r="F116" s="153" t="s">
        <v>4672</v>
      </c>
      <c r="H116" s="152" t="s">
        <v>19</v>
      </c>
      <c r="I116" s="154"/>
      <c r="L116" s="150"/>
      <c r="M116" s="155"/>
      <c r="T116" s="156"/>
      <c r="AT116" s="152" t="s">
        <v>205</v>
      </c>
      <c r="AU116" s="152" t="s">
        <v>85</v>
      </c>
      <c r="AV116" s="12" t="s">
        <v>82</v>
      </c>
      <c r="AW116" s="12" t="s">
        <v>35</v>
      </c>
      <c r="AX116" s="12" t="s">
        <v>74</v>
      </c>
      <c r="AY116" s="152" t="s">
        <v>189</v>
      </c>
    </row>
    <row r="117" spans="2:65" s="13" customFormat="1" ht="11.25">
      <c r="B117" s="157"/>
      <c r="D117" s="151" t="s">
        <v>205</v>
      </c>
      <c r="E117" s="158" t="s">
        <v>19</v>
      </c>
      <c r="F117" s="159" t="s">
        <v>4673</v>
      </c>
      <c r="H117" s="160">
        <v>111</v>
      </c>
      <c r="I117" s="161"/>
      <c r="L117" s="157"/>
      <c r="M117" s="162"/>
      <c r="T117" s="163"/>
      <c r="AT117" s="158" t="s">
        <v>205</v>
      </c>
      <c r="AU117" s="158" t="s">
        <v>85</v>
      </c>
      <c r="AV117" s="13" t="s">
        <v>85</v>
      </c>
      <c r="AW117" s="13" t="s">
        <v>35</v>
      </c>
      <c r="AX117" s="13" t="s">
        <v>74</v>
      </c>
      <c r="AY117" s="158" t="s">
        <v>189</v>
      </c>
    </row>
    <row r="118" spans="2:65" s="14" customFormat="1" ht="11.25">
      <c r="B118" s="164"/>
      <c r="D118" s="151" t="s">
        <v>205</v>
      </c>
      <c r="E118" s="165" t="s">
        <v>19</v>
      </c>
      <c r="F118" s="166" t="s">
        <v>303</v>
      </c>
      <c r="H118" s="167">
        <v>219</v>
      </c>
      <c r="I118" s="168"/>
      <c r="L118" s="164"/>
      <c r="M118" s="169"/>
      <c r="T118" s="170"/>
      <c r="AT118" s="165" t="s">
        <v>205</v>
      </c>
      <c r="AU118" s="165" t="s">
        <v>85</v>
      </c>
      <c r="AV118" s="14" t="s">
        <v>196</v>
      </c>
      <c r="AW118" s="14" t="s">
        <v>35</v>
      </c>
      <c r="AX118" s="14" t="s">
        <v>82</v>
      </c>
      <c r="AY118" s="165" t="s">
        <v>189</v>
      </c>
    </row>
    <row r="119" spans="2:65" s="1" customFormat="1" ht="44.25" customHeight="1">
      <c r="B119" s="33"/>
      <c r="C119" s="133" t="s">
        <v>229</v>
      </c>
      <c r="D119" s="133" t="s">
        <v>191</v>
      </c>
      <c r="E119" s="134" t="s">
        <v>4674</v>
      </c>
      <c r="F119" s="135" t="s">
        <v>4675</v>
      </c>
      <c r="G119" s="136" t="s">
        <v>405</v>
      </c>
      <c r="H119" s="137">
        <v>16</v>
      </c>
      <c r="I119" s="138"/>
      <c r="J119" s="139">
        <f>ROUND(I119*H119,2)</f>
        <v>0</v>
      </c>
      <c r="K119" s="135" t="s">
        <v>195</v>
      </c>
      <c r="L119" s="33"/>
      <c r="M119" s="140" t="s">
        <v>19</v>
      </c>
      <c r="N119" s="141" t="s">
        <v>45</v>
      </c>
      <c r="P119" s="142">
        <f>O119*H119</f>
        <v>0</v>
      </c>
      <c r="Q119" s="142">
        <v>0</v>
      </c>
      <c r="R119" s="142">
        <f>Q119*H119</f>
        <v>0</v>
      </c>
      <c r="S119" s="142">
        <v>0</v>
      </c>
      <c r="T119" s="143">
        <f>S119*H119</f>
        <v>0</v>
      </c>
      <c r="AR119" s="144" t="s">
        <v>196</v>
      </c>
      <c r="AT119" s="144" t="s">
        <v>191</v>
      </c>
      <c r="AU119" s="144" t="s">
        <v>85</v>
      </c>
      <c r="AY119" s="18" t="s">
        <v>189</v>
      </c>
      <c r="BE119" s="145">
        <f>IF(N119="základní",J119,0)</f>
        <v>0</v>
      </c>
      <c r="BF119" s="145">
        <f>IF(N119="snížená",J119,0)</f>
        <v>0</v>
      </c>
      <c r="BG119" s="145">
        <f>IF(N119="zákl. přenesená",J119,0)</f>
        <v>0</v>
      </c>
      <c r="BH119" s="145">
        <f>IF(N119="sníž. přenesená",J119,0)</f>
        <v>0</v>
      </c>
      <c r="BI119" s="145">
        <f>IF(N119="nulová",J119,0)</f>
        <v>0</v>
      </c>
      <c r="BJ119" s="18" t="s">
        <v>82</v>
      </c>
      <c r="BK119" s="145">
        <f>ROUND(I119*H119,2)</f>
        <v>0</v>
      </c>
      <c r="BL119" s="18" t="s">
        <v>196</v>
      </c>
      <c r="BM119" s="144" t="s">
        <v>4676</v>
      </c>
    </row>
    <row r="120" spans="2:65" s="1" customFormat="1" ht="11.25">
      <c r="B120" s="33"/>
      <c r="D120" s="146" t="s">
        <v>198</v>
      </c>
      <c r="F120" s="147" t="s">
        <v>4677</v>
      </c>
      <c r="I120" s="148"/>
      <c r="L120" s="33"/>
      <c r="M120" s="149"/>
      <c r="T120" s="54"/>
      <c r="AT120" s="18" t="s">
        <v>198</v>
      </c>
      <c r="AU120" s="18" t="s">
        <v>85</v>
      </c>
    </row>
    <row r="121" spans="2:65" s="12" customFormat="1" ht="11.25">
      <c r="B121" s="150"/>
      <c r="D121" s="151" t="s">
        <v>205</v>
      </c>
      <c r="E121" s="152" t="s">
        <v>19</v>
      </c>
      <c r="F121" s="153" t="s">
        <v>4678</v>
      </c>
      <c r="H121" s="152" t="s">
        <v>19</v>
      </c>
      <c r="I121" s="154"/>
      <c r="L121" s="150"/>
      <c r="M121" s="155"/>
      <c r="T121" s="156"/>
      <c r="AT121" s="152" t="s">
        <v>205</v>
      </c>
      <c r="AU121" s="152" t="s">
        <v>85</v>
      </c>
      <c r="AV121" s="12" t="s">
        <v>82</v>
      </c>
      <c r="AW121" s="12" t="s">
        <v>35</v>
      </c>
      <c r="AX121" s="12" t="s">
        <v>74</v>
      </c>
      <c r="AY121" s="152" t="s">
        <v>189</v>
      </c>
    </row>
    <row r="122" spans="2:65" s="13" customFormat="1" ht="11.25">
      <c r="B122" s="157"/>
      <c r="D122" s="151" t="s">
        <v>205</v>
      </c>
      <c r="E122" s="158" t="s">
        <v>19</v>
      </c>
      <c r="F122" s="159" t="s">
        <v>4679</v>
      </c>
      <c r="H122" s="160">
        <v>16</v>
      </c>
      <c r="I122" s="161"/>
      <c r="L122" s="157"/>
      <c r="M122" s="162"/>
      <c r="T122" s="163"/>
      <c r="AT122" s="158" t="s">
        <v>205</v>
      </c>
      <c r="AU122" s="158" t="s">
        <v>85</v>
      </c>
      <c r="AV122" s="13" t="s">
        <v>85</v>
      </c>
      <c r="AW122" s="13" t="s">
        <v>35</v>
      </c>
      <c r="AX122" s="13" t="s">
        <v>82</v>
      </c>
      <c r="AY122" s="158" t="s">
        <v>189</v>
      </c>
    </row>
    <row r="123" spans="2:65" s="1" customFormat="1" ht="62.65" customHeight="1">
      <c r="B123" s="33"/>
      <c r="C123" s="133" t="s">
        <v>234</v>
      </c>
      <c r="D123" s="133" t="s">
        <v>191</v>
      </c>
      <c r="E123" s="134" t="s">
        <v>553</v>
      </c>
      <c r="F123" s="135" t="s">
        <v>554</v>
      </c>
      <c r="G123" s="136" t="s">
        <v>405</v>
      </c>
      <c r="H123" s="137">
        <v>126.5</v>
      </c>
      <c r="I123" s="138"/>
      <c r="J123" s="139">
        <f>ROUND(I123*H123,2)</f>
        <v>0</v>
      </c>
      <c r="K123" s="135" t="s">
        <v>195</v>
      </c>
      <c r="L123" s="33"/>
      <c r="M123" s="140" t="s">
        <v>19</v>
      </c>
      <c r="N123" s="141" t="s">
        <v>45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196</v>
      </c>
      <c r="AT123" s="144" t="s">
        <v>191</v>
      </c>
      <c r="AU123" s="144" t="s">
        <v>85</v>
      </c>
      <c r="AY123" s="18" t="s">
        <v>189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8" t="s">
        <v>82</v>
      </c>
      <c r="BK123" s="145">
        <f>ROUND(I123*H123,2)</f>
        <v>0</v>
      </c>
      <c r="BL123" s="18" t="s">
        <v>196</v>
      </c>
      <c r="BM123" s="144" t="s">
        <v>4680</v>
      </c>
    </row>
    <row r="124" spans="2:65" s="1" customFormat="1" ht="11.25">
      <c r="B124" s="33"/>
      <c r="D124" s="146" t="s">
        <v>198</v>
      </c>
      <c r="F124" s="147" t="s">
        <v>556</v>
      </c>
      <c r="I124" s="148"/>
      <c r="L124" s="33"/>
      <c r="M124" s="149"/>
      <c r="T124" s="54"/>
      <c r="AT124" s="18" t="s">
        <v>198</v>
      </c>
      <c r="AU124" s="18" t="s">
        <v>85</v>
      </c>
    </row>
    <row r="125" spans="2:65" s="12" customFormat="1" ht="11.25">
      <c r="B125" s="150"/>
      <c r="D125" s="151" t="s">
        <v>205</v>
      </c>
      <c r="E125" s="152" t="s">
        <v>19</v>
      </c>
      <c r="F125" s="153" t="s">
        <v>2163</v>
      </c>
      <c r="H125" s="152" t="s">
        <v>19</v>
      </c>
      <c r="I125" s="154"/>
      <c r="L125" s="150"/>
      <c r="M125" s="155"/>
      <c r="T125" s="156"/>
      <c r="AT125" s="152" t="s">
        <v>205</v>
      </c>
      <c r="AU125" s="152" t="s">
        <v>85</v>
      </c>
      <c r="AV125" s="12" t="s">
        <v>82</v>
      </c>
      <c r="AW125" s="12" t="s">
        <v>35</v>
      </c>
      <c r="AX125" s="12" t="s">
        <v>74</v>
      </c>
      <c r="AY125" s="152" t="s">
        <v>189</v>
      </c>
    </row>
    <row r="126" spans="2:65" s="12" customFormat="1" ht="11.25">
      <c r="B126" s="150"/>
      <c r="D126" s="151" t="s">
        <v>205</v>
      </c>
      <c r="E126" s="152" t="s">
        <v>19</v>
      </c>
      <c r="F126" s="153" t="s">
        <v>2164</v>
      </c>
      <c r="H126" s="152" t="s">
        <v>19</v>
      </c>
      <c r="I126" s="154"/>
      <c r="L126" s="150"/>
      <c r="M126" s="155"/>
      <c r="T126" s="156"/>
      <c r="AT126" s="152" t="s">
        <v>205</v>
      </c>
      <c r="AU126" s="152" t="s">
        <v>85</v>
      </c>
      <c r="AV126" s="12" t="s">
        <v>82</v>
      </c>
      <c r="AW126" s="12" t="s">
        <v>35</v>
      </c>
      <c r="AX126" s="12" t="s">
        <v>74</v>
      </c>
      <c r="AY126" s="152" t="s">
        <v>189</v>
      </c>
    </row>
    <row r="127" spans="2:65" s="12" customFormat="1" ht="11.25">
      <c r="B127" s="150"/>
      <c r="D127" s="151" t="s">
        <v>205</v>
      </c>
      <c r="E127" s="152" t="s">
        <v>19</v>
      </c>
      <c r="F127" s="153" t="s">
        <v>2165</v>
      </c>
      <c r="H127" s="152" t="s">
        <v>19</v>
      </c>
      <c r="I127" s="154"/>
      <c r="L127" s="150"/>
      <c r="M127" s="155"/>
      <c r="T127" s="156"/>
      <c r="AT127" s="152" t="s">
        <v>205</v>
      </c>
      <c r="AU127" s="152" t="s">
        <v>85</v>
      </c>
      <c r="AV127" s="12" t="s">
        <v>82</v>
      </c>
      <c r="AW127" s="12" t="s">
        <v>35</v>
      </c>
      <c r="AX127" s="12" t="s">
        <v>74</v>
      </c>
      <c r="AY127" s="152" t="s">
        <v>189</v>
      </c>
    </row>
    <row r="128" spans="2:65" s="13" customFormat="1" ht="11.25">
      <c r="B128" s="157"/>
      <c r="D128" s="151" t="s">
        <v>205</v>
      </c>
      <c r="E128" s="158" t="s">
        <v>19</v>
      </c>
      <c r="F128" s="159" t="s">
        <v>4681</v>
      </c>
      <c r="H128" s="160">
        <v>104</v>
      </c>
      <c r="I128" s="161"/>
      <c r="L128" s="157"/>
      <c r="M128" s="162"/>
      <c r="T128" s="163"/>
      <c r="AT128" s="158" t="s">
        <v>205</v>
      </c>
      <c r="AU128" s="158" t="s">
        <v>85</v>
      </c>
      <c r="AV128" s="13" t="s">
        <v>85</v>
      </c>
      <c r="AW128" s="13" t="s">
        <v>35</v>
      </c>
      <c r="AX128" s="13" t="s">
        <v>74</v>
      </c>
      <c r="AY128" s="158" t="s">
        <v>189</v>
      </c>
    </row>
    <row r="129" spans="2:65" s="13" customFormat="1" ht="11.25">
      <c r="B129" s="157"/>
      <c r="D129" s="151" t="s">
        <v>205</v>
      </c>
      <c r="E129" s="158" t="s">
        <v>19</v>
      </c>
      <c r="F129" s="159" t="s">
        <v>4682</v>
      </c>
      <c r="H129" s="160">
        <v>22.5</v>
      </c>
      <c r="I129" s="161"/>
      <c r="L129" s="157"/>
      <c r="M129" s="162"/>
      <c r="T129" s="163"/>
      <c r="AT129" s="158" t="s">
        <v>205</v>
      </c>
      <c r="AU129" s="158" t="s">
        <v>85</v>
      </c>
      <c r="AV129" s="13" t="s">
        <v>85</v>
      </c>
      <c r="AW129" s="13" t="s">
        <v>35</v>
      </c>
      <c r="AX129" s="13" t="s">
        <v>74</v>
      </c>
      <c r="AY129" s="158" t="s">
        <v>189</v>
      </c>
    </row>
    <row r="130" spans="2:65" s="14" customFormat="1" ht="11.25">
      <c r="B130" s="164"/>
      <c r="D130" s="151" t="s">
        <v>205</v>
      </c>
      <c r="E130" s="165" t="s">
        <v>19</v>
      </c>
      <c r="F130" s="166" t="s">
        <v>303</v>
      </c>
      <c r="H130" s="167">
        <v>126.5</v>
      </c>
      <c r="I130" s="168"/>
      <c r="L130" s="164"/>
      <c r="M130" s="169"/>
      <c r="T130" s="170"/>
      <c r="AT130" s="165" t="s">
        <v>205</v>
      </c>
      <c r="AU130" s="165" t="s">
        <v>85</v>
      </c>
      <c r="AV130" s="14" t="s">
        <v>196</v>
      </c>
      <c r="AW130" s="14" t="s">
        <v>35</v>
      </c>
      <c r="AX130" s="14" t="s">
        <v>82</v>
      </c>
      <c r="AY130" s="165" t="s">
        <v>189</v>
      </c>
    </row>
    <row r="131" spans="2:65" s="1" customFormat="1" ht="62.65" customHeight="1">
      <c r="B131" s="33"/>
      <c r="C131" s="133" t="s">
        <v>239</v>
      </c>
      <c r="D131" s="133" t="s">
        <v>191</v>
      </c>
      <c r="E131" s="134" t="s">
        <v>575</v>
      </c>
      <c r="F131" s="135" t="s">
        <v>576</v>
      </c>
      <c r="G131" s="136" t="s">
        <v>405</v>
      </c>
      <c r="H131" s="137">
        <v>235</v>
      </c>
      <c r="I131" s="138"/>
      <c r="J131" s="139">
        <f>ROUND(I131*H131,2)</f>
        <v>0</v>
      </c>
      <c r="K131" s="135" t="s">
        <v>195</v>
      </c>
      <c r="L131" s="33"/>
      <c r="M131" s="140" t="s">
        <v>19</v>
      </c>
      <c r="N131" s="141" t="s">
        <v>45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196</v>
      </c>
      <c r="AT131" s="144" t="s">
        <v>191</v>
      </c>
      <c r="AU131" s="144" t="s">
        <v>85</v>
      </c>
      <c r="AY131" s="18" t="s">
        <v>189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8" t="s">
        <v>82</v>
      </c>
      <c r="BK131" s="145">
        <f>ROUND(I131*H131,2)</f>
        <v>0</v>
      </c>
      <c r="BL131" s="18" t="s">
        <v>196</v>
      </c>
      <c r="BM131" s="144" t="s">
        <v>4683</v>
      </c>
    </row>
    <row r="132" spans="2:65" s="1" customFormat="1" ht="11.25">
      <c r="B132" s="33"/>
      <c r="D132" s="146" t="s">
        <v>198</v>
      </c>
      <c r="F132" s="147" t="s">
        <v>578</v>
      </c>
      <c r="I132" s="148"/>
      <c r="L132" s="33"/>
      <c r="M132" s="149"/>
      <c r="T132" s="54"/>
      <c r="AT132" s="18" t="s">
        <v>198</v>
      </c>
      <c r="AU132" s="18" t="s">
        <v>85</v>
      </c>
    </row>
    <row r="133" spans="2:65" s="13" customFormat="1" ht="11.25">
      <c r="B133" s="157"/>
      <c r="D133" s="151" t="s">
        <v>205</v>
      </c>
      <c r="E133" s="158" t="s">
        <v>19</v>
      </c>
      <c r="F133" s="159" t="s">
        <v>4684</v>
      </c>
      <c r="H133" s="160">
        <v>235</v>
      </c>
      <c r="I133" s="161"/>
      <c r="L133" s="157"/>
      <c r="M133" s="162"/>
      <c r="T133" s="163"/>
      <c r="AT133" s="158" t="s">
        <v>205</v>
      </c>
      <c r="AU133" s="158" t="s">
        <v>85</v>
      </c>
      <c r="AV133" s="13" t="s">
        <v>85</v>
      </c>
      <c r="AW133" s="13" t="s">
        <v>35</v>
      </c>
      <c r="AX133" s="13" t="s">
        <v>82</v>
      </c>
      <c r="AY133" s="158" t="s">
        <v>189</v>
      </c>
    </row>
    <row r="134" spans="2:65" s="1" customFormat="1" ht="66.75" customHeight="1">
      <c r="B134" s="33"/>
      <c r="C134" s="133" t="s">
        <v>244</v>
      </c>
      <c r="D134" s="133" t="s">
        <v>191</v>
      </c>
      <c r="E134" s="134" t="s">
        <v>582</v>
      </c>
      <c r="F134" s="135" t="s">
        <v>583</v>
      </c>
      <c r="G134" s="136" t="s">
        <v>405</v>
      </c>
      <c r="H134" s="137">
        <v>1175</v>
      </c>
      <c r="I134" s="138"/>
      <c r="J134" s="139">
        <f>ROUND(I134*H134,2)</f>
        <v>0</v>
      </c>
      <c r="K134" s="135" t="s">
        <v>195</v>
      </c>
      <c r="L134" s="33"/>
      <c r="M134" s="140" t="s">
        <v>19</v>
      </c>
      <c r="N134" s="141" t="s">
        <v>45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196</v>
      </c>
      <c r="AT134" s="144" t="s">
        <v>191</v>
      </c>
      <c r="AU134" s="144" t="s">
        <v>85</v>
      </c>
      <c r="AY134" s="18" t="s">
        <v>189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8" t="s">
        <v>82</v>
      </c>
      <c r="BK134" s="145">
        <f>ROUND(I134*H134,2)</f>
        <v>0</v>
      </c>
      <c r="BL134" s="18" t="s">
        <v>196</v>
      </c>
      <c r="BM134" s="144" t="s">
        <v>4685</v>
      </c>
    </row>
    <row r="135" spans="2:65" s="1" customFormat="1" ht="11.25">
      <c r="B135" s="33"/>
      <c r="D135" s="146" t="s">
        <v>198</v>
      </c>
      <c r="F135" s="147" t="s">
        <v>585</v>
      </c>
      <c r="I135" s="148"/>
      <c r="L135" s="33"/>
      <c r="M135" s="149"/>
      <c r="T135" s="54"/>
      <c r="AT135" s="18" t="s">
        <v>198</v>
      </c>
      <c r="AU135" s="18" t="s">
        <v>85</v>
      </c>
    </row>
    <row r="136" spans="2:65" s="13" customFormat="1" ht="11.25">
      <c r="B136" s="157"/>
      <c r="D136" s="151" t="s">
        <v>205</v>
      </c>
      <c r="F136" s="159" t="s">
        <v>4686</v>
      </c>
      <c r="H136" s="160">
        <v>1175</v>
      </c>
      <c r="I136" s="161"/>
      <c r="L136" s="157"/>
      <c r="M136" s="162"/>
      <c r="T136" s="163"/>
      <c r="AT136" s="158" t="s">
        <v>205</v>
      </c>
      <c r="AU136" s="158" t="s">
        <v>85</v>
      </c>
      <c r="AV136" s="13" t="s">
        <v>85</v>
      </c>
      <c r="AW136" s="13" t="s">
        <v>4</v>
      </c>
      <c r="AX136" s="13" t="s">
        <v>82</v>
      </c>
      <c r="AY136" s="158" t="s">
        <v>189</v>
      </c>
    </row>
    <row r="137" spans="2:65" s="1" customFormat="1" ht="44.25" customHeight="1">
      <c r="B137" s="33"/>
      <c r="C137" s="133" t="s">
        <v>249</v>
      </c>
      <c r="D137" s="133" t="s">
        <v>191</v>
      </c>
      <c r="E137" s="134" t="s">
        <v>616</v>
      </c>
      <c r="F137" s="135" t="s">
        <v>2173</v>
      </c>
      <c r="G137" s="136" t="s">
        <v>405</v>
      </c>
      <c r="H137" s="137">
        <v>63.25</v>
      </c>
      <c r="I137" s="138"/>
      <c r="J137" s="139">
        <f>ROUND(I137*H137,2)</f>
        <v>0</v>
      </c>
      <c r="K137" s="135" t="s">
        <v>195</v>
      </c>
      <c r="L137" s="33"/>
      <c r="M137" s="140" t="s">
        <v>19</v>
      </c>
      <c r="N137" s="141" t="s">
        <v>45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196</v>
      </c>
      <c r="AT137" s="144" t="s">
        <v>191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196</v>
      </c>
      <c r="BM137" s="144" t="s">
        <v>4687</v>
      </c>
    </row>
    <row r="138" spans="2:65" s="1" customFormat="1" ht="11.25">
      <c r="B138" s="33"/>
      <c r="D138" s="146" t="s">
        <v>198</v>
      </c>
      <c r="F138" s="147" t="s">
        <v>619</v>
      </c>
      <c r="I138" s="148"/>
      <c r="L138" s="33"/>
      <c r="M138" s="149"/>
      <c r="T138" s="54"/>
      <c r="AT138" s="18" t="s">
        <v>198</v>
      </c>
      <c r="AU138" s="18" t="s">
        <v>85</v>
      </c>
    </row>
    <row r="139" spans="2:65" s="12" customFormat="1" ht="22.5">
      <c r="B139" s="150"/>
      <c r="D139" s="151" t="s">
        <v>205</v>
      </c>
      <c r="E139" s="152" t="s">
        <v>19</v>
      </c>
      <c r="F139" s="153" t="s">
        <v>2175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2176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3" customFormat="1" ht="11.25">
      <c r="B141" s="157"/>
      <c r="D141" s="151" t="s">
        <v>205</v>
      </c>
      <c r="E141" s="158" t="s">
        <v>19</v>
      </c>
      <c r="F141" s="159" t="s">
        <v>4688</v>
      </c>
      <c r="H141" s="160">
        <v>52</v>
      </c>
      <c r="I141" s="161"/>
      <c r="L141" s="157"/>
      <c r="M141" s="162"/>
      <c r="T141" s="163"/>
      <c r="AT141" s="158" t="s">
        <v>205</v>
      </c>
      <c r="AU141" s="158" t="s">
        <v>85</v>
      </c>
      <c r="AV141" s="13" t="s">
        <v>85</v>
      </c>
      <c r="AW141" s="13" t="s">
        <v>35</v>
      </c>
      <c r="AX141" s="13" t="s">
        <v>74</v>
      </c>
      <c r="AY141" s="158" t="s">
        <v>189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4689</v>
      </c>
      <c r="H142" s="160">
        <v>11.25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74</v>
      </c>
      <c r="AY142" s="158" t="s">
        <v>189</v>
      </c>
    </row>
    <row r="143" spans="2:65" s="14" customFormat="1" ht="11.25">
      <c r="B143" s="164"/>
      <c r="D143" s="151" t="s">
        <v>205</v>
      </c>
      <c r="E143" s="165" t="s">
        <v>19</v>
      </c>
      <c r="F143" s="166" t="s">
        <v>303</v>
      </c>
      <c r="H143" s="167">
        <v>63.25</v>
      </c>
      <c r="I143" s="168"/>
      <c r="L143" s="164"/>
      <c r="M143" s="169"/>
      <c r="T143" s="170"/>
      <c r="AT143" s="165" t="s">
        <v>205</v>
      </c>
      <c r="AU143" s="165" t="s">
        <v>85</v>
      </c>
      <c r="AV143" s="14" t="s">
        <v>196</v>
      </c>
      <c r="AW143" s="14" t="s">
        <v>35</v>
      </c>
      <c r="AX143" s="14" t="s">
        <v>82</v>
      </c>
      <c r="AY143" s="165" t="s">
        <v>189</v>
      </c>
    </row>
    <row r="144" spans="2:65" s="1" customFormat="1" ht="44.25" customHeight="1">
      <c r="B144" s="33"/>
      <c r="C144" s="133" t="s">
        <v>8</v>
      </c>
      <c r="D144" s="133" t="s">
        <v>191</v>
      </c>
      <c r="E144" s="134" t="s">
        <v>4690</v>
      </c>
      <c r="F144" s="135" t="s">
        <v>4691</v>
      </c>
      <c r="G144" s="136" t="s">
        <v>405</v>
      </c>
      <c r="H144" s="137">
        <v>9.41</v>
      </c>
      <c r="I144" s="138"/>
      <c r="J144" s="139">
        <f>ROUND(I144*H144,2)</f>
        <v>0</v>
      </c>
      <c r="K144" s="135" t="s">
        <v>195</v>
      </c>
      <c r="L144" s="33"/>
      <c r="M144" s="140" t="s">
        <v>19</v>
      </c>
      <c r="N144" s="141" t="s">
        <v>45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196</v>
      </c>
      <c r="AT144" s="144" t="s">
        <v>191</v>
      </c>
      <c r="AU144" s="144" t="s">
        <v>85</v>
      </c>
      <c r="AY144" s="18" t="s">
        <v>189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8" t="s">
        <v>82</v>
      </c>
      <c r="BK144" s="145">
        <f>ROUND(I144*H144,2)</f>
        <v>0</v>
      </c>
      <c r="BL144" s="18" t="s">
        <v>196</v>
      </c>
      <c r="BM144" s="144" t="s">
        <v>4692</v>
      </c>
    </row>
    <row r="145" spans="2:65" s="1" customFormat="1" ht="11.25">
      <c r="B145" s="33"/>
      <c r="D145" s="146" t="s">
        <v>198</v>
      </c>
      <c r="F145" s="147" t="s">
        <v>4693</v>
      </c>
      <c r="I145" s="148"/>
      <c r="L145" s="33"/>
      <c r="M145" s="149"/>
      <c r="T145" s="54"/>
      <c r="AT145" s="18" t="s">
        <v>198</v>
      </c>
      <c r="AU145" s="18" t="s">
        <v>85</v>
      </c>
    </row>
    <row r="146" spans="2:65" s="12" customFormat="1" ht="22.5">
      <c r="B146" s="150"/>
      <c r="D146" s="151" t="s">
        <v>205</v>
      </c>
      <c r="E146" s="152" t="s">
        <v>19</v>
      </c>
      <c r="F146" s="153" t="s">
        <v>4694</v>
      </c>
      <c r="H146" s="152" t="s">
        <v>19</v>
      </c>
      <c r="I146" s="154"/>
      <c r="L146" s="150"/>
      <c r="M146" s="155"/>
      <c r="T146" s="156"/>
      <c r="AT146" s="152" t="s">
        <v>205</v>
      </c>
      <c r="AU146" s="152" t="s">
        <v>85</v>
      </c>
      <c r="AV146" s="12" t="s">
        <v>82</v>
      </c>
      <c r="AW146" s="12" t="s">
        <v>35</v>
      </c>
      <c r="AX146" s="12" t="s">
        <v>74</v>
      </c>
      <c r="AY146" s="152" t="s">
        <v>189</v>
      </c>
    </row>
    <row r="147" spans="2:65" s="12" customFormat="1" ht="11.25">
      <c r="B147" s="150"/>
      <c r="D147" s="151" t="s">
        <v>205</v>
      </c>
      <c r="E147" s="152" t="s">
        <v>19</v>
      </c>
      <c r="F147" s="153" t="s">
        <v>4695</v>
      </c>
      <c r="H147" s="152" t="s">
        <v>19</v>
      </c>
      <c r="I147" s="154"/>
      <c r="L147" s="150"/>
      <c r="M147" s="155"/>
      <c r="T147" s="156"/>
      <c r="AT147" s="152" t="s">
        <v>205</v>
      </c>
      <c r="AU147" s="152" t="s">
        <v>85</v>
      </c>
      <c r="AV147" s="12" t="s">
        <v>82</v>
      </c>
      <c r="AW147" s="12" t="s">
        <v>35</v>
      </c>
      <c r="AX147" s="12" t="s">
        <v>74</v>
      </c>
      <c r="AY147" s="152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4696</v>
      </c>
      <c r="H148" s="160">
        <v>5.25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74</v>
      </c>
      <c r="AY148" s="158" t="s">
        <v>189</v>
      </c>
    </row>
    <row r="149" spans="2:65" s="13" customFormat="1" ht="11.25">
      <c r="B149" s="157"/>
      <c r="D149" s="151" t="s">
        <v>205</v>
      </c>
      <c r="E149" s="158" t="s">
        <v>19</v>
      </c>
      <c r="F149" s="159" t="s">
        <v>4697</v>
      </c>
      <c r="H149" s="160">
        <v>4.16</v>
      </c>
      <c r="I149" s="161"/>
      <c r="L149" s="157"/>
      <c r="M149" s="162"/>
      <c r="T149" s="163"/>
      <c r="AT149" s="158" t="s">
        <v>205</v>
      </c>
      <c r="AU149" s="158" t="s">
        <v>85</v>
      </c>
      <c r="AV149" s="13" t="s">
        <v>85</v>
      </c>
      <c r="AW149" s="13" t="s">
        <v>35</v>
      </c>
      <c r="AX149" s="13" t="s">
        <v>74</v>
      </c>
      <c r="AY149" s="158" t="s">
        <v>189</v>
      </c>
    </row>
    <row r="150" spans="2:65" s="14" customFormat="1" ht="11.25">
      <c r="B150" s="164"/>
      <c r="D150" s="151" t="s">
        <v>205</v>
      </c>
      <c r="E150" s="165" t="s">
        <v>19</v>
      </c>
      <c r="F150" s="166" t="s">
        <v>303</v>
      </c>
      <c r="H150" s="167">
        <v>9.41</v>
      </c>
      <c r="I150" s="168"/>
      <c r="L150" s="164"/>
      <c r="M150" s="169"/>
      <c r="T150" s="170"/>
      <c r="AT150" s="165" t="s">
        <v>205</v>
      </c>
      <c r="AU150" s="165" t="s">
        <v>85</v>
      </c>
      <c r="AV150" s="14" t="s">
        <v>196</v>
      </c>
      <c r="AW150" s="14" t="s">
        <v>35</v>
      </c>
      <c r="AX150" s="14" t="s">
        <v>82</v>
      </c>
      <c r="AY150" s="165" t="s">
        <v>189</v>
      </c>
    </row>
    <row r="151" spans="2:65" s="1" customFormat="1" ht="16.5" customHeight="1">
      <c r="B151" s="33"/>
      <c r="C151" s="178" t="s">
        <v>259</v>
      </c>
      <c r="D151" s="178" t="s">
        <v>666</v>
      </c>
      <c r="E151" s="179" t="s">
        <v>4698</v>
      </c>
      <c r="F151" s="180" t="s">
        <v>4699</v>
      </c>
      <c r="G151" s="181" t="s">
        <v>633</v>
      </c>
      <c r="H151" s="182">
        <v>18.82</v>
      </c>
      <c r="I151" s="183"/>
      <c r="J151" s="184">
        <f>ROUND(I151*H151,2)</f>
        <v>0</v>
      </c>
      <c r="K151" s="180" t="s">
        <v>195</v>
      </c>
      <c r="L151" s="185"/>
      <c r="M151" s="186" t="s">
        <v>19</v>
      </c>
      <c r="N151" s="187" t="s">
        <v>45</v>
      </c>
      <c r="P151" s="142">
        <f>O151*H151</f>
        <v>0</v>
      </c>
      <c r="Q151" s="142">
        <v>1</v>
      </c>
      <c r="R151" s="142">
        <f>Q151*H151</f>
        <v>18.82</v>
      </c>
      <c r="S151" s="142">
        <v>0</v>
      </c>
      <c r="T151" s="143">
        <f>S151*H151</f>
        <v>0</v>
      </c>
      <c r="AR151" s="144" t="s">
        <v>234</v>
      </c>
      <c r="AT151" s="144" t="s">
        <v>666</v>
      </c>
      <c r="AU151" s="144" t="s">
        <v>85</v>
      </c>
      <c r="AY151" s="18" t="s">
        <v>189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8" t="s">
        <v>82</v>
      </c>
      <c r="BK151" s="145">
        <f>ROUND(I151*H151,2)</f>
        <v>0</v>
      </c>
      <c r="BL151" s="18" t="s">
        <v>196</v>
      </c>
      <c r="BM151" s="144" t="s">
        <v>4700</v>
      </c>
    </row>
    <row r="152" spans="2:65" s="13" customFormat="1" ht="11.25">
      <c r="B152" s="157"/>
      <c r="D152" s="151" t="s">
        <v>205</v>
      </c>
      <c r="F152" s="159" t="s">
        <v>4701</v>
      </c>
      <c r="H152" s="160">
        <v>18.82</v>
      </c>
      <c r="I152" s="161"/>
      <c r="L152" s="157"/>
      <c r="M152" s="162"/>
      <c r="T152" s="163"/>
      <c r="AT152" s="158" t="s">
        <v>205</v>
      </c>
      <c r="AU152" s="158" t="s">
        <v>85</v>
      </c>
      <c r="AV152" s="13" t="s">
        <v>85</v>
      </c>
      <c r="AW152" s="13" t="s">
        <v>4</v>
      </c>
      <c r="AX152" s="13" t="s">
        <v>82</v>
      </c>
      <c r="AY152" s="158" t="s">
        <v>189</v>
      </c>
    </row>
    <row r="153" spans="2:65" s="1" customFormat="1" ht="44.25" customHeight="1">
      <c r="B153" s="33"/>
      <c r="C153" s="133" t="s">
        <v>265</v>
      </c>
      <c r="D153" s="133" t="s">
        <v>191</v>
      </c>
      <c r="E153" s="134" t="s">
        <v>631</v>
      </c>
      <c r="F153" s="135" t="s">
        <v>632</v>
      </c>
      <c r="G153" s="136" t="s">
        <v>633</v>
      </c>
      <c r="H153" s="137">
        <v>423</v>
      </c>
      <c r="I153" s="138"/>
      <c r="J153" s="139">
        <f>ROUND(I153*H153,2)</f>
        <v>0</v>
      </c>
      <c r="K153" s="135" t="s">
        <v>195</v>
      </c>
      <c r="L153" s="33"/>
      <c r="M153" s="140" t="s">
        <v>19</v>
      </c>
      <c r="N153" s="141" t="s">
        <v>45</v>
      </c>
      <c r="P153" s="142">
        <f>O153*H153</f>
        <v>0</v>
      </c>
      <c r="Q153" s="142">
        <v>0</v>
      </c>
      <c r="R153" s="142">
        <f>Q153*H153</f>
        <v>0</v>
      </c>
      <c r="S153" s="142">
        <v>0</v>
      </c>
      <c r="T153" s="143">
        <f>S153*H153</f>
        <v>0</v>
      </c>
      <c r="AR153" s="144" t="s">
        <v>196</v>
      </c>
      <c r="AT153" s="144" t="s">
        <v>191</v>
      </c>
      <c r="AU153" s="144" t="s">
        <v>85</v>
      </c>
      <c r="AY153" s="18" t="s">
        <v>189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8" t="s">
        <v>82</v>
      </c>
      <c r="BK153" s="145">
        <f>ROUND(I153*H153,2)</f>
        <v>0</v>
      </c>
      <c r="BL153" s="18" t="s">
        <v>196</v>
      </c>
      <c r="BM153" s="144" t="s">
        <v>4702</v>
      </c>
    </row>
    <row r="154" spans="2:65" s="1" customFormat="1" ht="11.25">
      <c r="B154" s="33"/>
      <c r="D154" s="146" t="s">
        <v>198</v>
      </c>
      <c r="F154" s="147" t="s">
        <v>635</v>
      </c>
      <c r="I154" s="148"/>
      <c r="L154" s="33"/>
      <c r="M154" s="149"/>
      <c r="T154" s="54"/>
      <c r="AT154" s="18" t="s">
        <v>198</v>
      </c>
      <c r="AU154" s="18" t="s">
        <v>85</v>
      </c>
    </row>
    <row r="155" spans="2:65" s="13" customFormat="1" ht="11.25">
      <c r="B155" s="157"/>
      <c r="D155" s="151" t="s">
        <v>205</v>
      </c>
      <c r="E155" s="158" t="s">
        <v>19</v>
      </c>
      <c r="F155" s="159" t="s">
        <v>4703</v>
      </c>
      <c r="H155" s="160">
        <v>423</v>
      </c>
      <c r="I155" s="161"/>
      <c r="L155" s="157"/>
      <c r="M155" s="162"/>
      <c r="T155" s="163"/>
      <c r="AT155" s="158" t="s">
        <v>205</v>
      </c>
      <c r="AU155" s="158" t="s">
        <v>85</v>
      </c>
      <c r="AV155" s="13" t="s">
        <v>85</v>
      </c>
      <c r="AW155" s="13" t="s">
        <v>35</v>
      </c>
      <c r="AX155" s="13" t="s">
        <v>74</v>
      </c>
      <c r="AY155" s="158" t="s">
        <v>189</v>
      </c>
    </row>
    <row r="156" spans="2:65" s="14" customFormat="1" ht="11.25">
      <c r="B156" s="164"/>
      <c r="D156" s="151" t="s">
        <v>205</v>
      </c>
      <c r="E156" s="165" t="s">
        <v>19</v>
      </c>
      <c r="F156" s="166" t="s">
        <v>303</v>
      </c>
      <c r="H156" s="167">
        <v>423</v>
      </c>
      <c r="I156" s="168"/>
      <c r="L156" s="164"/>
      <c r="M156" s="169"/>
      <c r="T156" s="170"/>
      <c r="AT156" s="165" t="s">
        <v>205</v>
      </c>
      <c r="AU156" s="165" t="s">
        <v>85</v>
      </c>
      <c r="AV156" s="14" t="s">
        <v>196</v>
      </c>
      <c r="AW156" s="14" t="s">
        <v>35</v>
      </c>
      <c r="AX156" s="14" t="s">
        <v>82</v>
      </c>
      <c r="AY156" s="165" t="s">
        <v>189</v>
      </c>
    </row>
    <row r="157" spans="2:65" s="1" customFormat="1" ht="37.9" customHeight="1">
      <c r="B157" s="33"/>
      <c r="C157" s="133" t="s">
        <v>271</v>
      </c>
      <c r="D157" s="133" t="s">
        <v>191</v>
      </c>
      <c r="E157" s="134" t="s">
        <v>642</v>
      </c>
      <c r="F157" s="135" t="s">
        <v>643</v>
      </c>
      <c r="G157" s="136" t="s">
        <v>405</v>
      </c>
      <c r="H157" s="137">
        <v>63.25</v>
      </c>
      <c r="I157" s="138"/>
      <c r="J157" s="139">
        <f>ROUND(I157*H157,2)</f>
        <v>0</v>
      </c>
      <c r="K157" s="135" t="s">
        <v>195</v>
      </c>
      <c r="L157" s="33"/>
      <c r="M157" s="140" t="s">
        <v>19</v>
      </c>
      <c r="N157" s="141" t="s">
        <v>45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196</v>
      </c>
      <c r="AT157" s="144" t="s">
        <v>191</v>
      </c>
      <c r="AU157" s="144" t="s">
        <v>85</v>
      </c>
      <c r="AY157" s="18" t="s">
        <v>189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8" t="s">
        <v>82</v>
      </c>
      <c r="BK157" s="145">
        <f>ROUND(I157*H157,2)</f>
        <v>0</v>
      </c>
      <c r="BL157" s="18" t="s">
        <v>196</v>
      </c>
      <c r="BM157" s="144" t="s">
        <v>4704</v>
      </c>
    </row>
    <row r="158" spans="2:65" s="1" customFormat="1" ht="11.25">
      <c r="B158" s="33"/>
      <c r="D158" s="146" t="s">
        <v>198</v>
      </c>
      <c r="F158" s="147" t="s">
        <v>645</v>
      </c>
      <c r="I158" s="148"/>
      <c r="L158" s="33"/>
      <c r="M158" s="149"/>
      <c r="T158" s="54"/>
      <c r="AT158" s="18" t="s">
        <v>198</v>
      </c>
      <c r="AU158" s="18" t="s">
        <v>85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2195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2" customFormat="1" ht="11.25">
      <c r="B160" s="150"/>
      <c r="D160" s="151" t="s">
        <v>205</v>
      </c>
      <c r="E160" s="152" t="s">
        <v>19</v>
      </c>
      <c r="F160" s="153" t="s">
        <v>2176</v>
      </c>
      <c r="H160" s="152" t="s">
        <v>19</v>
      </c>
      <c r="I160" s="154"/>
      <c r="L160" s="150"/>
      <c r="M160" s="155"/>
      <c r="T160" s="156"/>
      <c r="AT160" s="152" t="s">
        <v>205</v>
      </c>
      <c r="AU160" s="152" t="s">
        <v>85</v>
      </c>
      <c r="AV160" s="12" t="s">
        <v>82</v>
      </c>
      <c r="AW160" s="12" t="s">
        <v>35</v>
      </c>
      <c r="AX160" s="12" t="s">
        <v>74</v>
      </c>
      <c r="AY160" s="152" t="s">
        <v>189</v>
      </c>
    </row>
    <row r="161" spans="2:65" s="13" customFormat="1" ht="11.25">
      <c r="B161" s="157"/>
      <c r="D161" s="151" t="s">
        <v>205</v>
      </c>
      <c r="E161" s="158" t="s">
        <v>19</v>
      </c>
      <c r="F161" s="159" t="s">
        <v>4688</v>
      </c>
      <c r="H161" s="160">
        <v>52</v>
      </c>
      <c r="I161" s="161"/>
      <c r="L161" s="157"/>
      <c r="M161" s="162"/>
      <c r="T161" s="163"/>
      <c r="AT161" s="158" t="s">
        <v>205</v>
      </c>
      <c r="AU161" s="158" t="s">
        <v>85</v>
      </c>
      <c r="AV161" s="13" t="s">
        <v>85</v>
      </c>
      <c r="AW161" s="13" t="s">
        <v>35</v>
      </c>
      <c r="AX161" s="13" t="s">
        <v>74</v>
      </c>
      <c r="AY161" s="158" t="s">
        <v>189</v>
      </c>
    </row>
    <row r="162" spans="2:65" s="13" customFormat="1" ht="11.25">
      <c r="B162" s="157"/>
      <c r="D162" s="151" t="s">
        <v>205</v>
      </c>
      <c r="E162" s="158" t="s">
        <v>19</v>
      </c>
      <c r="F162" s="159" t="s">
        <v>4689</v>
      </c>
      <c r="H162" s="160">
        <v>11.25</v>
      </c>
      <c r="I162" s="161"/>
      <c r="L162" s="157"/>
      <c r="M162" s="162"/>
      <c r="T162" s="163"/>
      <c r="AT162" s="158" t="s">
        <v>205</v>
      </c>
      <c r="AU162" s="158" t="s">
        <v>85</v>
      </c>
      <c r="AV162" s="13" t="s">
        <v>85</v>
      </c>
      <c r="AW162" s="13" t="s">
        <v>35</v>
      </c>
      <c r="AX162" s="13" t="s">
        <v>74</v>
      </c>
      <c r="AY162" s="158" t="s">
        <v>189</v>
      </c>
    </row>
    <row r="163" spans="2:65" s="14" customFormat="1" ht="11.25">
      <c r="B163" s="164"/>
      <c r="D163" s="151" t="s">
        <v>205</v>
      </c>
      <c r="E163" s="165" t="s">
        <v>19</v>
      </c>
      <c r="F163" s="166" t="s">
        <v>303</v>
      </c>
      <c r="H163" s="167">
        <v>63.25</v>
      </c>
      <c r="I163" s="168"/>
      <c r="L163" s="164"/>
      <c r="M163" s="169"/>
      <c r="T163" s="170"/>
      <c r="AT163" s="165" t="s">
        <v>205</v>
      </c>
      <c r="AU163" s="165" t="s">
        <v>85</v>
      </c>
      <c r="AV163" s="14" t="s">
        <v>196</v>
      </c>
      <c r="AW163" s="14" t="s">
        <v>35</v>
      </c>
      <c r="AX163" s="14" t="s">
        <v>82</v>
      </c>
      <c r="AY163" s="165" t="s">
        <v>189</v>
      </c>
    </row>
    <row r="164" spans="2:65" s="1" customFormat="1" ht="37.9" customHeight="1">
      <c r="B164" s="33"/>
      <c r="C164" s="133" t="s">
        <v>224</v>
      </c>
      <c r="D164" s="133" t="s">
        <v>191</v>
      </c>
      <c r="E164" s="134" t="s">
        <v>4381</v>
      </c>
      <c r="F164" s="135" t="s">
        <v>4382</v>
      </c>
      <c r="G164" s="136" t="s">
        <v>194</v>
      </c>
      <c r="H164" s="137">
        <v>68</v>
      </c>
      <c r="I164" s="138"/>
      <c r="J164" s="139">
        <f>ROUND(I164*H164,2)</f>
        <v>0</v>
      </c>
      <c r="K164" s="135" t="s">
        <v>195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196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196</v>
      </c>
      <c r="BM164" s="144" t="s">
        <v>4705</v>
      </c>
    </row>
    <row r="165" spans="2:65" s="1" customFormat="1" ht="11.25">
      <c r="B165" s="33"/>
      <c r="D165" s="146" t="s">
        <v>198</v>
      </c>
      <c r="F165" s="147" t="s">
        <v>4384</v>
      </c>
      <c r="I165" s="148"/>
      <c r="L165" s="33"/>
      <c r="M165" s="149"/>
      <c r="T165" s="54"/>
      <c r="AT165" s="18" t="s">
        <v>198</v>
      </c>
      <c r="AU165" s="18" t="s">
        <v>85</v>
      </c>
    </row>
    <row r="166" spans="2:65" s="12" customFormat="1" ht="11.25">
      <c r="B166" s="150"/>
      <c r="D166" s="151" t="s">
        <v>205</v>
      </c>
      <c r="E166" s="152" t="s">
        <v>19</v>
      </c>
      <c r="F166" s="153" t="s">
        <v>4449</v>
      </c>
      <c r="H166" s="152" t="s">
        <v>19</v>
      </c>
      <c r="I166" s="154"/>
      <c r="L166" s="150"/>
      <c r="M166" s="155"/>
      <c r="T166" s="156"/>
      <c r="AT166" s="152" t="s">
        <v>205</v>
      </c>
      <c r="AU166" s="152" t="s">
        <v>85</v>
      </c>
      <c r="AV166" s="12" t="s">
        <v>82</v>
      </c>
      <c r="AW166" s="12" t="s">
        <v>35</v>
      </c>
      <c r="AX166" s="12" t="s">
        <v>74</v>
      </c>
      <c r="AY166" s="152" t="s">
        <v>189</v>
      </c>
    </row>
    <row r="167" spans="2:65" s="12" customFormat="1" ht="11.25">
      <c r="B167" s="150"/>
      <c r="D167" s="151" t="s">
        <v>205</v>
      </c>
      <c r="E167" s="152" t="s">
        <v>19</v>
      </c>
      <c r="F167" s="153" t="s">
        <v>4706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4707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3" customFormat="1" ht="11.25">
      <c r="B169" s="157"/>
      <c r="D169" s="151" t="s">
        <v>205</v>
      </c>
      <c r="E169" s="158" t="s">
        <v>19</v>
      </c>
      <c r="F169" s="159" t="s">
        <v>4708</v>
      </c>
      <c r="H169" s="160">
        <v>68</v>
      </c>
      <c r="I169" s="161"/>
      <c r="L169" s="157"/>
      <c r="M169" s="162"/>
      <c r="T169" s="163"/>
      <c r="AT169" s="158" t="s">
        <v>205</v>
      </c>
      <c r="AU169" s="158" t="s">
        <v>85</v>
      </c>
      <c r="AV169" s="13" t="s">
        <v>85</v>
      </c>
      <c r="AW169" s="13" t="s">
        <v>35</v>
      </c>
      <c r="AX169" s="13" t="s">
        <v>82</v>
      </c>
      <c r="AY169" s="158" t="s">
        <v>189</v>
      </c>
    </row>
    <row r="170" spans="2:65" s="1" customFormat="1" ht="37.9" customHeight="1">
      <c r="B170" s="33"/>
      <c r="C170" s="133" t="s">
        <v>285</v>
      </c>
      <c r="D170" s="133" t="s">
        <v>191</v>
      </c>
      <c r="E170" s="134" t="s">
        <v>4709</v>
      </c>
      <c r="F170" s="135" t="s">
        <v>4710</v>
      </c>
      <c r="G170" s="136" t="s">
        <v>194</v>
      </c>
      <c r="H170" s="137">
        <v>196</v>
      </c>
      <c r="I170" s="138"/>
      <c r="J170" s="139">
        <f>ROUND(I170*H170,2)</f>
        <v>0</v>
      </c>
      <c r="K170" s="135" t="s">
        <v>195</v>
      </c>
      <c r="L170" s="33"/>
      <c r="M170" s="140" t="s">
        <v>19</v>
      </c>
      <c r="N170" s="141" t="s">
        <v>45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196</v>
      </c>
      <c r="AT170" s="144" t="s">
        <v>191</v>
      </c>
      <c r="AU170" s="144" t="s">
        <v>85</v>
      </c>
      <c r="AY170" s="18" t="s">
        <v>189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8" t="s">
        <v>82</v>
      </c>
      <c r="BK170" s="145">
        <f>ROUND(I170*H170,2)</f>
        <v>0</v>
      </c>
      <c r="BL170" s="18" t="s">
        <v>196</v>
      </c>
      <c r="BM170" s="144" t="s">
        <v>4711</v>
      </c>
    </row>
    <row r="171" spans="2:65" s="1" customFormat="1" ht="11.25">
      <c r="B171" s="33"/>
      <c r="D171" s="146" t="s">
        <v>198</v>
      </c>
      <c r="F171" s="147" t="s">
        <v>4712</v>
      </c>
      <c r="I171" s="148"/>
      <c r="L171" s="33"/>
      <c r="M171" s="149"/>
      <c r="T171" s="54"/>
      <c r="AT171" s="18" t="s">
        <v>198</v>
      </c>
      <c r="AU171" s="18" t="s">
        <v>85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4713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4714</v>
      </c>
      <c r="H173" s="160">
        <v>196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82</v>
      </c>
      <c r="AY173" s="158" t="s">
        <v>189</v>
      </c>
    </row>
    <row r="174" spans="2:65" s="1" customFormat="1" ht="37.9" customHeight="1">
      <c r="B174" s="33"/>
      <c r="C174" s="133" t="s">
        <v>292</v>
      </c>
      <c r="D174" s="133" t="s">
        <v>191</v>
      </c>
      <c r="E174" s="134" t="s">
        <v>698</v>
      </c>
      <c r="F174" s="135" t="s">
        <v>699</v>
      </c>
      <c r="G174" s="136" t="s">
        <v>194</v>
      </c>
      <c r="H174" s="137">
        <v>68</v>
      </c>
      <c r="I174" s="138"/>
      <c r="J174" s="139">
        <f>ROUND(I174*H174,2)</f>
        <v>0</v>
      </c>
      <c r="K174" s="135" t="s">
        <v>195</v>
      </c>
      <c r="L174" s="33"/>
      <c r="M174" s="140" t="s">
        <v>19</v>
      </c>
      <c r="N174" s="141" t="s">
        <v>45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196</v>
      </c>
      <c r="AT174" s="144" t="s">
        <v>191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196</v>
      </c>
      <c r="BM174" s="144" t="s">
        <v>4715</v>
      </c>
    </row>
    <row r="175" spans="2:65" s="1" customFormat="1" ht="11.25">
      <c r="B175" s="33"/>
      <c r="D175" s="146" t="s">
        <v>198</v>
      </c>
      <c r="F175" s="147" t="s">
        <v>701</v>
      </c>
      <c r="I175" s="148"/>
      <c r="L175" s="33"/>
      <c r="M175" s="149"/>
      <c r="T175" s="54"/>
      <c r="AT175" s="18" t="s">
        <v>198</v>
      </c>
      <c r="AU175" s="18" t="s">
        <v>85</v>
      </c>
    </row>
    <row r="176" spans="2:65" s="1" customFormat="1" ht="16.5" customHeight="1">
      <c r="B176" s="33"/>
      <c r="C176" s="178" t="s">
        <v>212</v>
      </c>
      <c r="D176" s="178" t="s">
        <v>666</v>
      </c>
      <c r="E176" s="179" t="s">
        <v>703</v>
      </c>
      <c r="F176" s="180" t="s">
        <v>704</v>
      </c>
      <c r="G176" s="181" t="s">
        <v>705</v>
      </c>
      <c r="H176" s="182">
        <v>2.04</v>
      </c>
      <c r="I176" s="183"/>
      <c r="J176" s="184">
        <f>ROUND(I176*H176,2)</f>
        <v>0</v>
      </c>
      <c r="K176" s="180" t="s">
        <v>195</v>
      </c>
      <c r="L176" s="185"/>
      <c r="M176" s="186" t="s">
        <v>19</v>
      </c>
      <c r="N176" s="187" t="s">
        <v>45</v>
      </c>
      <c r="P176" s="142">
        <f>O176*H176</f>
        <v>0</v>
      </c>
      <c r="Q176" s="142">
        <v>1E-3</v>
      </c>
      <c r="R176" s="142">
        <f>Q176*H176</f>
        <v>2.0400000000000001E-3</v>
      </c>
      <c r="S176" s="142">
        <v>0</v>
      </c>
      <c r="T176" s="143">
        <f>S176*H176</f>
        <v>0</v>
      </c>
      <c r="AR176" s="144" t="s">
        <v>234</v>
      </c>
      <c r="AT176" s="144" t="s">
        <v>666</v>
      </c>
      <c r="AU176" s="144" t="s">
        <v>85</v>
      </c>
      <c r="AY176" s="18" t="s">
        <v>189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8" t="s">
        <v>82</v>
      </c>
      <c r="BK176" s="145">
        <f>ROUND(I176*H176,2)</f>
        <v>0</v>
      </c>
      <c r="BL176" s="18" t="s">
        <v>196</v>
      </c>
      <c r="BM176" s="144" t="s">
        <v>4716</v>
      </c>
    </row>
    <row r="177" spans="2:65" s="13" customFormat="1" ht="11.25">
      <c r="B177" s="157"/>
      <c r="D177" s="151" t="s">
        <v>205</v>
      </c>
      <c r="F177" s="159" t="s">
        <v>4717</v>
      </c>
      <c r="H177" s="160">
        <v>2.04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4</v>
      </c>
      <c r="AX177" s="13" t="s">
        <v>82</v>
      </c>
      <c r="AY177" s="158" t="s">
        <v>189</v>
      </c>
    </row>
    <row r="178" spans="2:65" s="1" customFormat="1" ht="37.9" customHeight="1">
      <c r="B178" s="33"/>
      <c r="C178" s="133" t="s">
        <v>314</v>
      </c>
      <c r="D178" s="133" t="s">
        <v>191</v>
      </c>
      <c r="E178" s="134" t="s">
        <v>4718</v>
      </c>
      <c r="F178" s="135" t="s">
        <v>4719</v>
      </c>
      <c r="G178" s="136" t="s">
        <v>194</v>
      </c>
      <c r="H178" s="137">
        <v>56</v>
      </c>
      <c r="I178" s="138"/>
      <c r="J178" s="139">
        <f>ROUND(I178*H178,2)</f>
        <v>0</v>
      </c>
      <c r="K178" s="135" t="s">
        <v>195</v>
      </c>
      <c r="L178" s="33"/>
      <c r="M178" s="140" t="s">
        <v>19</v>
      </c>
      <c r="N178" s="141" t="s">
        <v>45</v>
      </c>
      <c r="P178" s="142">
        <f>O178*H178</f>
        <v>0</v>
      </c>
      <c r="Q178" s="142">
        <v>0</v>
      </c>
      <c r="R178" s="142">
        <f>Q178*H178</f>
        <v>0</v>
      </c>
      <c r="S178" s="142">
        <v>0</v>
      </c>
      <c r="T178" s="143">
        <f>S178*H178</f>
        <v>0</v>
      </c>
      <c r="AR178" s="144" t="s">
        <v>196</v>
      </c>
      <c r="AT178" s="144" t="s">
        <v>191</v>
      </c>
      <c r="AU178" s="144" t="s">
        <v>85</v>
      </c>
      <c r="AY178" s="18" t="s">
        <v>189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8" t="s">
        <v>82</v>
      </c>
      <c r="BK178" s="145">
        <f>ROUND(I178*H178,2)</f>
        <v>0</v>
      </c>
      <c r="BL178" s="18" t="s">
        <v>196</v>
      </c>
      <c r="BM178" s="144" t="s">
        <v>4720</v>
      </c>
    </row>
    <row r="179" spans="2:65" s="1" customFormat="1" ht="11.25">
      <c r="B179" s="33"/>
      <c r="D179" s="146" t="s">
        <v>198</v>
      </c>
      <c r="F179" s="147" t="s">
        <v>4721</v>
      </c>
      <c r="I179" s="148"/>
      <c r="L179" s="33"/>
      <c r="M179" s="149"/>
      <c r="T179" s="54"/>
      <c r="AT179" s="18" t="s">
        <v>198</v>
      </c>
      <c r="AU179" s="18" t="s">
        <v>85</v>
      </c>
    </row>
    <row r="180" spans="2:65" s="1" customFormat="1" ht="16.5" customHeight="1">
      <c r="B180" s="33"/>
      <c r="C180" s="178" t="s">
        <v>7</v>
      </c>
      <c r="D180" s="178" t="s">
        <v>666</v>
      </c>
      <c r="E180" s="179" t="s">
        <v>2220</v>
      </c>
      <c r="F180" s="180" t="s">
        <v>2221</v>
      </c>
      <c r="G180" s="181" t="s">
        <v>705</v>
      </c>
      <c r="H180" s="182">
        <v>1.68</v>
      </c>
      <c r="I180" s="183"/>
      <c r="J180" s="184">
        <f>ROUND(I180*H180,2)</f>
        <v>0</v>
      </c>
      <c r="K180" s="180" t="s">
        <v>195</v>
      </c>
      <c r="L180" s="185"/>
      <c r="M180" s="186" t="s">
        <v>19</v>
      </c>
      <c r="N180" s="187" t="s">
        <v>45</v>
      </c>
      <c r="P180" s="142">
        <f>O180*H180</f>
        <v>0</v>
      </c>
      <c r="Q180" s="142">
        <v>1E-3</v>
      </c>
      <c r="R180" s="142">
        <f>Q180*H180</f>
        <v>1.6800000000000001E-3</v>
      </c>
      <c r="S180" s="142">
        <v>0</v>
      </c>
      <c r="T180" s="143">
        <f>S180*H180</f>
        <v>0</v>
      </c>
      <c r="AR180" s="144" t="s">
        <v>234</v>
      </c>
      <c r="AT180" s="144" t="s">
        <v>666</v>
      </c>
      <c r="AU180" s="144" t="s">
        <v>85</v>
      </c>
      <c r="AY180" s="18" t="s">
        <v>189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8" t="s">
        <v>82</v>
      </c>
      <c r="BK180" s="145">
        <f>ROUND(I180*H180,2)</f>
        <v>0</v>
      </c>
      <c r="BL180" s="18" t="s">
        <v>196</v>
      </c>
      <c r="BM180" s="144" t="s">
        <v>4722</v>
      </c>
    </row>
    <row r="181" spans="2:65" s="13" customFormat="1" ht="11.25">
      <c r="B181" s="157"/>
      <c r="D181" s="151" t="s">
        <v>205</v>
      </c>
      <c r="F181" s="159" t="s">
        <v>4723</v>
      </c>
      <c r="H181" s="160">
        <v>1.68</v>
      </c>
      <c r="I181" s="161"/>
      <c r="L181" s="157"/>
      <c r="M181" s="162"/>
      <c r="T181" s="163"/>
      <c r="AT181" s="158" t="s">
        <v>205</v>
      </c>
      <c r="AU181" s="158" t="s">
        <v>85</v>
      </c>
      <c r="AV181" s="13" t="s">
        <v>85</v>
      </c>
      <c r="AW181" s="13" t="s">
        <v>4</v>
      </c>
      <c r="AX181" s="13" t="s">
        <v>82</v>
      </c>
      <c r="AY181" s="158" t="s">
        <v>189</v>
      </c>
    </row>
    <row r="182" spans="2:65" s="1" customFormat="1" ht="33" customHeight="1">
      <c r="B182" s="33"/>
      <c r="C182" s="133" t="s">
        <v>323</v>
      </c>
      <c r="D182" s="133" t="s">
        <v>191</v>
      </c>
      <c r="E182" s="134" t="s">
        <v>4724</v>
      </c>
      <c r="F182" s="135" t="s">
        <v>4725</v>
      </c>
      <c r="G182" s="136" t="s">
        <v>194</v>
      </c>
      <c r="H182" s="137">
        <v>222</v>
      </c>
      <c r="I182" s="138"/>
      <c r="J182" s="139">
        <f>ROUND(I182*H182,2)</f>
        <v>0</v>
      </c>
      <c r="K182" s="135" t="s">
        <v>195</v>
      </c>
      <c r="L182" s="33"/>
      <c r="M182" s="140" t="s">
        <v>19</v>
      </c>
      <c r="N182" s="141" t="s">
        <v>45</v>
      </c>
      <c r="P182" s="142">
        <f>O182*H182</f>
        <v>0</v>
      </c>
      <c r="Q182" s="142">
        <v>0</v>
      </c>
      <c r="R182" s="142">
        <f>Q182*H182</f>
        <v>0</v>
      </c>
      <c r="S182" s="142">
        <v>0</v>
      </c>
      <c r="T182" s="143">
        <f>S182*H182</f>
        <v>0</v>
      </c>
      <c r="AR182" s="144" t="s">
        <v>196</v>
      </c>
      <c r="AT182" s="144" t="s">
        <v>191</v>
      </c>
      <c r="AU182" s="144" t="s">
        <v>85</v>
      </c>
      <c r="AY182" s="18" t="s">
        <v>189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8" t="s">
        <v>82</v>
      </c>
      <c r="BK182" s="145">
        <f>ROUND(I182*H182,2)</f>
        <v>0</v>
      </c>
      <c r="BL182" s="18" t="s">
        <v>196</v>
      </c>
      <c r="BM182" s="144" t="s">
        <v>4726</v>
      </c>
    </row>
    <row r="183" spans="2:65" s="1" customFormat="1" ht="11.25">
      <c r="B183" s="33"/>
      <c r="D183" s="146" t="s">
        <v>198</v>
      </c>
      <c r="F183" s="147" t="s">
        <v>4727</v>
      </c>
      <c r="I183" s="148"/>
      <c r="L183" s="33"/>
      <c r="M183" s="149"/>
      <c r="T183" s="54"/>
      <c r="AT183" s="18" t="s">
        <v>198</v>
      </c>
      <c r="AU183" s="18" t="s">
        <v>85</v>
      </c>
    </row>
    <row r="184" spans="2:65" s="12" customFormat="1" ht="11.25">
      <c r="B184" s="150"/>
      <c r="D184" s="151" t="s">
        <v>205</v>
      </c>
      <c r="E184" s="152" t="s">
        <v>19</v>
      </c>
      <c r="F184" s="153" t="s">
        <v>217</v>
      </c>
      <c r="H184" s="152" t="s">
        <v>19</v>
      </c>
      <c r="I184" s="154"/>
      <c r="L184" s="150"/>
      <c r="M184" s="155"/>
      <c r="T184" s="156"/>
      <c r="AT184" s="152" t="s">
        <v>205</v>
      </c>
      <c r="AU184" s="152" t="s">
        <v>85</v>
      </c>
      <c r="AV184" s="12" t="s">
        <v>82</v>
      </c>
      <c r="AW184" s="12" t="s">
        <v>35</v>
      </c>
      <c r="AX184" s="12" t="s">
        <v>74</v>
      </c>
      <c r="AY184" s="152" t="s">
        <v>189</v>
      </c>
    </row>
    <row r="185" spans="2:65" s="12" customFormat="1" ht="11.25">
      <c r="B185" s="150"/>
      <c r="D185" s="151" t="s">
        <v>205</v>
      </c>
      <c r="E185" s="152" t="s">
        <v>19</v>
      </c>
      <c r="F185" s="153" t="s">
        <v>4449</v>
      </c>
      <c r="H185" s="152" t="s">
        <v>19</v>
      </c>
      <c r="I185" s="154"/>
      <c r="L185" s="150"/>
      <c r="M185" s="155"/>
      <c r="T185" s="156"/>
      <c r="AT185" s="152" t="s">
        <v>205</v>
      </c>
      <c r="AU185" s="152" t="s">
        <v>85</v>
      </c>
      <c r="AV185" s="12" t="s">
        <v>82</v>
      </c>
      <c r="AW185" s="12" t="s">
        <v>35</v>
      </c>
      <c r="AX185" s="12" t="s">
        <v>74</v>
      </c>
      <c r="AY185" s="152" t="s">
        <v>189</v>
      </c>
    </row>
    <row r="186" spans="2:65" s="13" customFormat="1" ht="11.25">
      <c r="B186" s="157"/>
      <c r="D186" s="151" t="s">
        <v>205</v>
      </c>
      <c r="E186" s="158" t="s">
        <v>19</v>
      </c>
      <c r="F186" s="159" t="s">
        <v>4728</v>
      </c>
      <c r="H186" s="160">
        <v>222</v>
      </c>
      <c r="I186" s="161"/>
      <c r="L186" s="157"/>
      <c r="M186" s="162"/>
      <c r="T186" s="163"/>
      <c r="AT186" s="158" t="s">
        <v>205</v>
      </c>
      <c r="AU186" s="158" t="s">
        <v>85</v>
      </c>
      <c r="AV186" s="13" t="s">
        <v>85</v>
      </c>
      <c r="AW186" s="13" t="s">
        <v>35</v>
      </c>
      <c r="AX186" s="13" t="s">
        <v>82</v>
      </c>
      <c r="AY186" s="158" t="s">
        <v>189</v>
      </c>
    </row>
    <row r="187" spans="2:65" s="1" customFormat="1" ht="37.9" customHeight="1">
      <c r="B187" s="33"/>
      <c r="C187" s="133" t="s">
        <v>329</v>
      </c>
      <c r="D187" s="133" t="s">
        <v>191</v>
      </c>
      <c r="E187" s="134" t="s">
        <v>2235</v>
      </c>
      <c r="F187" s="135" t="s">
        <v>2236</v>
      </c>
      <c r="G187" s="136" t="s">
        <v>194</v>
      </c>
      <c r="H187" s="137">
        <v>56</v>
      </c>
      <c r="I187" s="138"/>
      <c r="J187" s="139">
        <f>ROUND(I187*H187,2)</f>
        <v>0</v>
      </c>
      <c r="K187" s="135" t="s">
        <v>195</v>
      </c>
      <c r="L187" s="33"/>
      <c r="M187" s="140" t="s">
        <v>19</v>
      </c>
      <c r="N187" s="141" t="s">
        <v>45</v>
      </c>
      <c r="P187" s="142">
        <f>O187*H187</f>
        <v>0</v>
      </c>
      <c r="Q187" s="142">
        <v>0</v>
      </c>
      <c r="R187" s="142">
        <f>Q187*H187</f>
        <v>0</v>
      </c>
      <c r="S187" s="142">
        <v>0</v>
      </c>
      <c r="T187" s="143">
        <f>S187*H187</f>
        <v>0</v>
      </c>
      <c r="AR187" s="144" t="s">
        <v>196</v>
      </c>
      <c r="AT187" s="144" t="s">
        <v>191</v>
      </c>
      <c r="AU187" s="144" t="s">
        <v>85</v>
      </c>
      <c r="AY187" s="18" t="s">
        <v>189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8" t="s">
        <v>82</v>
      </c>
      <c r="BK187" s="145">
        <f>ROUND(I187*H187,2)</f>
        <v>0</v>
      </c>
      <c r="BL187" s="18" t="s">
        <v>196</v>
      </c>
      <c r="BM187" s="144" t="s">
        <v>4729</v>
      </c>
    </row>
    <row r="188" spans="2:65" s="1" customFormat="1" ht="11.25">
      <c r="B188" s="33"/>
      <c r="D188" s="146" t="s">
        <v>198</v>
      </c>
      <c r="F188" s="147" t="s">
        <v>2238</v>
      </c>
      <c r="I188" s="148"/>
      <c r="L188" s="33"/>
      <c r="M188" s="149"/>
      <c r="T188" s="54"/>
      <c r="AT188" s="18" t="s">
        <v>198</v>
      </c>
      <c r="AU188" s="18" t="s">
        <v>85</v>
      </c>
    </row>
    <row r="189" spans="2:65" s="1" customFormat="1" ht="37.9" customHeight="1">
      <c r="B189" s="33"/>
      <c r="C189" s="133" t="s">
        <v>336</v>
      </c>
      <c r="D189" s="133" t="s">
        <v>191</v>
      </c>
      <c r="E189" s="134" t="s">
        <v>4730</v>
      </c>
      <c r="F189" s="135" t="s">
        <v>4731</v>
      </c>
      <c r="G189" s="136" t="s">
        <v>194</v>
      </c>
      <c r="H189" s="137">
        <v>56</v>
      </c>
      <c r="I189" s="138"/>
      <c r="J189" s="139">
        <f>ROUND(I189*H189,2)</f>
        <v>0</v>
      </c>
      <c r="K189" s="135" t="s">
        <v>195</v>
      </c>
      <c r="L189" s="33"/>
      <c r="M189" s="140" t="s">
        <v>19</v>
      </c>
      <c r="N189" s="141" t="s">
        <v>45</v>
      </c>
      <c r="P189" s="142">
        <f>O189*H189</f>
        <v>0</v>
      </c>
      <c r="Q189" s="142">
        <v>0</v>
      </c>
      <c r="R189" s="142">
        <f>Q189*H189</f>
        <v>0</v>
      </c>
      <c r="S189" s="142">
        <v>0</v>
      </c>
      <c r="T189" s="143">
        <f>S189*H189</f>
        <v>0</v>
      </c>
      <c r="AR189" s="144" t="s">
        <v>196</v>
      </c>
      <c r="AT189" s="144" t="s">
        <v>191</v>
      </c>
      <c r="AU189" s="144" t="s">
        <v>85</v>
      </c>
      <c r="AY189" s="18" t="s">
        <v>189</v>
      </c>
      <c r="BE189" s="145">
        <f>IF(N189="základní",J189,0)</f>
        <v>0</v>
      </c>
      <c r="BF189" s="145">
        <f>IF(N189="snížená",J189,0)</f>
        <v>0</v>
      </c>
      <c r="BG189" s="145">
        <f>IF(N189="zákl. přenesená",J189,0)</f>
        <v>0</v>
      </c>
      <c r="BH189" s="145">
        <f>IF(N189="sníž. přenesená",J189,0)</f>
        <v>0</v>
      </c>
      <c r="BI189" s="145">
        <f>IF(N189="nulová",J189,0)</f>
        <v>0</v>
      </c>
      <c r="BJ189" s="18" t="s">
        <v>82</v>
      </c>
      <c r="BK189" s="145">
        <f>ROUND(I189*H189,2)</f>
        <v>0</v>
      </c>
      <c r="BL189" s="18" t="s">
        <v>196</v>
      </c>
      <c r="BM189" s="144" t="s">
        <v>4732</v>
      </c>
    </row>
    <row r="190" spans="2:65" s="1" customFormat="1" ht="11.25">
      <c r="B190" s="33"/>
      <c r="D190" s="146" t="s">
        <v>198</v>
      </c>
      <c r="F190" s="147" t="s">
        <v>4733</v>
      </c>
      <c r="I190" s="148"/>
      <c r="L190" s="33"/>
      <c r="M190" s="149"/>
      <c r="T190" s="54"/>
      <c r="AT190" s="18" t="s">
        <v>198</v>
      </c>
      <c r="AU190" s="18" t="s">
        <v>85</v>
      </c>
    </row>
    <row r="191" spans="2:65" s="12" customFormat="1" ht="11.25">
      <c r="B191" s="150"/>
      <c r="D191" s="151" t="s">
        <v>205</v>
      </c>
      <c r="E191" s="152" t="s">
        <v>19</v>
      </c>
      <c r="F191" s="153" t="s">
        <v>4449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2" customFormat="1" ht="11.25">
      <c r="B192" s="150"/>
      <c r="D192" s="151" t="s">
        <v>205</v>
      </c>
      <c r="E192" s="152" t="s">
        <v>19</v>
      </c>
      <c r="F192" s="153" t="s">
        <v>4706</v>
      </c>
      <c r="H192" s="152" t="s">
        <v>19</v>
      </c>
      <c r="I192" s="154"/>
      <c r="L192" s="150"/>
      <c r="M192" s="155"/>
      <c r="T192" s="156"/>
      <c r="AT192" s="152" t="s">
        <v>205</v>
      </c>
      <c r="AU192" s="152" t="s">
        <v>85</v>
      </c>
      <c r="AV192" s="12" t="s">
        <v>82</v>
      </c>
      <c r="AW192" s="12" t="s">
        <v>35</v>
      </c>
      <c r="AX192" s="12" t="s">
        <v>74</v>
      </c>
      <c r="AY192" s="152" t="s">
        <v>189</v>
      </c>
    </row>
    <row r="193" spans="2:65" s="12" customFormat="1" ht="11.25">
      <c r="B193" s="150"/>
      <c r="D193" s="151" t="s">
        <v>205</v>
      </c>
      <c r="E193" s="152" t="s">
        <v>19</v>
      </c>
      <c r="F193" s="153" t="s">
        <v>4707</v>
      </c>
      <c r="H193" s="152" t="s">
        <v>19</v>
      </c>
      <c r="I193" s="154"/>
      <c r="L193" s="150"/>
      <c r="M193" s="155"/>
      <c r="T193" s="156"/>
      <c r="AT193" s="152" t="s">
        <v>205</v>
      </c>
      <c r="AU193" s="152" t="s">
        <v>85</v>
      </c>
      <c r="AV193" s="12" t="s">
        <v>82</v>
      </c>
      <c r="AW193" s="12" t="s">
        <v>35</v>
      </c>
      <c r="AX193" s="12" t="s">
        <v>74</v>
      </c>
      <c r="AY193" s="152" t="s">
        <v>189</v>
      </c>
    </row>
    <row r="194" spans="2:65" s="13" customFormat="1" ht="11.25">
      <c r="B194" s="157"/>
      <c r="D194" s="151" t="s">
        <v>205</v>
      </c>
      <c r="E194" s="158" t="s">
        <v>19</v>
      </c>
      <c r="F194" s="159" t="s">
        <v>4734</v>
      </c>
      <c r="H194" s="160">
        <v>56</v>
      </c>
      <c r="I194" s="161"/>
      <c r="L194" s="157"/>
      <c r="M194" s="162"/>
      <c r="T194" s="163"/>
      <c r="AT194" s="158" t="s">
        <v>205</v>
      </c>
      <c r="AU194" s="158" t="s">
        <v>85</v>
      </c>
      <c r="AV194" s="13" t="s">
        <v>85</v>
      </c>
      <c r="AW194" s="13" t="s">
        <v>35</v>
      </c>
      <c r="AX194" s="13" t="s">
        <v>82</v>
      </c>
      <c r="AY194" s="158" t="s">
        <v>189</v>
      </c>
    </row>
    <row r="195" spans="2:65" s="1" customFormat="1" ht="16.5" customHeight="1">
      <c r="B195" s="33"/>
      <c r="C195" s="178" t="s">
        <v>345</v>
      </c>
      <c r="D195" s="178" t="s">
        <v>666</v>
      </c>
      <c r="E195" s="179" t="s">
        <v>3008</v>
      </c>
      <c r="F195" s="180" t="s">
        <v>3009</v>
      </c>
      <c r="G195" s="181" t="s">
        <v>405</v>
      </c>
      <c r="H195" s="182">
        <v>12.4</v>
      </c>
      <c r="I195" s="183"/>
      <c r="J195" s="184">
        <f>ROUND(I195*H195,2)</f>
        <v>0</v>
      </c>
      <c r="K195" s="180" t="s">
        <v>195</v>
      </c>
      <c r="L195" s="185"/>
      <c r="M195" s="186" t="s">
        <v>19</v>
      </c>
      <c r="N195" s="187" t="s">
        <v>45</v>
      </c>
      <c r="P195" s="142">
        <f>O195*H195</f>
        <v>0</v>
      </c>
      <c r="Q195" s="142">
        <v>0.21</v>
      </c>
      <c r="R195" s="142">
        <f>Q195*H195</f>
        <v>2.6040000000000001</v>
      </c>
      <c r="S195" s="142">
        <v>0</v>
      </c>
      <c r="T195" s="143">
        <f>S195*H195</f>
        <v>0</v>
      </c>
      <c r="AR195" s="144" t="s">
        <v>234</v>
      </c>
      <c r="AT195" s="144" t="s">
        <v>666</v>
      </c>
      <c r="AU195" s="144" t="s">
        <v>85</v>
      </c>
      <c r="AY195" s="18" t="s">
        <v>189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8" t="s">
        <v>82</v>
      </c>
      <c r="BK195" s="145">
        <f>ROUND(I195*H195,2)</f>
        <v>0</v>
      </c>
      <c r="BL195" s="18" t="s">
        <v>196</v>
      </c>
      <c r="BM195" s="144" t="s">
        <v>4735</v>
      </c>
    </row>
    <row r="196" spans="2:65" s="13" customFormat="1" ht="11.25">
      <c r="B196" s="157"/>
      <c r="D196" s="151" t="s">
        <v>205</v>
      </c>
      <c r="E196" s="158" t="s">
        <v>19</v>
      </c>
      <c r="F196" s="159" t="s">
        <v>4736</v>
      </c>
      <c r="H196" s="160">
        <v>12.4</v>
      </c>
      <c r="I196" s="161"/>
      <c r="L196" s="157"/>
      <c r="M196" s="162"/>
      <c r="T196" s="163"/>
      <c r="AT196" s="158" t="s">
        <v>205</v>
      </c>
      <c r="AU196" s="158" t="s">
        <v>85</v>
      </c>
      <c r="AV196" s="13" t="s">
        <v>85</v>
      </c>
      <c r="AW196" s="13" t="s">
        <v>35</v>
      </c>
      <c r="AX196" s="13" t="s">
        <v>82</v>
      </c>
      <c r="AY196" s="158" t="s">
        <v>189</v>
      </c>
    </row>
    <row r="197" spans="2:65" s="1" customFormat="1" ht="21.75" customHeight="1">
      <c r="B197" s="33"/>
      <c r="C197" s="133" t="s">
        <v>355</v>
      </c>
      <c r="D197" s="133" t="s">
        <v>191</v>
      </c>
      <c r="E197" s="134" t="s">
        <v>724</v>
      </c>
      <c r="F197" s="135" t="s">
        <v>725</v>
      </c>
      <c r="G197" s="136" t="s">
        <v>405</v>
      </c>
      <c r="H197" s="137">
        <v>3.72</v>
      </c>
      <c r="I197" s="138"/>
      <c r="J197" s="139">
        <f>ROUND(I197*H197,2)</f>
        <v>0</v>
      </c>
      <c r="K197" s="135" t="s">
        <v>19</v>
      </c>
      <c r="L197" s="33"/>
      <c r="M197" s="140" t="s">
        <v>19</v>
      </c>
      <c r="N197" s="141" t="s">
        <v>45</v>
      </c>
      <c r="P197" s="142">
        <f>O197*H197</f>
        <v>0</v>
      </c>
      <c r="Q197" s="142">
        <v>0</v>
      </c>
      <c r="R197" s="142">
        <f>Q197*H197</f>
        <v>0</v>
      </c>
      <c r="S197" s="142">
        <v>0</v>
      </c>
      <c r="T197" s="143">
        <f>S197*H197</f>
        <v>0</v>
      </c>
      <c r="AR197" s="144" t="s">
        <v>196</v>
      </c>
      <c r="AT197" s="144" t="s">
        <v>191</v>
      </c>
      <c r="AU197" s="144" t="s">
        <v>85</v>
      </c>
      <c r="AY197" s="18" t="s">
        <v>189</v>
      </c>
      <c r="BE197" s="145">
        <f>IF(N197="základní",J197,0)</f>
        <v>0</v>
      </c>
      <c r="BF197" s="145">
        <f>IF(N197="snížená",J197,0)</f>
        <v>0</v>
      </c>
      <c r="BG197" s="145">
        <f>IF(N197="zákl. přenesená",J197,0)</f>
        <v>0</v>
      </c>
      <c r="BH197" s="145">
        <f>IF(N197="sníž. přenesená",J197,0)</f>
        <v>0</v>
      </c>
      <c r="BI197" s="145">
        <f>IF(N197="nulová",J197,0)</f>
        <v>0</v>
      </c>
      <c r="BJ197" s="18" t="s">
        <v>82</v>
      </c>
      <c r="BK197" s="145">
        <f>ROUND(I197*H197,2)</f>
        <v>0</v>
      </c>
      <c r="BL197" s="18" t="s">
        <v>196</v>
      </c>
      <c r="BM197" s="144" t="s">
        <v>4737</v>
      </c>
    </row>
    <row r="198" spans="2:65" s="12" customFormat="1" ht="11.25">
      <c r="B198" s="150"/>
      <c r="D198" s="151" t="s">
        <v>205</v>
      </c>
      <c r="E198" s="152" t="s">
        <v>19</v>
      </c>
      <c r="F198" s="153" t="s">
        <v>728</v>
      </c>
      <c r="H198" s="152" t="s">
        <v>19</v>
      </c>
      <c r="I198" s="154"/>
      <c r="L198" s="150"/>
      <c r="M198" s="155"/>
      <c r="T198" s="156"/>
      <c r="AT198" s="152" t="s">
        <v>205</v>
      </c>
      <c r="AU198" s="152" t="s">
        <v>85</v>
      </c>
      <c r="AV198" s="12" t="s">
        <v>82</v>
      </c>
      <c r="AW198" s="12" t="s">
        <v>35</v>
      </c>
      <c r="AX198" s="12" t="s">
        <v>74</v>
      </c>
      <c r="AY198" s="152" t="s">
        <v>189</v>
      </c>
    </row>
    <row r="199" spans="2:65" s="13" customFormat="1" ht="11.25">
      <c r="B199" s="157"/>
      <c r="D199" s="151" t="s">
        <v>205</v>
      </c>
      <c r="E199" s="158" t="s">
        <v>19</v>
      </c>
      <c r="F199" s="159" t="s">
        <v>4738</v>
      </c>
      <c r="H199" s="160">
        <v>3.72</v>
      </c>
      <c r="I199" s="161"/>
      <c r="L199" s="157"/>
      <c r="M199" s="162"/>
      <c r="T199" s="163"/>
      <c r="AT199" s="158" t="s">
        <v>205</v>
      </c>
      <c r="AU199" s="158" t="s">
        <v>85</v>
      </c>
      <c r="AV199" s="13" t="s">
        <v>85</v>
      </c>
      <c r="AW199" s="13" t="s">
        <v>35</v>
      </c>
      <c r="AX199" s="13" t="s">
        <v>82</v>
      </c>
      <c r="AY199" s="158" t="s">
        <v>189</v>
      </c>
    </row>
    <row r="200" spans="2:65" s="11" customFormat="1" ht="22.9" customHeight="1">
      <c r="B200" s="121"/>
      <c r="D200" s="122" t="s">
        <v>73</v>
      </c>
      <c r="E200" s="131" t="s">
        <v>219</v>
      </c>
      <c r="F200" s="131" t="s">
        <v>797</v>
      </c>
      <c r="I200" s="124"/>
      <c r="J200" s="132">
        <f>BK200</f>
        <v>0</v>
      </c>
      <c r="L200" s="121"/>
      <c r="M200" s="126"/>
      <c r="P200" s="127">
        <f>SUM(P201:P229)</f>
        <v>0</v>
      </c>
      <c r="R200" s="127">
        <f>SUM(R201:R229)</f>
        <v>44.813699999999997</v>
      </c>
      <c r="T200" s="128">
        <f>SUM(T201:T229)</f>
        <v>0</v>
      </c>
      <c r="AR200" s="122" t="s">
        <v>82</v>
      </c>
      <c r="AT200" s="129" t="s">
        <v>73</v>
      </c>
      <c r="AU200" s="129" t="s">
        <v>82</v>
      </c>
      <c r="AY200" s="122" t="s">
        <v>189</v>
      </c>
      <c r="BK200" s="130">
        <f>SUM(BK201:BK229)</f>
        <v>0</v>
      </c>
    </row>
    <row r="201" spans="2:65" s="1" customFormat="1" ht="37.9" customHeight="1">
      <c r="B201" s="33"/>
      <c r="C201" s="133" t="s">
        <v>361</v>
      </c>
      <c r="D201" s="133" t="s">
        <v>191</v>
      </c>
      <c r="E201" s="134" t="s">
        <v>4739</v>
      </c>
      <c r="F201" s="135" t="s">
        <v>4740</v>
      </c>
      <c r="G201" s="136" t="s">
        <v>194</v>
      </c>
      <c r="H201" s="137">
        <v>60</v>
      </c>
      <c r="I201" s="138"/>
      <c r="J201" s="139">
        <f>ROUND(I201*H201,2)</f>
        <v>0</v>
      </c>
      <c r="K201" s="135" t="s">
        <v>195</v>
      </c>
      <c r="L201" s="33"/>
      <c r="M201" s="140" t="s">
        <v>19</v>
      </c>
      <c r="N201" s="141" t="s">
        <v>45</v>
      </c>
      <c r="P201" s="142">
        <f>O201*H201</f>
        <v>0</v>
      </c>
      <c r="Q201" s="142">
        <v>0</v>
      </c>
      <c r="R201" s="142">
        <f>Q201*H201</f>
        <v>0</v>
      </c>
      <c r="S201" s="142">
        <v>0</v>
      </c>
      <c r="T201" s="143">
        <f>S201*H201</f>
        <v>0</v>
      </c>
      <c r="AR201" s="144" t="s">
        <v>196</v>
      </c>
      <c r="AT201" s="144" t="s">
        <v>191</v>
      </c>
      <c r="AU201" s="144" t="s">
        <v>85</v>
      </c>
      <c r="AY201" s="18" t="s">
        <v>189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8" t="s">
        <v>82</v>
      </c>
      <c r="BK201" s="145">
        <f>ROUND(I201*H201,2)</f>
        <v>0</v>
      </c>
      <c r="BL201" s="18" t="s">
        <v>196</v>
      </c>
      <c r="BM201" s="144" t="s">
        <v>4741</v>
      </c>
    </row>
    <row r="202" spans="2:65" s="1" customFormat="1" ht="11.25">
      <c r="B202" s="33"/>
      <c r="D202" s="146" t="s">
        <v>198</v>
      </c>
      <c r="F202" s="147" t="s">
        <v>4742</v>
      </c>
      <c r="I202" s="148"/>
      <c r="L202" s="33"/>
      <c r="M202" s="149"/>
      <c r="T202" s="54"/>
      <c r="AT202" s="18" t="s">
        <v>198</v>
      </c>
      <c r="AU202" s="18" t="s">
        <v>85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4449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2" customFormat="1" ht="11.25">
      <c r="B204" s="150"/>
      <c r="D204" s="151" t="s">
        <v>205</v>
      </c>
      <c r="E204" s="152" t="s">
        <v>19</v>
      </c>
      <c r="F204" s="153" t="s">
        <v>4657</v>
      </c>
      <c r="H204" s="152" t="s">
        <v>19</v>
      </c>
      <c r="I204" s="154"/>
      <c r="L204" s="150"/>
      <c r="M204" s="155"/>
      <c r="T204" s="156"/>
      <c r="AT204" s="152" t="s">
        <v>205</v>
      </c>
      <c r="AU204" s="152" t="s">
        <v>85</v>
      </c>
      <c r="AV204" s="12" t="s">
        <v>82</v>
      </c>
      <c r="AW204" s="12" t="s">
        <v>35</v>
      </c>
      <c r="AX204" s="12" t="s">
        <v>74</v>
      </c>
      <c r="AY204" s="152" t="s">
        <v>189</v>
      </c>
    </row>
    <row r="205" spans="2:65" s="13" customFormat="1" ht="11.25">
      <c r="B205" s="157"/>
      <c r="D205" s="151" t="s">
        <v>205</v>
      </c>
      <c r="E205" s="158" t="s">
        <v>19</v>
      </c>
      <c r="F205" s="159" t="s">
        <v>4658</v>
      </c>
      <c r="H205" s="160">
        <v>60</v>
      </c>
      <c r="I205" s="161"/>
      <c r="L205" s="157"/>
      <c r="M205" s="162"/>
      <c r="T205" s="163"/>
      <c r="AT205" s="158" t="s">
        <v>205</v>
      </c>
      <c r="AU205" s="158" t="s">
        <v>85</v>
      </c>
      <c r="AV205" s="13" t="s">
        <v>85</v>
      </c>
      <c r="AW205" s="13" t="s">
        <v>35</v>
      </c>
      <c r="AX205" s="13" t="s">
        <v>82</v>
      </c>
      <c r="AY205" s="158" t="s">
        <v>189</v>
      </c>
    </row>
    <row r="206" spans="2:65" s="1" customFormat="1" ht="33" customHeight="1">
      <c r="B206" s="33"/>
      <c r="C206" s="133" t="s">
        <v>368</v>
      </c>
      <c r="D206" s="133" t="s">
        <v>191</v>
      </c>
      <c r="E206" s="134" t="s">
        <v>4743</v>
      </c>
      <c r="F206" s="135" t="s">
        <v>4744</v>
      </c>
      <c r="G206" s="136" t="s">
        <v>194</v>
      </c>
      <c r="H206" s="137">
        <v>153</v>
      </c>
      <c r="I206" s="138"/>
      <c r="J206" s="139">
        <f>ROUND(I206*H206,2)</f>
        <v>0</v>
      </c>
      <c r="K206" s="135" t="s">
        <v>195</v>
      </c>
      <c r="L206" s="33"/>
      <c r="M206" s="140" t="s">
        <v>19</v>
      </c>
      <c r="N206" s="141" t="s">
        <v>45</v>
      </c>
      <c r="P206" s="142">
        <f>O206*H206</f>
        <v>0</v>
      </c>
      <c r="Q206" s="142">
        <v>0</v>
      </c>
      <c r="R206" s="142">
        <f>Q206*H206</f>
        <v>0</v>
      </c>
      <c r="S206" s="142">
        <v>0</v>
      </c>
      <c r="T206" s="143">
        <f>S206*H206</f>
        <v>0</v>
      </c>
      <c r="AR206" s="144" t="s">
        <v>196</v>
      </c>
      <c r="AT206" s="144" t="s">
        <v>191</v>
      </c>
      <c r="AU206" s="144" t="s">
        <v>85</v>
      </c>
      <c r="AY206" s="18" t="s">
        <v>189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8" t="s">
        <v>82</v>
      </c>
      <c r="BK206" s="145">
        <f>ROUND(I206*H206,2)</f>
        <v>0</v>
      </c>
      <c r="BL206" s="18" t="s">
        <v>196</v>
      </c>
      <c r="BM206" s="144" t="s">
        <v>4745</v>
      </c>
    </row>
    <row r="207" spans="2:65" s="1" customFormat="1" ht="11.25">
      <c r="B207" s="33"/>
      <c r="D207" s="146" t="s">
        <v>198</v>
      </c>
      <c r="F207" s="147" t="s">
        <v>4746</v>
      </c>
      <c r="I207" s="148"/>
      <c r="L207" s="33"/>
      <c r="M207" s="149"/>
      <c r="T207" s="54"/>
      <c r="AT207" s="18" t="s">
        <v>198</v>
      </c>
      <c r="AU207" s="18" t="s">
        <v>85</v>
      </c>
    </row>
    <row r="208" spans="2:65" s="12" customFormat="1" ht="11.25">
      <c r="B208" s="150"/>
      <c r="D208" s="151" t="s">
        <v>205</v>
      </c>
      <c r="E208" s="152" t="s">
        <v>19</v>
      </c>
      <c r="F208" s="153" t="s">
        <v>4706</v>
      </c>
      <c r="H208" s="152" t="s">
        <v>19</v>
      </c>
      <c r="I208" s="154"/>
      <c r="L208" s="150"/>
      <c r="M208" s="155"/>
      <c r="T208" s="156"/>
      <c r="AT208" s="152" t="s">
        <v>205</v>
      </c>
      <c r="AU208" s="152" t="s">
        <v>85</v>
      </c>
      <c r="AV208" s="12" t="s">
        <v>82</v>
      </c>
      <c r="AW208" s="12" t="s">
        <v>35</v>
      </c>
      <c r="AX208" s="12" t="s">
        <v>74</v>
      </c>
      <c r="AY208" s="152" t="s">
        <v>189</v>
      </c>
    </row>
    <row r="209" spans="2:65" s="12" customFormat="1" ht="11.25">
      <c r="B209" s="150"/>
      <c r="D209" s="151" t="s">
        <v>205</v>
      </c>
      <c r="E209" s="152" t="s">
        <v>19</v>
      </c>
      <c r="F209" s="153" t="s">
        <v>2421</v>
      </c>
      <c r="H209" s="152" t="s">
        <v>19</v>
      </c>
      <c r="I209" s="154"/>
      <c r="L209" s="150"/>
      <c r="M209" s="155"/>
      <c r="T209" s="156"/>
      <c r="AT209" s="152" t="s">
        <v>205</v>
      </c>
      <c r="AU209" s="152" t="s">
        <v>85</v>
      </c>
      <c r="AV209" s="12" t="s">
        <v>82</v>
      </c>
      <c r="AW209" s="12" t="s">
        <v>35</v>
      </c>
      <c r="AX209" s="12" t="s">
        <v>74</v>
      </c>
      <c r="AY209" s="152" t="s">
        <v>189</v>
      </c>
    </row>
    <row r="210" spans="2:65" s="13" customFormat="1" ht="11.25">
      <c r="B210" s="157"/>
      <c r="D210" s="151" t="s">
        <v>205</v>
      </c>
      <c r="E210" s="158" t="s">
        <v>19</v>
      </c>
      <c r="F210" s="159" t="s">
        <v>4747</v>
      </c>
      <c r="H210" s="160">
        <v>153</v>
      </c>
      <c r="I210" s="161"/>
      <c r="L210" s="157"/>
      <c r="M210" s="162"/>
      <c r="T210" s="163"/>
      <c r="AT210" s="158" t="s">
        <v>205</v>
      </c>
      <c r="AU210" s="158" t="s">
        <v>85</v>
      </c>
      <c r="AV210" s="13" t="s">
        <v>85</v>
      </c>
      <c r="AW210" s="13" t="s">
        <v>35</v>
      </c>
      <c r="AX210" s="13" t="s">
        <v>82</v>
      </c>
      <c r="AY210" s="158" t="s">
        <v>189</v>
      </c>
    </row>
    <row r="211" spans="2:65" s="1" customFormat="1" ht="33" customHeight="1">
      <c r="B211" s="33"/>
      <c r="C211" s="133" t="s">
        <v>375</v>
      </c>
      <c r="D211" s="133" t="s">
        <v>191</v>
      </c>
      <c r="E211" s="134" t="s">
        <v>832</v>
      </c>
      <c r="F211" s="135" t="s">
        <v>833</v>
      </c>
      <c r="G211" s="136" t="s">
        <v>194</v>
      </c>
      <c r="H211" s="137">
        <v>229.5</v>
      </c>
      <c r="I211" s="138"/>
      <c r="J211" s="139">
        <f>ROUND(I211*H211,2)</f>
        <v>0</v>
      </c>
      <c r="K211" s="135" t="s">
        <v>195</v>
      </c>
      <c r="L211" s="33"/>
      <c r="M211" s="140" t="s">
        <v>19</v>
      </c>
      <c r="N211" s="141" t="s">
        <v>45</v>
      </c>
      <c r="P211" s="142">
        <f>O211*H211</f>
        <v>0</v>
      </c>
      <c r="Q211" s="142">
        <v>0</v>
      </c>
      <c r="R211" s="142">
        <f>Q211*H211</f>
        <v>0</v>
      </c>
      <c r="S211" s="142">
        <v>0</v>
      </c>
      <c r="T211" s="143">
        <f>S211*H211</f>
        <v>0</v>
      </c>
      <c r="AR211" s="144" t="s">
        <v>196</v>
      </c>
      <c r="AT211" s="144" t="s">
        <v>191</v>
      </c>
      <c r="AU211" s="144" t="s">
        <v>85</v>
      </c>
      <c r="AY211" s="18" t="s">
        <v>189</v>
      </c>
      <c r="BE211" s="145">
        <f>IF(N211="základní",J211,0)</f>
        <v>0</v>
      </c>
      <c r="BF211" s="145">
        <f>IF(N211="snížená",J211,0)</f>
        <v>0</v>
      </c>
      <c r="BG211" s="145">
        <f>IF(N211="zákl. přenesená",J211,0)</f>
        <v>0</v>
      </c>
      <c r="BH211" s="145">
        <f>IF(N211="sníž. přenesená",J211,0)</f>
        <v>0</v>
      </c>
      <c r="BI211" s="145">
        <f>IF(N211="nulová",J211,0)</f>
        <v>0</v>
      </c>
      <c r="BJ211" s="18" t="s">
        <v>82</v>
      </c>
      <c r="BK211" s="145">
        <f>ROUND(I211*H211,2)</f>
        <v>0</v>
      </c>
      <c r="BL211" s="18" t="s">
        <v>196</v>
      </c>
      <c r="BM211" s="144" t="s">
        <v>4748</v>
      </c>
    </row>
    <row r="212" spans="2:65" s="1" customFormat="1" ht="11.25">
      <c r="B212" s="33"/>
      <c r="D212" s="146" t="s">
        <v>198</v>
      </c>
      <c r="F212" s="147" t="s">
        <v>835</v>
      </c>
      <c r="I212" s="148"/>
      <c r="L212" s="33"/>
      <c r="M212" s="149"/>
      <c r="T212" s="54"/>
      <c r="AT212" s="18" t="s">
        <v>198</v>
      </c>
      <c r="AU212" s="18" t="s">
        <v>85</v>
      </c>
    </row>
    <row r="213" spans="2:65" s="12" customFormat="1" ht="11.25">
      <c r="B213" s="150"/>
      <c r="D213" s="151" t="s">
        <v>205</v>
      </c>
      <c r="E213" s="152" t="s">
        <v>19</v>
      </c>
      <c r="F213" s="153" t="s">
        <v>4706</v>
      </c>
      <c r="H213" s="152" t="s">
        <v>19</v>
      </c>
      <c r="I213" s="154"/>
      <c r="L213" s="150"/>
      <c r="M213" s="155"/>
      <c r="T213" s="156"/>
      <c r="AT213" s="152" t="s">
        <v>205</v>
      </c>
      <c r="AU213" s="152" t="s">
        <v>85</v>
      </c>
      <c r="AV213" s="12" t="s">
        <v>82</v>
      </c>
      <c r="AW213" s="12" t="s">
        <v>35</v>
      </c>
      <c r="AX213" s="12" t="s">
        <v>74</v>
      </c>
      <c r="AY213" s="152" t="s">
        <v>189</v>
      </c>
    </row>
    <row r="214" spans="2:65" s="12" customFormat="1" ht="11.25">
      <c r="B214" s="150"/>
      <c r="D214" s="151" t="s">
        <v>205</v>
      </c>
      <c r="E214" s="152" t="s">
        <v>19</v>
      </c>
      <c r="F214" s="153" t="s">
        <v>2421</v>
      </c>
      <c r="H214" s="152" t="s">
        <v>19</v>
      </c>
      <c r="I214" s="154"/>
      <c r="L214" s="150"/>
      <c r="M214" s="155"/>
      <c r="T214" s="156"/>
      <c r="AT214" s="152" t="s">
        <v>205</v>
      </c>
      <c r="AU214" s="152" t="s">
        <v>85</v>
      </c>
      <c r="AV214" s="12" t="s">
        <v>82</v>
      </c>
      <c r="AW214" s="12" t="s">
        <v>35</v>
      </c>
      <c r="AX214" s="12" t="s">
        <v>74</v>
      </c>
      <c r="AY214" s="152" t="s">
        <v>189</v>
      </c>
    </row>
    <row r="215" spans="2:65" s="13" customFormat="1" ht="11.25">
      <c r="B215" s="157"/>
      <c r="D215" s="151" t="s">
        <v>205</v>
      </c>
      <c r="E215" s="158" t="s">
        <v>19</v>
      </c>
      <c r="F215" s="159" t="s">
        <v>4749</v>
      </c>
      <c r="H215" s="160">
        <v>229.5</v>
      </c>
      <c r="I215" s="161"/>
      <c r="L215" s="157"/>
      <c r="M215" s="162"/>
      <c r="T215" s="163"/>
      <c r="AT215" s="158" t="s">
        <v>205</v>
      </c>
      <c r="AU215" s="158" t="s">
        <v>85</v>
      </c>
      <c r="AV215" s="13" t="s">
        <v>85</v>
      </c>
      <c r="AW215" s="13" t="s">
        <v>35</v>
      </c>
      <c r="AX215" s="13" t="s">
        <v>82</v>
      </c>
      <c r="AY215" s="158" t="s">
        <v>189</v>
      </c>
    </row>
    <row r="216" spans="2:65" s="12" customFormat="1" ht="33.75">
      <c r="B216" s="150"/>
      <c r="D216" s="151" t="s">
        <v>205</v>
      </c>
      <c r="E216" s="152" t="s">
        <v>19</v>
      </c>
      <c r="F216" s="153" t="s">
        <v>4750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" customFormat="1" ht="33" customHeight="1">
      <c r="B217" s="33"/>
      <c r="C217" s="133" t="s">
        <v>382</v>
      </c>
      <c r="D217" s="133" t="s">
        <v>191</v>
      </c>
      <c r="E217" s="134" t="s">
        <v>4751</v>
      </c>
      <c r="F217" s="135" t="s">
        <v>4752</v>
      </c>
      <c r="G217" s="136" t="s">
        <v>194</v>
      </c>
      <c r="H217" s="137">
        <v>444</v>
      </c>
      <c r="I217" s="138"/>
      <c r="J217" s="139">
        <f>ROUND(I217*H217,2)</f>
        <v>0</v>
      </c>
      <c r="K217" s="135" t="s">
        <v>195</v>
      </c>
      <c r="L217" s="33"/>
      <c r="M217" s="140" t="s">
        <v>19</v>
      </c>
      <c r="N217" s="141" t="s">
        <v>45</v>
      </c>
      <c r="P217" s="142">
        <f>O217*H217</f>
        <v>0</v>
      </c>
      <c r="Q217" s="142">
        <v>0</v>
      </c>
      <c r="R217" s="142">
        <f>Q217*H217</f>
        <v>0</v>
      </c>
      <c r="S217" s="142">
        <v>0</v>
      </c>
      <c r="T217" s="143">
        <f>S217*H217</f>
        <v>0</v>
      </c>
      <c r="AR217" s="144" t="s">
        <v>196</v>
      </c>
      <c r="AT217" s="144" t="s">
        <v>191</v>
      </c>
      <c r="AU217" s="144" t="s">
        <v>85</v>
      </c>
      <c r="AY217" s="18" t="s">
        <v>189</v>
      </c>
      <c r="BE217" s="145">
        <f>IF(N217="základní",J217,0)</f>
        <v>0</v>
      </c>
      <c r="BF217" s="145">
        <f>IF(N217="snížená",J217,0)</f>
        <v>0</v>
      </c>
      <c r="BG217" s="145">
        <f>IF(N217="zákl. přenesená",J217,0)</f>
        <v>0</v>
      </c>
      <c r="BH217" s="145">
        <f>IF(N217="sníž. přenesená",J217,0)</f>
        <v>0</v>
      </c>
      <c r="BI217" s="145">
        <f>IF(N217="nulová",J217,0)</f>
        <v>0</v>
      </c>
      <c r="BJ217" s="18" t="s">
        <v>82</v>
      </c>
      <c r="BK217" s="145">
        <f>ROUND(I217*H217,2)</f>
        <v>0</v>
      </c>
      <c r="BL217" s="18" t="s">
        <v>196</v>
      </c>
      <c r="BM217" s="144" t="s">
        <v>4753</v>
      </c>
    </row>
    <row r="218" spans="2:65" s="1" customFormat="1" ht="11.25">
      <c r="B218" s="33"/>
      <c r="D218" s="146" t="s">
        <v>198</v>
      </c>
      <c r="F218" s="147" t="s">
        <v>4754</v>
      </c>
      <c r="I218" s="148"/>
      <c r="L218" s="33"/>
      <c r="M218" s="149"/>
      <c r="T218" s="54"/>
      <c r="AT218" s="18" t="s">
        <v>198</v>
      </c>
      <c r="AU218" s="18" t="s">
        <v>85</v>
      </c>
    </row>
    <row r="219" spans="2:65" s="12" customFormat="1" ht="11.25">
      <c r="B219" s="150"/>
      <c r="D219" s="151" t="s">
        <v>205</v>
      </c>
      <c r="E219" s="152" t="s">
        <v>19</v>
      </c>
      <c r="F219" s="153" t="s">
        <v>217</v>
      </c>
      <c r="H219" s="152" t="s">
        <v>19</v>
      </c>
      <c r="I219" s="154"/>
      <c r="L219" s="150"/>
      <c r="M219" s="155"/>
      <c r="T219" s="156"/>
      <c r="AT219" s="152" t="s">
        <v>205</v>
      </c>
      <c r="AU219" s="152" t="s">
        <v>85</v>
      </c>
      <c r="AV219" s="12" t="s">
        <v>82</v>
      </c>
      <c r="AW219" s="12" t="s">
        <v>35</v>
      </c>
      <c r="AX219" s="12" t="s">
        <v>74</v>
      </c>
      <c r="AY219" s="152" t="s">
        <v>189</v>
      </c>
    </row>
    <row r="220" spans="2:65" s="12" customFormat="1" ht="22.5">
      <c r="B220" s="150"/>
      <c r="D220" s="151" t="s">
        <v>205</v>
      </c>
      <c r="E220" s="152" t="s">
        <v>19</v>
      </c>
      <c r="F220" s="153" t="s">
        <v>4755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4756</v>
      </c>
      <c r="H221" s="160">
        <v>444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82</v>
      </c>
      <c r="AY221" s="158" t="s">
        <v>189</v>
      </c>
    </row>
    <row r="222" spans="2:65" s="1" customFormat="1" ht="78" customHeight="1">
      <c r="B222" s="33"/>
      <c r="C222" s="133" t="s">
        <v>402</v>
      </c>
      <c r="D222" s="133" t="s">
        <v>191</v>
      </c>
      <c r="E222" s="134" t="s">
        <v>4757</v>
      </c>
      <c r="F222" s="135" t="s">
        <v>4758</v>
      </c>
      <c r="G222" s="136" t="s">
        <v>194</v>
      </c>
      <c r="H222" s="137">
        <v>153</v>
      </c>
      <c r="I222" s="138"/>
      <c r="J222" s="139">
        <f>ROUND(I222*H222,2)</f>
        <v>0</v>
      </c>
      <c r="K222" s="135" t="s">
        <v>195</v>
      </c>
      <c r="L222" s="33"/>
      <c r="M222" s="140" t="s">
        <v>19</v>
      </c>
      <c r="N222" s="141" t="s">
        <v>45</v>
      </c>
      <c r="P222" s="142">
        <f>O222*H222</f>
        <v>0</v>
      </c>
      <c r="Q222" s="142">
        <v>0.11162</v>
      </c>
      <c r="R222" s="142">
        <f>Q222*H222</f>
        <v>17.077860000000001</v>
      </c>
      <c r="S222" s="142">
        <v>0</v>
      </c>
      <c r="T222" s="143">
        <f>S222*H222</f>
        <v>0</v>
      </c>
      <c r="AR222" s="144" t="s">
        <v>196</v>
      </c>
      <c r="AT222" s="144" t="s">
        <v>191</v>
      </c>
      <c r="AU222" s="144" t="s">
        <v>85</v>
      </c>
      <c r="AY222" s="18" t="s">
        <v>189</v>
      </c>
      <c r="BE222" s="145">
        <f>IF(N222="základní",J222,0)</f>
        <v>0</v>
      </c>
      <c r="BF222" s="145">
        <f>IF(N222="snížená",J222,0)</f>
        <v>0</v>
      </c>
      <c r="BG222" s="145">
        <f>IF(N222="zákl. přenesená",J222,0)</f>
        <v>0</v>
      </c>
      <c r="BH222" s="145">
        <f>IF(N222="sníž. přenesená",J222,0)</f>
        <v>0</v>
      </c>
      <c r="BI222" s="145">
        <f>IF(N222="nulová",J222,0)</f>
        <v>0</v>
      </c>
      <c r="BJ222" s="18" t="s">
        <v>82</v>
      </c>
      <c r="BK222" s="145">
        <f>ROUND(I222*H222,2)</f>
        <v>0</v>
      </c>
      <c r="BL222" s="18" t="s">
        <v>196</v>
      </c>
      <c r="BM222" s="144" t="s">
        <v>4759</v>
      </c>
    </row>
    <row r="223" spans="2:65" s="1" customFormat="1" ht="11.25">
      <c r="B223" s="33"/>
      <c r="D223" s="146" t="s">
        <v>198</v>
      </c>
      <c r="F223" s="147" t="s">
        <v>4760</v>
      </c>
      <c r="I223" s="148"/>
      <c r="L223" s="33"/>
      <c r="M223" s="149"/>
      <c r="T223" s="54"/>
      <c r="AT223" s="18" t="s">
        <v>198</v>
      </c>
      <c r="AU223" s="18" t="s">
        <v>85</v>
      </c>
    </row>
    <row r="224" spans="2:65" s="12" customFormat="1" ht="11.25">
      <c r="B224" s="150"/>
      <c r="D224" s="151" t="s">
        <v>205</v>
      </c>
      <c r="E224" s="152" t="s">
        <v>19</v>
      </c>
      <c r="F224" s="153" t="s">
        <v>217</v>
      </c>
      <c r="H224" s="152" t="s">
        <v>19</v>
      </c>
      <c r="I224" s="154"/>
      <c r="L224" s="150"/>
      <c r="M224" s="155"/>
      <c r="T224" s="156"/>
      <c r="AT224" s="152" t="s">
        <v>205</v>
      </c>
      <c r="AU224" s="152" t="s">
        <v>85</v>
      </c>
      <c r="AV224" s="12" t="s">
        <v>82</v>
      </c>
      <c r="AW224" s="12" t="s">
        <v>35</v>
      </c>
      <c r="AX224" s="12" t="s">
        <v>74</v>
      </c>
      <c r="AY224" s="152" t="s">
        <v>189</v>
      </c>
    </row>
    <row r="225" spans="2:65" s="12" customFormat="1" ht="11.25">
      <c r="B225" s="150"/>
      <c r="D225" s="151" t="s">
        <v>205</v>
      </c>
      <c r="E225" s="152" t="s">
        <v>19</v>
      </c>
      <c r="F225" s="153" t="s">
        <v>4449</v>
      </c>
      <c r="H225" s="152" t="s">
        <v>19</v>
      </c>
      <c r="I225" s="154"/>
      <c r="L225" s="150"/>
      <c r="M225" s="155"/>
      <c r="T225" s="156"/>
      <c r="AT225" s="152" t="s">
        <v>205</v>
      </c>
      <c r="AU225" s="152" t="s">
        <v>85</v>
      </c>
      <c r="AV225" s="12" t="s">
        <v>82</v>
      </c>
      <c r="AW225" s="12" t="s">
        <v>35</v>
      </c>
      <c r="AX225" s="12" t="s">
        <v>74</v>
      </c>
      <c r="AY225" s="152" t="s">
        <v>189</v>
      </c>
    </row>
    <row r="226" spans="2:65" s="12" customFormat="1" ht="11.25">
      <c r="B226" s="150"/>
      <c r="D226" s="151" t="s">
        <v>205</v>
      </c>
      <c r="E226" s="152" t="s">
        <v>19</v>
      </c>
      <c r="F226" s="153" t="s">
        <v>4706</v>
      </c>
      <c r="H226" s="152" t="s">
        <v>19</v>
      </c>
      <c r="I226" s="154"/>
      <c r="L226" s="150"/>
      <c r="M226" s="155"/>
      <c r="T226" s="156"/>
      <c r="AT226" s="152" t="s">
        <v>205</v>
      </c>
      <c r="AU226" s="152" t="s">
        <v>85</v>
      </c>
      <c r="AV226" s="12" t="s">
        <v>82</v>
      </c>
      <c r="AW226" s="12" t="s">
        <v>35</v>
      </c>
      <c r="AX226" s="12" t="s">
        <v>74</v>
      </c>
      <c r="AY226" s="152" t="s">
        <v>189</v>
      </c>
    </row>
    <row r="227" spans="2:65" s="13" customFormat="1" ht="11.25">
      <c r="B227" s="157"/>
      <c r="D227" s="151" t="s">
        <v>205</v>
      </c>
      <c r="E227" s="158" t="s">
        <v>19</v>
      </c>
      <c r="F227" s="159" t="s">
        <v>4747</v>
      </c>
      <c r="H227" s="160">
        <v>153</v>
      </c>
      <c r="I227" s="161"/>
      <c r="L227" s="157"/>
      <c r="M227" s="162"/>
      <c r="T227" s="163"/>
      <c r="AT227" s="158" t="s">
        <v>205</v>
      </c>
      <c r="AU227" s="158" t="s">
        <v>85</v>
      </c>
      <c r="AV227" s="13" t="s">
        <v>85</v>
      </c>
      <c r="AW227" s="13" t="s">
        <v>35</v>
      </c>
      <c r="AX227" s="13" t="s">
        <v>82</v>
      </c>
      <c r="AY227" s="158" t="s">
        <v>189</v>
      </c>
    </row>
    <row r="228" spans="2:65" s="1" customFormat="1" ht="24.2" customHeight="1">
      <c r="B228" s="33"/>
      <c r="C228" s="178" t="s">
        <v>415</v>
      </c>
      <c r="D228" s="178" t="s">
        <v>666</v>
      </c>
      <c r="E228" s="179" t="s">
        <v>2434</v>
      </c>
      <c r="F228" s="180" t="s">
        <v>2435</v>
      </c>
      <c r="G228" s="181" t="s">
        <v>194</v>
      </c>
      <c r="H228" s="182">
        <v>157.59</v>
      </c>
      <c r="I228" s="183"/>
      <c r="J228" s="184">
        <f>ROUND(I228*H228,2)</f>
        <v>0</v>
      </c>
      <c r="K228" s="180" t="s">
        <v>195</v>
      </c>
      <c r="L228" s="185"/>
      <c r="M228" s="186" t="s">
        <v>19</v>
      </c>
      <c r="N228" s="187" t="s">
        <v>45</v>
      </c>
      <c r="P228" s="142">
        <f>O228*H228</f>
        <v>0</v>
      </c>
      <c r="Q228" s="142">
        <v>0.17599999999999999</v>
      </c>
      <c r="R228" s="142">
        <f>Q228*H228</f>
        <v>27.73584</v>
      </c>
      <c r="S228" s="142">
        <v>0</v>
      </c>
      <c r="T228" s="143">
        <f>S228*H228</f>
        <v>0</v>
      </c>
      <c r="AR228" s="144" t="s">
        <v>234</v>
      </c>
      <c r="AT228" s="144" t="s">
        <v>666</v>
      </c>
      <c r="AU228" s="144" t="s">
        <v>85</v>
      </c>
      <c r="AY228" s="18" t="s">
        <v>189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8" t="s">
        <v>82</v>
      </c>
      <c r="BK228" s="145">
        <f>ROUND(I228*H228,2)</f>
        <v>0</v>
      </c>
      <c r="BL228" s="18" t="s">
        <v>196</v>
      </c>
      <c r="BM228" s="144" t="s">
        <v>4761</v>
      </c>
    </row>
    <row r="229" spans="2:65" s="13" customFormat="1" ht="11.25">
      <c r="B229" s="157"/>
      <c r="D229" s="151" t="s">
        <v>205</v>
      </c>
      <c r="F229" s="159" t="s">
        <v>4762</v>
      </c>
      <c r="H229" s="160">
        <v>157.59</v>
      </c>
      <c r="I229" s="161"/>
      <c r="L229" s="157"/>
      <c r="M229" s="162"/>
      <c r="T229" s="163"/>
      <c r="AT229" s="158" t="s">
        <v>205</v>
      </c>
      <c r="AU229" s="158" t="s">
        <v>85</v>
      </c>
      <c r="AV229" s="13" t="s">
        <v>85</v>
      </c>
      <c r="AW229" s="13" t="s">
        <v>4</v>
      </c>
      <c r="AX229" s="13" t="s">
        <v>82</v>
      </c>
      <c r="AY229" s="158" t="s">
        <v>189</v>
      </c>
    </row>
    <row r="230" spans="2:65" s="11" customFormat="1" ht="22.9" customHeight="1">
      <c r="B230" s="121"/>
      <c r="D230" s="122" t="s">
        <v>73</v>
      </c>
      <c r="E230" s="131" t="s">
        <v>239</v>
      </c>
      <c r="F230" s="131" t="s">
        <v>1171</v>
      </c>
      <c r="I230" s="124"/>
      <c r="J230" s="132">
        <f>BK230</f>
        <v>0</v>
      </c>
      <c r="L230" s="121"/>
      <c r="M230" s="126"/>
      <c r="P230" s="127">
        <f>SUM(P231:P236)</f>
        <v>0</v>
      </c>
      <c r="R230" s="127">
        <f>SUM(R231:R236)</f>
        <v>21.836604000000001</v>
      </c>
      <c r="T230" s="128">
        <f>SUM(T231:T236)</f>
        <v>0</v>
      </c>
      <c r="AR230" s="122" t="s">
        <v>82</v>
      </c>
      <c r="AT230" s="129" t="s">
        <v>73</v>
      </c>
      <c r="AU230" s="129" t="s">
        <v>82</v>
      </c>
      <c r="AY230" s="122" t="s">
        <v>189</v>
      </c>
      <c r="BK230" s="130">
        <f>SUM(BK231:BK236)</f>
        <v>0</v>
      </c>
    </row>
    <row r="231" spans="2:65" s="1" customFormat="1" ht="49.15" customHeight="1">
      <c r="B231" s="33"/>
      <c r="C231" s="133" t="s">
        <v>207</v>
      </c>
      <c r="D231" s="133" t="s">
        <v>191</v>
      </c>
      <c r="E231" s="134" t="s">
        <v>1173</v>
      </c>
      <c r="F231" s="135" t="s">
        <v>4763</v>
      </c>
      <c r="G231" s="136" t="s">
        <v>339</v>
      </c>
      <c r="H231" s="137">
        <v>93</v>
      </c>
      <c r="I231" s="138"/>
      <c r="J231" s="139">
        <f>ROUND(I231*H231,2)</f>
        <v>0</v>
      </c>
      <c r="K231" s="135" t="s">
        <v>195</v>
      </c>
      <c r="L231" s="33"/>
      <c r="M231" s="140" t="s">
        <v>19</v>
      </c>
      <c r="N231" s="141" t="s">
        <v>45</v>
      </c>
      <c r="P231" s="142">
        <f>O231*H231</f>
        <v>0</v>
      </c>
      <c r="Q231" s="142">
        <v>0.16850000000000001</v>
      </c>
      <c r="R231" s="142">
        <f>Q231*H231</f>
        <v>15.670500000000001</v>
      </c>
      <c r="S231" s="142">
        <v>0</v>
      </c>
      <c r="T231" s="143">
        <f>S231*H231</f>
        <v>0</v>
      </c>
      <c r="AR231" s="144" t="s">
        <v>196</v>
      </c>
      <c r="AT231" s="144" t="s">
        <v>191</v>
      </c>
      <c r="AU231" s="144" t="s">
        <v>85</v>
      </c>
      <c r="AY231" s="18" t="s">
        <v>189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8" t="s">
        <v>82</v>
      </c>
      <c r="BK231" s="145">
        <f>ROUND(I231*H231,2)</f>
        <v>0</v>
      </c>
      <c r="BL231" s="18" t="s">
        <v>196</v>
      </c>
      <c r="BM231" s="144" t="s">
        <v>4764</v>
      </c>
    </row>
    <row r="232" spans="2:65" s="1" customFormat="1" ht="11.25">
      <c r="B232" s="33"/>
      <c r="D232" s="146" t="s">
        <v>198</v>
      </c>
      <c r="F232" s="147" t="s">
        <v>1176</v>
      </c>
      <c r="I232" s="148"/>
      <c r="L232" s="33"/>
      <c r="M232" s="149"/>
      <c r="T232" s="54"/>
      <c r="AT232" s="18" t="s">
        <v>198</v>
      </c>
      <c r="AU232" s="18" t="s">
        <v>85</v>
      </c>
    </row>
    <row r="233" spans="2:65" s="1" customFormat="1" ht="16.5" customHeight="1">
      <c r="B233" s="33"/>
      <c r="C233" s="178" t="s">
        <v>428</v>
      </c>
      <c r="D233" s="178" t="s">
        <v>666</v>
      </c>
      <c r="E233" s="179" t="s">
        <v>4765</v>
      </c>
      <c r="F233" s="180" t="s">
        <v>4766</v>
      </c>
      <c r="G233" s="181" t="s">
        <v>339</v>
      </c>
      <c r="H233" s="182">
        <v>49.98</v>
      </c>
      <c r="I233" s="183"/>
      <c r="J233" s="184">
        <f>ROUND(I233*H233,2)</f>
        <v>0</v>
      </c>
      <c r="K233" s="180" t="s">
        <v>195</v>
      </c>
      <c r="L233" s="185"/>
      <c r="M233" s="186" t="s">
        <v>19</v>
      </c>
      <c r="N233" s="187" t="s">
        <v>45</v>
      </c>
      <c r="P233" s="142">
        <f>O233*H233</f>
        <v>0</v>
      </c>
      <c r="Q233" s="142">
        <v>0.08</v>
      </c>
      <c r="R233" s="142">
        <f>Q233*H233</f>
        <v>3.9983999999999997</v>
      </c>
      <c r="S233" s="142">
        <v>0</v>
      </c>
      <c r="T233" s="143">
        <f>S233*H233</f>
        <v>0</v>
      </c>
      <c r="AR233" s="144" t="s">
        <v>234</v>
      </c>
      <c r="AT233" s="144" t="s">
        <v>666</v>
      </c>
      <c r="AU233" s="144" t="s">
        <v>85</v>
      </c>
      <c r="AY233" s="18" t="s">
        <v>189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8" t="s">
        <v>82</v>
      </c>
      <c r="BK233" s="145">
        <f>ROUND(I233*H233,2)</f>
        <v>0</v>
      </c>
      <c r="BL233" s="18" t="s">
        <v>196</v>
      </c>
      <c r="BM233" s="144" t="s">
        <v>4767</v>
      </c>
    </row>
    <row r="234" spans="2:65" s="13" customFormat="1" ht="11.25">
      <c r="B234" s="157"/>
      <c r="D234" s="151" t="s">
        <v>205</v>
      </c>
      <c r="F234" s="159" t="s">
        <v>4768</v>
      </c>
      <c r="H234" s="160">
        <v>49.98</v>
      </c>
      <c r="I234" s="161"/>
      <c r="L234" s="157"/>
      <c r="M234" s="162"/>
      <c r="T234" s="163"/>
      <c r="AT234" s="158" t="s">
        <v>205</v>
      </c>
      <c r="AU234" s="158" t="s">
        <v>85</v>
      </c>
      <c r="AV234" s="13" t="s">
        <v>85</v>
      </c>
      <c r="AW234" s="13" t="s">
        <v>4</v>
      </c>
      <c r="AX234" s="13" t="s">
        <v>82</v>
      </c>
      <c r="AY234" s="158" t="s">
        <v>189</v>
      </c>
    </row>
    <row r="235" spans="2:65" s="1" customFormat="1" ht="24.2" customHeight="1">
      <c r="B235" s="33"/>
      <c r="C235" s="178" t="s">
        <v>434</v>
      </c>
      <c r="D235" s="178" t="s">
        <v>666</v>
      </c>
      <c r="E235" s="179" t="s">
        <v>4769</v>
      </c>
      <c r="F235" s="180" t="s">
        <v>4770</v>
      </c>
      <c r="G235" s="181" t="s">
        <v>339</v>
      </c>
      <c r="H235" s="182">
        <v>44.88</v>
      </c>
      <c r="I235" s="183"/>
      <c r="J235" s="184">
        <f>ROUND(I235*H235,2)</f>
        <v>0</v>
      </c>
      <c r="K235" s="180" t="s">
        <v>195</v>
      </c>
      <c r="L235" s="185"/>
      <c r="M235" s="186" t="s">
        <v>19</v>
      </c>
      <c r="N235" s="187" t="s">
        <v>45</v>
      </c>
      <c r="P235" s="142">
        <f>O235*H235</f>
        <v>0</v>
      </c>
      <c r="Q235" s="142">
        <v>4.8300000000000003E-2</v>
      </c>
      <c r="R235" s="142">
        <f>Q235*H235</f>
        <v>2.1677040000000001</v>
      </c>
      <c r="S235" s="142">
        <v>0</v>
      </c>
      <c r="T235" s="143">
        <f>S235*H235</f>
        <v>0</v>
      </c>
      <c r="AR235" s="144" t="s">
        <v>234</v>
      </c>
      <c r="AT235" s="144" t="s">
        <v>666</v>
      </c>
      <c r="AU235" s="144" t="s">
        <v>85</v>
      </c>
      <c r="AY235" s="18" t="s">
        <v>189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8" t="s">
        <v>82</v>
      </c>
      <c r="BK235" s="145">
        <f>ROUND(I235*H235,2)</f>
        <v>0</v>
      </c>
      <c r="BL235" s="18" t="s">
        <v>196</v>
      </c>
      <c r="BM235" s="144" t="s">
        <v>4771</v>
      </c>
    </row>
    <row r="236" spans="2:65" s="13" customFormat="1" ht="11.25">
      <c r="B236" s="157"/>
      <c r="D236" s="151" t="s">
        <v>205</v>
      </c>
      <c r="F236" s="159" t="s">
        <v>4772</v>
      </c>
      <c r="H236" s="160">
        <v>44.88</v>
      </c>
      <c r="I236" s="161"/>
      <c r="L236" s="157"/>
      <c r="M236" s="162"/>
      <c r="T236" s="163"/>
      <c r="AT236" s="158" t="s">
        <v>205</v>
      </c>
      <c r="AU236" s="158" t="s">
        <v>85</v>
      </c>
      <c r="AV236" s="13" t="s">
        <v>85</v>
      </c>
      <c r="AW236" s="13" t="s">
        <v>4</v>
      </c>
      <c r="AX236" s="13" t="s">
        <v>82</v>
      </c>
      <c r="AY236" s="158" t="s">
        <v>189</v>
      </c>
    </row>
    <row r="237" spans="2:65" s="11" customFormat="1" ht="22.9" customHeight="1">
      <c r="B237" s="121"/>
      <c r="D237" s="122" t="s">
        <v>73</v>
      </c>
      <c r="E237" s="131" t="s">
        <v>1226</v>
      </c>
      <c r="F237" s="131" t="s">
        <v>4773</v>
      </c>
      <c r="I237" s="124"/>
      <c r="J237" s="132">
        <f>BK237</f>
        <v>0</v>
      </c>
      <c r="L237" s="121"/>
      <c r="M237" s="126"/>
      <c r="P237" s="127">
        <f>SUM(P238:P245)</f>
        <v>0</v>
      </c>
      <c r="R237" s="127">
        <f>SUM(R238:R245)</f>
        <v>0</v>
      </c>
      <c r="T237" s="128">
        <f>SUM(T238:T245)</f>
        <v>0</v>
      </c>
      <c r="AR237" s="122" t="s">
        <v>82</v>
      </c>
      <c r="AT237" s="129" t="s">
        <v>73</v>
      </c>
      <c r="AU237" s="129" t="s">
        <v>82</v>
      </c>
      <c r="AY237" s="122" t="s">
        <v>189</v>
      </c>
      <c r="BK237" s="130">
        <f>SUM(BK238:BK245)</f>
        <v>0</v>
      </c>
    </row>
    <row r="238" spans="2:65" s="1" customFormat="1" ht="37.9" customHeight="1">
      <c r="B238" s="33"/>
      <c r="C238" s="133" t="s">
        <v>441</v>
      </c>
      <c r="D238" s="133" t="s">
        <v>191</v>
      </c>
      <c r="E238" s="134" t="s">
        <v>1247</v>
      </c>
      <c r="F238" s="135" t="s">
        <v>4774</v>
      </c>
      <c r="G238" s="136" t="s">
        <v>633</v>
      </c>
      <c r="H238" s="137">
        <v>17.399999999999999</v>
      </c>
      <c r="I238" s="138"/>
      <c r="J238" s="139">
        <f>ROUND(I238*H238,2)</f>
        <v>0</v>
      </c>
      <c r="K238" s="135" t="s">
        <v>195</v>
      </c>
      <c r="L238" s="33"/>
      <c r="M238" s="140" t="s">
        <v>19</v>
      </c>
      <c r="N238" s="141" t="s">
        <v>45</v>
      </c>
      <c r="P238" s="142">
        <f>O238*H238</f>
        <v>0</v>
      </c>
      <c r="Q238" s="142">
        <v>0</v>
      </c>
      <c r="R238" s="142">
        <f>Q238*H238</f>
        <v>0</v>
      </c>
      <c r="S238" s="142">
        <v>0</v>
      </c>
      <c r="T238" s="143">
        <f>S238*H238</f>
        <v>0</v>
      </c>
      <c r="AR238" s="144" t="s">
        <v>196</v>
      </c>
      <c r="AT238" s="144" t="s">
        <v>191</v>
      </c>
      <c r="AU238" s="144" t="s">
        <v>85</v>
      </c>
      <c r="AY238" s="18" t="s">
        <v>189</v>
      </c>
      <c r="BE238" s="145">
        <f>IF(N238="základní",J238,0)</f>
        <v>0</v>
      </c>
      <c r="BF238" s="145">
        <f>IF(N238="snížená",J238,0)</f>
        <v>0</v>
      </c>
      <c r="BG238" s="145">
        <f>IF(N238="zákl. přenesená",J238,0)</f>
        <v>0</v>
      </c>
      <c r="BH238" s="145">
        <f>IF(N238="sníž. přenesená",J238,0)</f>
        <v>0</v>
      </c>
      <c r="BI238" s="145">
        <f>IF(N238="nulová",J238,0)</f>
        <v>0</v>
      </c>
      <c r="BJ238" s="18" t="s">
        <v>82</v>
      </c>
      <c r="BK238" s="145">
        <f>ROUND(I238*H238,2)</f>
        <v>0</v>
      </c>
      <c r="BL238" s="18" t="s">
        <v>196</v>
      </c>
      <c r="BM238" s="144" t="s">
        <v>4775</v>
      </c>
    </row>
    <row r="239" spans="2:65" s="1" customFormat="1" ht="11.25">
      <c r="B239" s="33"/>
      <c r="D239" s="146" t="s">
        <v>198</v>
      </c>
      <c r="F239" s="147" t="s">
        <v>1250</v>
      </c>
      <c r="I239" s="148"/>
      <c r="L239" s="33"/>
      <c r="M239" s="149"/>
      <c r="T239" s="54"/>
      <c r="AT239" s="18" t="s">
        <v>198</v>
      </c>
      <c r="AU239" s="18" t="s">
        <v>85</v>
      </c>
    </row>
    <row r="240" spans="2:65" s="1" customFormat="1" ht="49.15" customHeight="1">
      <c r="B240" s="33"/>
      <c r="C240" s="133" t="s">
        <v>475</v>
      </c>
      <c r="D240" s="133" t="s">
        <v>191</v>
      </c>
      <c r="E240" s="134" t="s">
        <v>1257</v>
      </c>
      <c r="F240" s="135" t="s">
        <v>4776</v>
      </c>
      <c r="G240" s="136" t="s">
        <v>633</v>
      </c>
      <c r="H240" s="137">
        <v>243.6</v>
      </c>
      <c r="I240" s="138"/>
      <c r="J240" s="139">
        <f>ROUND(I240*H240,2)</f>
        <v>0</v>
      </c>
      <c r="K240" s="135" t="s">
        <v>195</v>
      </c>
      <c r="L240" s="33"/>
      <c r="M240" s="140" t="s">
        <v>19</v>
      </c>
      <c r="N240" s="141" t="s">
        <v>45</v>
      </c>
      <c r="P240" s="142">
        <f>O240*H240</f>
        <v>0</v>
      </c>
      <c r="Q240" s="142">
        <v>0</v>
      </c>
      <c r="R240" s="142">
        <f>Q240*H240</f>
        <v>0</v>
      </c>
      <c r="S240" s="142">
        <v>0</v>
      </c>
      <c r="T240" s="143">
        <f>S240*H240</f>
        <v>0</v>
      </c>
      <c r="AR240" s="144" t="s">
        <v>196</v>
      </c>
      <c r="AT240" s="144" t="s">
        <v>191</v>
      </c>
      <c r="AU240" s="144" t="s">
        <v>85</v>
      </c>
      <c r="AY240" s="18" t="s">
        <v>189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8" t="s">
        <v>82</v>
      </c>
      <c r="BK240" s="145">
        <f>ROUND(I240*H240,2)</f>
        <v>0</v>
      </c>
      <c r="BL240" s="18" t="s">
        <v>196</v>
      </c>
      <c r="BM240" s="144" t="s">
        <v>4777</v>
      </c>
    </row>
    <row r="241" spans="2:65" s="1" customFormat="1" ht="11.25">
      <c r="B241" s="33"/>
      <c r="D241" s="146" t="s">
        <v>198</v>
      </c>
      <c r="F241" s="147" t="s">
        <v>1260</v>
      </c>
      <c r="I241" s="148"/>
      <c r="L241" s="33"/>
      <c r="M241" s="149"/>
      <c r="T241" s="54"/>
      <c r="AT241" s="18" t="s">
        <v>198</v>
      </c>
      <c r="AU241" s="18" t="s">
        <v>85</v>
      </c>
    </row>
    <row r="242" spans="2:65" s="13" customFormat="1" ht="11.25">
      <c r="B242" s="157"/>
      <c r="D242" s="151" t="s">
        <v>205</v>
      </c>
      <c r="F242" s="159" t="s">
        <v>4778</v>
      </c>
      <c r="H242" s="160">
        <v>243.6</v>
      </c>
      <c r="I242" s="161"/>
      <c r="L242" s="157"/>
      <c r="M242" s="162"/>
      <c r="T242" s="163"/>
      <c r="AT242" s="158" t="s">
        <v>205</v>
      </c>
      <c r="AU242" s="158" t="s">
        <v>85</v>
      </c>
      <c r="AV242" s="13" t="s">
        <v>85</v>
      </c>
      <c r="AW242" s="13" t="s">
        <v>4</v>
      </c>
      <c r="AX242" s="13" t="s">
        <v>82</v>
      </c>
      <c r="AY242" s="158" t="s">
        <v>189</v>
      </c>
    </row>
    <row r="243" spans="2:65" s="1" customFormat="1" ht="44.25" customHeight="1">
      <c r="B243" s="33"/>
      <c r="C243" s="133" t="s">
        <v>481</v>
      </c>
      <c r="D243" s="133" t="s">
        <v>191</v>
      </c>
      <c r="E243" s="134" t="s">
        <v>1316</v>
      </c>
      <c r="F243" s="135" t="s">
        <v>632</v>
      </c>
      <c r="G243" s="136" t="s">
        <v>633</v>
      </c>
      <c r="H243" s="137">
        <v>31.32</v>
      </c>
      <c r="I243" s="138"/>
      <c r="J243" s="139">
        <f>ROUND(I243*H243,2)</f>
        <v>0</v>
      </c>
      <c r="K243" s="135" t="s">
        <v>195</v>
      </c>
      <c r="L243" s="33"/>
      <c r="M243" s="140" t="s">
        <v>19</v>
      </c>
      <c r="N243" s="141" t="s">
        <v>45</v>
      </c>
      <c r="P243" s="142">
        <f>O243*H243</f>
        <v>0</v>
      </c>
      <c r="Q243" s="142">
        <v>0</v>
      </c>
      <c r="R243" s="142">
        <f>Q243*H243</f>
        <v>0</v>
      </c>
      <c r="S243" s="142">
        <v>0</v>
      </c>
      <c r="T243" s="143">
        <f>S243*H243</f>
        <v>0</v>
      </c>
      <c r="AR243" s="144" t="s">
        <v>196</v>
      </c>
      <c r="AT243" s="144" t="s">
        <v>191</v>
      </c>
      <c r="AU243" s="144" t="s">
        <v>85</v>
      </c>
      <c r="AY243" s="18" t="s">
        <v>189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8" t="s">
        <v>82</v>
      </c>
      <c r="BK243" s="145">
        <f>ROUND(I243*H243,2)</f>
        <v>0</v>
      </c>
      <c r="BL243" s="18" t="s">
        <v>196</v>
      </c>
      <c r="BM243" s="144" t="s">
        <v>4779</v>
      </c>
    </row>
    <row r="244" spans="2:65" s="1" customFormat="1" ht="11.25">
      <c r="B244" s="33"/>
      <c r="D244" s="146" t="s">
        <v>198</v>
      </c>
      <c r="F244" s="147" t="s">
        <v>1318</v>
      </c>
      <c r="I244" s="148"/>
      <c r="L244" s="33"/>
      <c r="M244" s="149"/>
      <c r="T244" s="54"/>
      <c r="AT244" s="18" t="s">
        <v>198</v>
      </c>
      <c r="AU244" s="18" t="s">
        <v>85</v>
      </c>
    </row>
    <row r="245" spans="2:65" s="13" customFormat="1" ht="11.25">
      <c r="B245" s="157"/>
      <c r="D245" s="151" t="s">
        <v>205</v>
      </c>
      <c r="F245" s="159" t="s">
        <v>4780</v>
      </c>
      <c r="H245" s="160">
        <v>31.32</v>
      </c>
      <c r="I245" s="161"/>
      <c r="L245" s="157"/>
      <c r="M245" s="162"/>
      <c r="T245" s="163"/>
      <c r="AT245" s="158" t="s">
        <v>205</v>
      </c>
      <c r="AU245" s="158" t="s">
        <v>85</v>
      </c>
      <c r="AV245" s="13" t="s">
        <v>85</v>
      </c>
      <c r="AW245" s="13" t="s">
        <v>4</v>
      </c>
      <c r="AX245" s="13" t="s">
        <v>82</v>
      </c>
      <c r="AY245" s="158" t="s">
        <v>189</v>
      </c>
    </row>
    <row r="246" spans="2:65" s="11" customFormat="1" ht="22.9" customHeight="1">
      <c r="B246" s="121"/>
      <c r="D246" s="122" t="s">
        <v>73</v>
      </c>
      <c r="E246" s="131" t="s">
        <v>1324</v>
      </c>
      <c r="F246" s="131" t="s">
        <v>1325</v>
      </c>
      <c r="I246" s="124"/>
      <c r="J246" s="132">
        <f>BK246</f>
        <v>0</v>
      </c>
      <c r="L246" s="121"/>
      <c r="M246" s="126"/>
      <c r="P246" s="127">
        <f>SUM(P247:P248)</f>
        <v>0</v>
      </c>
      <c r="R246" s="127">
        <f>SUM(R247:R248)</f>
        <v>0</v>
      </c>
      <c r="T246" s="128">
        <f>SUM(T247:T248)</f>
        <v>0</v>
      </c>
      <c r="AR246" s="122" t="s">
        <v>82</v>
      </c>
      <c r="AT246" s="129" t="s">
        <v>73</v>
      </c>
      <c r="AU246" s="129" t="s">
        <v>82</v>
      </c>
      <c r="AY246" s="122" t="s">
        <v>189</v>
      </c>
      <c r="BK246" s="130">
        <f>SUM(BK247:BK248)</f>
        <v>0</v>
      </c>
    </row>
    <row r="247" spans="2:65" s="1" customFormat="1" ht="37.9" customHeight="1">
      <c r="B247" s="33"/>
      <c r="C247" s="133" t="s">
        <v>488</v>
      </c>
      <c r="D247" s="133" t="s">
        <v>191</v>
      </c>
      <c r="E247" s="134" t="s">
        <v>1327</v>
      </c>
      <c r="F247" s="135" t="s">
        <v>1328</v>
      </c>
      <c r="G247" s="136" t="s">
        <v>633</v>
      </c>
      <c r="H247" s="137">
        <v>88.078000000000003</v>
      </c>
      <c r="I247" s="138"/>
      <c r="J247" s="139">
        <f>ROUND(I247*H247,2)</f>
        <v>0</v>
      </c>
      <c r="K247" s="135" t="s">
        <v>195</v>
      </c>
      <c r="L247" s="33"/>
      <c r="M247" s="140" t="s">
        <v>19</v>
      </c>
      <c r="N247" s="141" t="s">
        <v>45</v>
      </c>
      <c r="P247" s="142">
        <f>O247*H247</f>
        <v>0</v>
      </c>
      <c r="Q247" s="142">
        <v>0</v>
      </c>
      <c r="R247" s="142">
        <f>Q247*H247</f>
        <v>0</v>
      </c>
      <c r="S247" s="142">
        <v>0</v>
      </c>
      <c r="T247" s="143">
        <f>S247*H247</f>
        <v>0</v>
      </c>
      <c r="AR247" s="144" t="s">
        <v>196</v>
      </c>
      <c r="AT247" s="144" t="s">
        <v>191</v>
      </c>
      <c r="AU247" s="144" t="s">
        <v>85</v>
      </c>
      <c r="AY247" s="18" t="s">
        <v>189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8" t="s">
        <v>82</v>
      </c>
      <c r="BK247" s="145">
        <f>ROUND(I247*H247,2)</f>
        <v>0</v>
      </c>
      <c r="BL247" s="18" t="s">
        <v>196</v>
      </c>
      <c r="BM247" s="144" t="s">
        <v>4781</v>
      </c>
    </row>
    <row r="248" spans="2:65" s="1" customFormat="1" ht="11.25">
      <c r="B248" s="33"/>
      <c r="D248" s="146" t="s">
        <v>198</v>
      </c>
      <c r="F248" s="147" t="s">
        <v>1330</v>
      </c>
      <c r="I248" s="148"/>
      <c r="L248" s="33"/>
      <c r="M248" s="191"/>
      <c r="N248" s="192"/>
      <c r="O248" s="192"/>
      <c r="P248" s="192"/>
      <c r="Q248" s="192"/>
      <c r="R248" s="192"/>
      <c r="S248" s="192"/>
      <c r="T248" s="193"/>
      <c r="AT248" s="18" t="s">
        <v>198</v>
      </c>
      <c r="AU248" s="18" t="s">
        <v>85</v>
      </c>
    </row>
    <row r="249" spans="2:65" s="1" customFormat="1" ht="6.95" customHeight="1">
      <c r="B249" s="42"/>
      <c r="C249" s="43"/>
      <c r="D249" s="43"/>
      <c r="E249" s="43"/>
      <c r="F249" s="43"/>
      <c r="G249" s="43"/>
      <c r="H249" s="43"/>
      <c r="I249" s="43"/>
      <c r="J249" s="43"/>
      <c r="K249" s="43"/>
      <c r="L249" s="33"/>
    </row>
  </sheetData>
  <sheetProtection algorithmName="SHA-512" hashValue="XiPr6ZdXtm5vbsECzdD/PXyKYMvFEIJAl7GDup6dRLJTD0UxNjof4AwtLCIoJEaiIrZLq4FdRyLkI55eWPITHw==" saltValue="2oSJmo8lzREfokKi8rH4RMZRLic/TH92VZzv5hO4tNI4LI0VvRjw44+oG1rF4RAQp+ICcKt9o4bdCldpzTAXSA==" spinCount="100000" sheet="1" objects="1" scenarios="1" formatColumns="0" formatRows="0" autoFilter="0"/>
  <autoFilter ref="C90:K248" xr:uid="{00000000-0009-0000-0000-00000A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A00-000000000000}"/>
    <hyperlink ref="F97" r:id="rId2" xr:uid="{00000000-0004-0000-0A00-000001000000}"/>
    <hyperlink ref="F99" r:id="rId3" xr:uid="{00000000-0004-0000-0A00-000002000000}"/>
    <hyperlink ref="F101" r:id="rId4" xr:uid="{00000000-0004-0000-0A00-000003000000}"/>
    <hyperlink ref="F106" r:id="rId5" xr:uid="{00000000-0004-0000-0A00-000004000000}"/>
    <hyperlink ref="F113" r:id="rId6" xr:uid="{00000000-0004-0000-0A00-000005000000}"/>
    <hyperlink ref="F120" r:id="rId7" xr:uid="{00000000-0004-0000-0A00-000006000000}"/>
    <hyperlink ref="F124" r:id="rId8" xr:uid="{00000000-0004-0000-0A00-000007000000}"/>
    <hyperlink ref="F132" r:id="rId9" xr:uid="{00000000-0004-0000-0A00-000008000000}"/>
    <hyperlink ref="F135" r:id="rId10" xr:uid="{00000000-0004-0000-0A00-000009000000}"/>
    <hyperlink ref="F138" r:id="rId11" xr:uid="{00000000-0004-0000-0A00-00000A000000}"/>
    <hyperlink ref="F145" r:id="rId12" xr:uid="{00000000-0004-0000-0A00-00000B000000}"/>
    <hyperlink ref="F154" r:id="rId13" xr:uid="{00000000-0004-0000-0A00-00000C000000}"/>
    <hyperlink ref="F158" r:id="rId14" xr:uid="{00000000-0004-0000-0A00-00000D000000}"/>
    <hyperlink ref="F165" r:id="rId15" xr:uid="{00000000-0004-0000-0A00-00000E000000}"/>
    <hyperlink ref="F171" r:id="rId16" xr:uid="{00000000-0004-0000-0A00-00000F000000}"/>
    <hyperlink ref="F175" r:id="rId17" xr:uid="{00000000-0004-0000-0A00-000010000000}"/>
    <hyperlink ref="F179" r:id="rId18" xr:uid="{00000000-0004-0000-0A00-000011000000}"/>
    <hyperlink ref="F183" r:id="rId19" xr:uid="{00000000-0004-0000-0A00-000012000000}"/>
    <hyperlink ref="F188" r:id="rId20" xr:uid="{00000000-0004-0000-0A00-000013000000}"/>
    <hyperlink ref="F190" r:id="rId21" xr:uid="{00000000-0004-0000-0A00-000014000000}"/>
    <hyperlink ref="F202" r:id="rId22" xr:uid="{00000000-0004-0000-0A00-000015000000}"/>
    <hyperlink ref="F207" r:id="rId23" xr:uid="{00000000-0004-0000-0A00-000016000000}"/>
    <hyperlink ref="F212" r:id="rId24" xr:uid="{00000000-0004-0000-0A00-000017000000}"/>
    <hyperlink ref="F218" r:id="rId25" xr:uid="{00000000-0004-0000-0A00-000018000000}"/>
    <hyperlink ref="F223" r:id="rId26" xr:uid="{00000000-0004-0000-0A00-000019000000}"/>
    <hyperlink ref="F232" r:id="rId27" xr:uid="{00000000-0004-0000-0A00-00001A000000}"/>
    <hyperlink ref="F239" r:id="rId28" xr:uid="{00000000-0004-0000-0A00-00001B000000}"/>
    <hyperlink ref="F241" r:id="rId29" xr:uid="{00000000-0004-0000-0A00-00001C000000}"/>
    <hyperlink ref="F244" r:id="rId30" xr:uid="{00000000-0004-0000-0A00-00001D000000}"/>
    <hyperlink ref="F248" r:id="rId31" xr:uid="{00000000-0004-0000-0A00-00001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1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127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" customHeight="1">
      <c r="B8" s="21"/>
      <c r="D8" s="28" t="s">
        <v>150</v>
      </c>
      <c r="L8" s="21"/>
    </row>
    <row r="9" spans="2:46" s="1" customFormat="1" ht="16.5" customHeight="1">
      <c r="B9" s="33"/>
      <c r="E9" s="326" t="s">
        <v>2116</v>
      </c>
      <c r="F9" s="328"/>
      <c r="G9" s="328"/>
      <c r="H9" s="328"/>
      <c r="L9" s="33"/>
    </row>
    <row r="10" spans="2:46" s="1" customFormat="1" ht="12" customHeight="1">
      <c r="B10" s="33"/>
      <c r="D10" s="28" t="s">
        <v>1581</v>
      </c>
      <c r="L10" s="33"/>
    </row>
    <row r="11" spans="2:46" s="1" customFormat="1" ht="16.5" customHeight="1">
      <c r="B11" s="33"/>
      <c r="E11" s="284" t="s">
        <v>4782</v>
      </c>
      <c r="F11" s="328"/>
      <c r="G11" s="328"/>
      <c r="H11" s="328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31. 7. 2025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19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30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9" t="str">
        <f>'Rekapitulace stavby'!E14</f>
        <v>Vyplň údaj</v>
      </c>
      <c r="F20" s="309"/>
      <c r="G20" s="309"/>
      <c r="H20" s="309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32</v>
      </c>
      <c r="I22" s="28" t="s">
        <v>26</v>
      </c>
      <c r="J22" s="26" t="s">
        <v>33</v>
      </c>
      <c r="L22" s="33"/>
    </row>
    <row r="23" spans="2:12" s="1" customFormat="1" ht="18" customHeight="1">
      <c r="B23" s="33"/>
      <c r="E23" s="26" t="s">
        <v>34</v>
      </c>
      <c r="I23" s="28" t="s">
        <v>29</v>
      </c>
      <c r="J23" s="26" t="s">
        <v>19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36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157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38</v>
      </c>
      <c r="L28" s="33"/>
    </row>
    <row r="29" spans="2:12" s="7" customFormat="1" ht="16.5" customHeight="1">
      <c r="B29" s="93"/>
      <c r="E29" s="314" t="s">
        <v>19</v>
      </c>
      <c r="F29" s="314"/>
      <c r="G29" s="314"/>
      <c r="H29" s="314"/>
      <c r="L29" s="93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4" t="s">
        <v>40</v>
      </c>
      <c r="J32" s="64">
        <f>ROUND(J86,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42</v>
      </c>
      <c r="I34" s="36" t="s">
        <v>41</v>
      </c>
      <c r="J34" s="36" t="s">
        <v>43</v>
      </c>
      <c r="L34" s="33"/>
    </row>
    <row r="35" spans="2:12" s="1" customFormat="1" ht="14.45" customHeight="1">
      <c r="B35" s="33"/>
      <c r="D35" s="53" t="s">
        <v>44</v>
      </c>
      <c r="E35" s="28" t="s">
        <v>45</v>
      </c>
      <c r="F35" s="84">
        <f>ROUND((SUM(BE86:BE113)),  2)</f>
        <v>0</v>
      </c>
      <c r="I35" s="95">
        <v>0.21</v>
      </c>
      <c r="J35" s="84">
        <f>ROUND(((SUM(BE86:BE113))*I35),  2)</f>
        <v>0</v>
      </c>
      <c r="L35" s="33"/>
    </row>
    <row r="36" spans="2:12" s="1" customFormat="1" ht="14.45" customHeight="1">
      <c r="B36" s="33"/>
      <c r="E36" s="28" t="s">
        <v>46</v>
      </c>
      <c r="F36" s="84">
        <f>ROUND((SUM(BF86:BF113)),  2)</f>
        <v>0</v>
      </c>
      <c r="I36" s="95">
        <v>0.12</v>
      </c>
      <c r="J36" s="84">
        <f>ROUND(((SUM(BF86:BF113))*I36),  2)</f>
        <v>0</v>
      </c>
      <c r="L36" s="33"/>
    </row>
    <row r="37" spans="2:12" s="1" customFormat="1" ht="14.45" hidden="1" customHeight="1">
      <c r="B37" s="33"/>
      <c r="E37" s="28" t="s">
        <v>47</v>
      </c>
      <c r="F37" s="84">
        <f>ROUND((SUM(BG86:BG113)),  2)</f>
        <v>0</v>
      </c>
      <c r="I37" s="95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48</v>
      </c>
      <c r="F38" s="84">
        <f>ROUND((SUM(BH86:BH113)),  2)</f>
        <v>0</v>
      </c>
      <c r="I38" s="95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49</v>
      </c>
      <c r="F39" s="84">
        <f>ROUND((SUM(BI86:BI113)),  2)</f>
        <v>0</v>
      </c>
      <c r="I39" s="95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6"/>
      <c r="D41" s="97" t="s">
        <v>50</v>
      </c>
      <c r="E41" s="55"/>
      <c r="F41" s="55"/>
      <c r="G41" s="98" t="s">
        <v>51</v>
      </c>
      <c r="H41" s="99" t="s">
        <v>52</v>
      </c>
      <c r="I41" s="55"/>
      <c r="J41" s="100">
        <f>SUM(J32:J39)</f>
        <v>0</v>
      </c>
      <c r="K41" s="101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158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6" t="str">
        <f>E7</f>
        <v>Připojení vodovodu Černé Voděrady na SV Region JIH</v>
      </c>
      <c r="F50" s="327"/>
      <c r="G50" s="327"/>
      <c r="H50" s="327"/>
      <c r="L50" s="33"/>
    </row>
    <row r="51" spans="2:47" ht="12" customHeight="1">
      <c r="B51" s="21"/>
      <c r="C51" s="28" t="s">
        <v>150</v>
      </c>
      <c r="L51" s="21"/>
    </row>
    <row r="52" spans="2:47" s="1" customFormat="1" ht="16.5" customHeight="1">
      <c r="B52" s="33"/>
      <c r="E52" s="326" t="s">
        <v>2116</v>
      </c>
      <c r="F52" s="328"/>
      <c r="G52" s="328"/>
      <c r="H52" s="328"/>
      <c r="L52" s="33"/>
    </row>
    <row r="53" spans="2:47" s="1" customFormat="1" ht="12" customHeight="1">
      <c r="B53" s="33"/>
      <c r="C53" s="28" t="s">
        <v>1581</v>
      </c>
      <c r="L53" s="33"/>
    </row>
    <row r="54" spans="2:47" s="1" customFormat="1" ht="16.5" customHeight="1">
      <c r="B54" s="33"/>
      <c r="E54" s="284" t="str">
        <f>E11</f>
        <v>SO 04.5 - Přípojka NN k VDJ</v>
      </c>
      <c r="F54" s="328"/>
      <c r="G54" s="328"/>
      <c r="H54" s="328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černé Voděrady, Zvánovice, Ondřejov u Prahy</v>
      </c>
      <c r="I56" s="28" t="s">
        <v>23</v>
      </c>
      <c r="J56" s="50" t="str">
        <f>IF(J14="","",J14)</f>
        <v>31. 7. 2025</v>
      </c>
      <c r="L56" s="33"/>
    </row>
    <row r="57" spans="2:47" s="1" customFormat="1" ht="6.95" customHeight="1">
      <c r="B57" s="33"/>
      <c r="L57" s="33"/>
    </row>
    <row r="58" spans="2:47" s="1" customFormat="1" ht="40.15" customHeight="1">
      <c r="B58" s="33"/>
      <c r="C58" s="28" t="s">
        <v>25</v>
      </c>
      <c r="F58" s="26" t="str">
        <f>E17</f>
        <v>Obec Černé Voděrady, nám. Lípy Svobody 47, 281 63</v>
      </c>
      <c r="I58" s="28" t="s">
        <v>32</v>
      </c>
      <c r="J58" s="31" t="str">
        <f>E23</f>
        <v>Vodohospodářský rozvoj a výstavba s.s. Praha 5</v>
      </c>
      <c r="L58" s="33"/>
    </row>
    <row r="59" spans="2:47" s="1" customFormat="1" ht="15.2" customHeight="1">
      <c r="B59" s="33"/>
      <c r="C59" s="28" t="s">
        <v>30</v>
      </c>
      <c r="F59" s="26" t="str">
        <f>IF(E20="","",E20)</f>
        <v>Vyplň údaj</v>
      </c>
      <c r="I59" s="28" t="s">
        <v>36</v>
      </c>
      <c r="J59" s="31" t="str">
        <f>E26</f>
        <v xml:space="preserve"> 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2" t="s">
        <v>159</v>
      </c>
      <c r="D61" s="96"/>
      <c r="E61" s="96"/>
      <c r="F61" s="96"/>
      <c r="G61" s="96"/>
      <c r="H61" s="96"/>
      <c r="I61" s="96"/>
      <c r="J61" s="103" t="s">
        <v>160</v>
      </c>
      <c r="K61" s="96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4" t="s">
        <v>72</v>
      </c>
      <c r="J63" s="64">
        <f>J86</f>
        <v>0</v>
      </c>
      <c r="L63" s="33"/>
      <c r="AU63" s="18" t="s">
        <v>161</v>
      </c>
    </row>
    <row r="64" spans="2:47" s="8" customFormat="1" ht="24.95" customHeight="1">
      <c r="B64" s="105"/>
      <c r="D64" s="106" t="s">
        <v>171</v>
      </c>
      <c r="E64" s="107"/>
      <c r="F64" s="107"/>
      <c r="G64" s="107"/>
      <c r="H64" s="107"/>
      <c r="I64" s="107"/>
      <c r="J64" s="108">
        <f>J87</f>
        <v>0</v>
      </c>
      <c r="L64" s="105"/>
    </row>
    <row r="65" spans="2:12" s="1" customFormat="1" ht="21.75" customHeight="1">
      <c r="B65" s="33"/>
      <c r="L65" s="33"/>
    </row>
    <row r="66" spans="2:12" s="1" customFormat="1" ht="6.95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5" customHeight="1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5" customHeight="1">
      <c r="B71" s="33"/>
      <c r="C71" s="22" t="s">
        <v>174</v>
      </c>
      <c r="L71" s="33"/>
    </row>
    <row r="72" spans="2:12" s="1" customFormat="1" ht="6.95" customHeight="1">
      <c r="B72" s="33"/>
      <c r="L72" s="33"/>
    </row>
    <row r="73" spans="2:12" s="1" customFormat="1" ht="12" customHeight="1">
      <c r="B73" s="33"/>
      <c r="C73" s="28" t="s">
        <v>16</v>
      </c>
      <c r="L73" s="33"/>
    </row>
    <row r="74" spans="2:12" s="1" customFormat="1" ht="16.5" customHeight="1">
      <c r="B74" s="33"/>
      <c r="E74" s="326" t="str">
        <f>E7</f>
        <v>Připojení vodovodu Černé Voděrady na SV Region JIH</v>
      </c>
      <c r="F74" s="327"/>
      <c r="G74" s="327"/>
      <c r="H74" s="327"/>
      <c r="L74" s="33"/>
    </row>
    <row r="75" spans="2:12" ht="12" customHeight="1">
      <c r="B75" s="21"/>
      <c r="C75" s="28" t="s">
        <v>150</v>
      </c>
      <c r="L75" s="21"/>
    </row>
    <row r="76" spans="2:12" s="1" customFormat="1" ht="16.5" customHeight="1">
      <c r="B76" s="33"/>
      <c r="E76" s="326" t="s">
        <v>2116</v>
      </c>
      <c r="F76" s="328"/>
      <c r="G76" s="328"/>
      <c r="H76" s="328"/>
      <c r="L76" s="33"/>
    </row>
    <row r="77" spans="2:12" s="1" customFormat="1" ht="12" customHeight="1">
      <c r="B77" s="33"/>
      <c r="C77" s="28" t="s">
        <v>1581</v>
      </c>
      <c r="L77" s="33"/>
    </row>
    <row r="78" spans="2:12" s="1" customFormat="1" ht="16.5" customHeight="1">
      <c r="B78" s="33"/>
      <c r="E78" s="284" t="str">
        <f>E11</f>
        <v>SO 04.5 - Přípojka NN k VDJ</v>
      </c>
      <c r="F78" s="328"/>
      <c r="G78" s="328"/>
      <c r="H78" s="328"/>
      <c r="L78" s="33"/>
    </row>
    <row r="79" spans="2:12" s="1" customFormat="1" ht="6.95" customHeight="1">
      <c r="B79" s="33"/>
      <c r="L79" s="33"/>
    </row>
    <row r="80" spans="2:12" s="1" customFormat="1" ht="12" customHeight="1">
      <c r="B80" s="33"/>
      <c r="C80" s="28" t="s">
        <v>21</v>
      </c>
      <c r="F80" s="26" t="str">
        <f>F14</f>
        <v>K.Ú. černé Voděrady, Zvánovice, Ondřejov u Prahy</v>
      </c>
      <c r="I80" s="28" t="s">
        <v>23</v>
      </c>
      <c r="J80" s="50" t="str">
        <f>IF(J14="","",J14)</f>
        <v>31. 7. 2025</v>
      </c>
      <c r="L80" s="33"/>
    </row>
    <row r="81" spans="2:65" s="1" customFormat="1" ht="6.95" customHeight="1">
      <c r="B81" s="33"/>
      <c r="L81" s="33"/>
    </row>
    <row r="82" spans="2:65" s="1" customFormat="1" ht="40.15" customHeight="1">
      <c r="B82" s="33"/>
      <c r="C82" s="28" t="s">
        <v>25</v>
      </c>
      <c r="F82" s="26" t="str">
        <f>E17</f>
        <v>Obec Černé Voděrady, nám. Lípy Svobody 47, 281 63</v>
      </c>
      <c r="I82" s="28" t="s">
        <v>32</v>
      </c>
      <c r="J82" s="31" t="str">
        <f>E23</f>
        <v>Vodohospodářský rozvoj a výstavba s.s. Praha 5</v>
      </c>
      <c r="L82" s="33"/>
    </row>
    <row r="83" spans="2:65" s="1" customFormat="1" ht="15.2" customHeight="1">
      <c r="B83" s="33"/>
      <c r="C83" s="28" t="s">
        <v>30</v>
      </c>
      <c r="F83" s="26" t="str">
        <f>IF(E20="","",E20)</f>
        <v>Vyplň údaj</v>
      </c>
      <c r="I83" s="28" t="s">
        <v>36</v>
      </c>
      <c r="J83" s="31" t="str">
        <f>E26</f>
        <v xml:space="preserve"> </v>
      </c>
      <c r="L83" s="33"/>
    </row>
    <row r="84" spans="2:65" s="1" customFormat="1" ht="10.35" customHeight="1">
      <c r="B84" s="33"/>
      <c r="L84" s="33"/>
    </row>
    <row r="85" spans="2:65" s="10" customFormat="1" ht="29.25" customHeight="1">
      <c r="B85" s="113"/>
      <c r="C85" s="114" t="s">
        <v>175</v>
      </c>
      <c r="D85" s="115" t="s">
        <v>59</v>
      </c>
      <c r="E85" s="115" t="s">
        <v>55</v>
      </c>
      <c r="F85" s="115" t="s">
        <v>56</v>
      </c>
      <c r="G85" s="115" t="s">
        <v>176</v>
      </c>
      <c r="H85" s="115" t="s">
        <v>177</v>
      </c>
      <c r="I85" s="115" t="s">
        <v>178</v>
      </c>
      <c r="J85" s="115" t="s">
        <v>160</v>
      </c>
      <c r="K85" s="116" t="s">
        <v>179</v>
      </c>
      <c r="L85" s="113"/>
      <c r="M85" s="57" t="s">
        <v>19</v>
      </c>
      <c r="N85" s="58" t="s">
        <v>44</v>
      </c>
      <c r="O85" s="58" t="s">
        <v>180</v>
      </c>
      <c r="P85" s="58" t="s">
        <v>181</v>
      </c>
      <c r="Q85" s="58" t="s">
        <v>182</v>
      </c>
      <c r="R85" s="58" t="s">
        <v>183</v>
      </c>
      <c r="S85" s="58" t="s">
        <v>184</v>
      </c>
      <c r="T85" s="59" t="s">
        <v>185</v>
      </c>
    </row>
    <row r="86" spans="2:65" s="1" customFormat="1" ht="22.9" customHeight="1">
      <c r="B86" s="33"/>
      <c r="C86" s="62" t="s">
        <v>186</v>
      </c>
      <c r="J86" s="117">
        <f>BK86</f>
        <v>0</v>
      </c>
      <c r="L86" s="33"/>
      <c r="M86" s="60"/>
      <c r="N86" s="51"/>
      <c r="O86" s="51"/>
      <c r="P86" s="118">
        <f>P87</f>
        <v>0</v>
      </c>
      <c r="Q86" s="51"/>
      <c r="R86" s="118">
        <f>R87</f>
        <v>0</v>
      </c>
      <c r="S86" s="51"/>
      <c r="T86" s="119">
        <f>T87</f>
        <v>0</v>
      </c>
      <c r="AT86" s="18" t="s">
        <v>73</v>
      </c>
      <c r="AU86" s="18" t="s">
        <v>161</v>
      </c>
      <c r="BK86" s="120">
        <f>BK87</f>
        <v>0</v>
      </c>
    </row>
    <row r="87" spans="2:65" s="11" customFormat="1" ht="25.9" customHeight="1">
      <c r="B87" s="121"/>
      <c r="D87" s="122" t="s">
        <v>73</v>
      </c>
      <c r="E87" s="123" t="s">
        <v>666</v>
      </c>
      <c r="F87" s="123" t="s">
        <v>1336</v>
      </c>
      <c r="I87" s="124"/>
      <c r="J87" s="125">
        <f>BK87</f>
        <v>0</v>
      </c>
      <c r="L87" s="121"/>
      <c r="M87" s="126"/>
      <c r="P87" s="127">
        <f>SUM(P88:P113)</f>
        <v>0</v>
      </c>
      <c r="R87" s="127">
        <f>SUM(R88:R113)</f>
        <v>0</v>
      </c>
      <c r="T87" s="128">
        <f>SUM(T88:T113)</f>
        <v>0</v>
      </c>
      <c r="AR87" s="122" t="s">
        <v>111</v>
      </c>
      <c r="AT87" s="129" t="s">
        <v>73</v>
      </c>
      <c r="AU87" s="129" t="s">
        <v>74</v>
      </c>
      <c r="AY87" s="122" t="s">
        <v>189</v>
      </c>
      <c r="BK87" s="130">
        <f>SUM(BK88:BK113)</f>
        <v>0</v>
      </c>
    </row>
    <row r="88" spans="2:65" s="1" customFormat="1" ht="16.5" customHeight="1">
      <c r="B88" s="33"/>
      <c r="C88" s="133" t="s">
        <v>82</v>
      </c>
      <c r="D88" s="133" t="s">
        <v>191</v>
      </c>
      <c r="E88" s="134" t="s">
        <v>4783</v>
      </c>
      <c r="F88" s="135" t="s">
        <v>4784</v>
      </c>
      <c r="G88" s="136" t="s">
        <v>202</v>
      </c>
      <c r="H88" s="137">
        <v>3</v>
      </c>
      <c r="I88" s="138"/>
      <c r="J88" s="139">
        <f>ROUND(I88*H88,2)</f>
        <v>0</v>
      </c>
      <c r="K88" s="135" t="s">
        <v>19</v>
      </c>
      <c r="L88" s="33"/>
      <c r="M88" s="140" t="s">
        <v>19</v>
      </c>
      <c r="N88" s="141" t="s">
        <v>45</v>
      </c>
      <c r="P88" s="142">
        <f>O88*H88</f>
        <v>0</v>
      </c>
      <c r="Q88" s="142">
        <v>0</v>
      </c>
      <c r="R88" s="142">
        <f>Q88*H88</f>
        <v>0</v>
      </c>
      <c r="S88" s="142">
        <v>0</v>
      </c>
      <c r="T88" s="143">
        <f>S88*H88</f>
        <v>0</v>
      </c>
      <c r="AR88" s="144" t="s">
        <v>685</v>
      </c>
      <c r="AT88" s="144" t="s">
        <v>191</v>
      </c>
      <c r="AU88" s="144" t="s">
        <v>82</v>
      </c>
      <c r="AY88" s="18" t="s">
        <v>189</v>
      </c>
      <c r="BE88" s="145">
        <f>IF(N88="základní",J88,0)</f>
        <v>0</v>
      </c>
      <c r="BF88" s="145">
        <f>IF(N88="snížená",J88,0)</f>
        <v>0</v>
      </c>
      <c r="BG88" s="145">
        <f>IF(N88="zákl. přenesená",J88,0)</f>
        <v>0</v>
      </c>
      <c r="BH88" s="145">
        <f>IF(N88="sníž. přenesená",J88,0)</f>
        <v>0</v>
      </c>
      <c r="BI88" s="145">
        <f>IF(N88="nulová",J88,0)</f>
        <v>0</v>
      </c>
      <c r="BJ88" s="18" t="s">
        <v>82</v>
      </c>
      <c r="BK88" s="145">
        <f>ROUND(I88*H88,2)</f>
        <v>0</v>
      </c>
      <c r="BL88" s="18" t="s">
        <v>685</v>
      </c>
      <c r="BM88" s="144" t="s">
        <v>4785</v>
      </c>
    </row>
    <row r="89" spans="2:65" s="1" customFormat="1" ht="19.5">
      <c r="B89" s="33"/>
      <c r="D89" s="151" t="s">
        <v>1940</v>
      </c>
      <c r="F89" s="194" t="s">
        <v>4786</v>
      </c>
      <c r="I89" s="148"/>
      <c r="L89" s="33"/>
      <c r="M89" s="149"/>
      <c r="T89" s="54"/>
      <c r="AT89" s="18" t="s">
        <v>1940</v>
      </c>
      <c r="AU89" s="18" t="s">
        <v>82</v>
      </c>
    </row>
    <row r="90" spans="2:65" s="1" customFormat="1" ht="16.5" customHeight="1">
      <c r="B90" s="33"/>
      <c r="C90" s="133" t="s">
        <v>85</v>
      </c>
      <c r="D90" s="133" t="s">
        <v>191</v>
      </c>
      <c r="E90" s="134" t="s">
        <v>4787</v>
      </c>
      <c r="F90" s="135" t="s">
        <v>4788</v>
      </c>
      <c r="G90" s="136" t="s">
        <v>339</v>
      </c>
      <c r="H90" s="137">
        <v>3</v>
      </c>
      <c r="I90" s="138"/>
      <c r="J90" s="139">
        <f>ROUND(I90*H90,2)</f>
        <v>0</v>
      </c>
      <c r="K90" s="135" t="s">
        <v>19</v>
      </c>
      <c r="L90" s="33"/>
      <c r="M90" s="140" t="s">
        <v>19</v>
      </c>
      <c r="N90" s="141" t="s">
        <v>45</v>
      </c>
      <c r="P90" s="142">
        <f>O90*H90</f>
        <v>0</v>
      </c>
      <c r="Q90" s="142">
        <v>0</v>
      </c>
      <c r="R90" s="142">
        <f>Q90*H90</f>
        <v>0</v>
      </c>
      <c r="S90" s="142">
        <v>0</v>
      </c>
      <c r="T90" s="143">
        <f>S90*H90</f>
        <v>0</v>
      </c>
      <c r="AR90" s="144" t="s">
        <v>685</v>
      </c>
      <c r="AT90" s="144" t="s">
        <v>191</v>
      </c>
      <c r="AU90" s="144" t="s">
        <v>82</v>
      </c>
      <c r="AY90" s="18" t="s">
        <v>189</v>
      </c>
      <c r="BE90" s="145">
        <f>IF(N90="základní",J90,0)</f>
        <v>0</v>
      </c>
      <c r="BF90" s="145">
        <f>IF(N90="snížená",J90,0)</f>
        <v>0</v>
      </c>
      <c r="BG90" s="145">
        <f>IF(N90="zákl. přenesená",J90,0)</f>
        <v>0</v>
      </c>
      <c r="BH90" s="145">
        <f>IF(N90="sníž. přenesená",J90,0)</f>
        <v>0</v>
      </c>
      <c r="BI90" s="145">
        <f>IF(N90="nulová",J90,0)</f>
        <v>0</v>
      </c>
      <c r="BJ90" s="18" t="s">
        <v>82</v>
      </c>
      <c r="BK90" s="145">
        <f>ROUND(I90*H90,2)</f>
        <v>0</v>
      </c>
      <c r="BL90" s="18" t="s">
        <v>685</v>
      </c>
      <c r="BM90" s="144" t="s">
        <v>4789</v>
      </c>
    </row>
    <row r="91" spans="2:65" s="1" customFormat="1" ht="19.5">
      <c r="B91" s="33"/>
      <c r="D91" s="151" t="s">
        <v>1940</v>
      </c>
      <c r="F91" s="194" t="s">
        <v>4786</v>
      </c>
      <c r="I91" s="148"/>
      <c r="L91" s="33"/>
      <c r="M91" s="149"/>
      <c r="T91" s="54"/>
      <c r="AT91" s="18" t="s">
        <v>1940</v>
      </c>
      <c r="AU91" s="18" t="s">
        <v>82</v>
      </c>
    </row>
    <row r="92" spans="2:65" s="1" customFormat="1" ht="16.5" customHeight="1">
      <c r="B92" s="33"/>
      <c r="C92" s="133" t="s">
        <v>111</v>
      </c>
      <c r="D92" s="133" t="s">
        <v>191</v>
      </c>
      <c r="E92" s="134" t="s">
        <v>1937</v>
      </c>
      <c r="F92" s="135" t="s">
        <v>1938</v>
      </c>
      <c r="G92" s="136" t="s">
        <v>339</v>
      </c>
      <c r="H92" s="137">
        <v>25</v>
      </c>
      <c r="I92" s="138"/>
      <c r="J92" s="139">
        <f>ROUND(I92*H92,2)</f>
        <v>0</v>
      </c>
      <c r="K92" s="135" t="s">
        <v>19</v>
      </c>
      <c r="L92" s="33"/>
      <c r="M92" s="140" t="s">
        <v>19</v>
      </c>
      <c r="N92" s="141" t="s">
        <v>45</v>
      </c>
      <c r="P92" s="142">
        <f>O92*H92</f>
        <v>0</v>
      </c>
      <c r="Q92" s="142">
        <v>0</v>
      </c>
      <c r="R92" s="142">
        <f>Q92*H92</f>
        <v>0</v>
      </c>
      <c r="S92" s="142">
        <v>0</v>
      </c>
      <c r="T92" s="143">
        <f>S92*H92</f>
        <v>0</v>
      </c>
      <c r="AR92" s="144" t="s">
        <v>685</v>
      </c>
      <c r="AT92" s="144" t="s">
        <v>191</v>
      </c>
      <c r="AU92" s="144" t="s">
        <v>82</v>
      </c>
      <c r="AY92" s="18" t="s">
        <v>189</v>
      </c>
      <c r="BE92" s="145">
        <f>IF(N92="základní",J92,0)</f>
        <v>0</v>
      </c>
      <c r="BF92" s="145">
        <f>IF(N92="snížená",J92,0)</f>
        <v>0</v>
      </c>
      <c r="BG92" s="145">
        <f>IF(N92="zákl. přenesená",J92,0)</f>
        <v>0</v>
      </c>
      <c r="BH92" s="145">
        <f>IF(N92="sníž. přenesená",J92,0)</f>
        <v>0</v>
      </c>
      <c r="BI92" s="145">
        <f>IF(N92="nulová",J92,0)</f>
        <v>0</v>
      </c>
      <c r="BJ92" s="18" t="s">
        <v>82</v>
      </c>
      <c r="BK92" s="145">
        <f>ROUND(I92*H92,2)</f>
        <v>0</v>
      </c>
      <c r="BL92" s="18" t="s">
        <v>685</v>
      </c>
      <c r="BM92" s="144" t="s">
        <v>4790</v>
      </c>
    </row>
    <row r="93" spans="2:65" s="1" customFormat="1" ht="19.5">
      <c r="B93" s="33"/>
      <c r="D93" s="151" t="s">
        <v>1940</v>
      </c>
      <c r="F93" s="194" t="s">
        <v>4786</v>
      </c>
      <c r="I93" s="148"/>
      <c r="L93" s="33"/>
      <c r="M93" s="149"/>
      <c r="T93" s="54"/>
      <c r="AT93" s="18" t="s">
        <v>1940</v>
      </c>
      <c r="AU93" s="18" t="s">
        <v>82</v>
      </c>
    </row>
    <row r="94" spans="2:65" s="1" customFormat="1" ht="16.5" customHeight="1">
      <c r="B94" s="33"/>
      <c r="C94" s="133" t="s">
        <v>196</v>
      </c>
      <c r="D94" s="133" t="s">
        <v>191</v>
      </c>
      <c r="E94" s="134" t="s">
        <v>4791</v>
      </c>
      <c r="F94" s="135" t="s">
        <v>4792</v>
      </c>
      <c r="G94" s="136" t="s">
        <v>339</v>
      </c>
      <c r="H94" s="137">
        <v>30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4793</v>
      </c>
    </row>
    <row r="95" spans="2:65" s="1" customFormat="1" ht="19.5">
      <c r="B95" s="33"/>
      <c r="D95" s="151" t="s">
        <v>1940</v>
      </c>
      <c r="F95" s="194" t="s">
        <v>1961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219</v>
      </c>
      <c r="D96" s="133" t="s">
        <v>191</v>
      </c>
      <c r="E96" s="134" t="s">
        <v>1942</v>
      </c>
      <c r="F96" s="135" t="s">
        <v>1943</v>
      </c>
      <c r="G96" s="136" t="s">
        <v>339</v>
      </c>
      <c r="H96" s="137">
        <v>12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4794</v>
      </c>
    </row>
    <row r="97" spans="2:65" s="1" customFormat="1" ht="19.5">
      <c r="B97" s="33"/>
      <c r="D97" s="151" t="s">
        <v>1940</v>
      </c>
      <c r="F97" s="194" t="s">
        <v>1945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16.5" customHeight="1">
      <c r="B98" s="33"/>
      <c r="C98" s="133" t="s">
        <v>218</v>
      </c>
      <c r="D98" s="133" t="s">
        <v>191</v>
      </c>
      <c r="E98" s="134" t="s">
        <v>1946</v>
      </c>
      <c r="F98" s="135" t="s">
        <v>1947</v>
      </c>
      <c r="G98" s="136" t="s">
        <v>339</v>
      </c>
      <c r="H98" s="137">
        <v>12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685</v>
      </c>
      <c r="BM98" s="144" t="s">
        <v>4795</v>
      </c>
    </row>
    <row r="99" spans="2:65" s="1" customFormat="1" ht="29.25">
      <c r="B99" s="33"/>
      <c r="D99" s="151" t="s">
        <v>1940</v>
      </c>
      <c r="F99" s="194" t="s">
        <v>1949</v>
      </c>
      <c r="I99" s="148"/>
      <c r="L99" s="33"/>
      <c r="M99" s="149"/>
      <c r="T99" s="54"/>
      <c r="AT99" s="18" t="s">
        <v>1940</v>
      </c>
      <c r="AU99" s="18" t="s">
        <v>82</v>
      </c>
    </row>
    <row r="100" spans="2:65" s="1" customFormat="1" ht="16.5" customHeight="1">
      <c r="B100" s="33"/>
      <c r="C100" s="133" t="s">
        <v>229</v>
      </c>
      <c r="D100" s="133" t="s">
        <v>191</v>
      </c>
      <c r="E100" s="134" t="s">
        <v>1950</v>
      </c>
      <c r="F100" s="135" t="s">
        <v>1951</v>
      </c>
      <c r="G100" s="136" t="s">
        <v>405</v>
      </c>
      <c r="H100" s="137">
        <v>2.7</v>
      </c>
      <c r="I100" s="138"/>
      <c r="J100" s="139">
        <f>ROUND(I100*H100,2)</f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685</v>
      </c>
      <c r="BM100" s="144" t="s">
        <v>4796</v>
      </c>
    </row>
    <row r="101" spans="2:65" s="1" customFormat="1" ht="19.5">
      <c r="B101" s="33"/>
      <c r="D101" s="151" t="s">
        <v>1940</v>
      </c>
      <c r="F101" s="194" t="s">
        <v>1953</v>
      </c>
      <c r="I101" s="148"/>
      <c r="L101" s="33"/>
      <c r="M101" s="149"/>
      <c r="T101" s="54"/>
      <c r="AT101" s="18" t="s">
        <v>1940</v>
      </c>
      <c r="AU101" s="18" t="s">
        <v>82</v>
      </c>
    </row>
    <row r="102" spans="2:65" s="1" customFormat="1" ht="16.5" customHeight="1">
      <c r="B102" s="33"/>
      <c r="C102" s="133" t="s">
        <v>234</v>
      </c>
      <c r="D102" s="133" t="s">
        <v>191</v>
      </c>
      <c r="E102" s="134" t="s">
        <v>1954</v>
      </c>
      <c r="F102" s="135" t="s">
        <v>1955</v>
      </c>
      <c r="G102" s="136" t="s">
        <v>705</v>
      </c>
      <c r="H102" s="137">
        <v>12</v>
      </c>
      <c r="I102" s="138"/>
      <c r="J102" s="139">
        <f>ROUND(I102*H102,2)</f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8" t="s">
        <v>82</v>
      </c>
      <c r="BK102" s="145">
        <f>ROUND(I102*H102,2)</f>
        <v>0</v>
      </c>
      <c r="BL102" s="18" t="s">
        <v>685</v>
      </c>
      <c r="BM102" s="144" t="s">
        <v>4797</v>
      </c>
    </row>
    <row r="103" spans="2:65" s="1" customFormat="1" ht="19.5">
      <c r="B103" s="33"/>
      <c r="D103" s="151" t="s">
        <v>1940</v>
      </c>
      <c r="F103" s="194" t="s">
        <v>4798</v>
      </c>
      <c r="I103" s="148"/>
      <c r="L103" s="33"/>
      <c r="M103" s="149"/>
      <c r="T103" s="54"/>
      <c r="AT103" s="18" t="s">
        <v>1940</v>
      </c>
      <c r="AU103" s="18" t="s">
        <v>82</v>
      </c>
    </row>
    <row r="104" spans="2:65" s="1" customFormat="1" ht="16.5" customHeight="1">
      <c r="B104" s="33"/>
      <c r="C104" s="133" t="s">
        <v>239</v>
      </c>
      <c r="D104" s="133" t="s">
        <v>191</v>
      </c>
      <c r="E104" s="134" t="s">
        <v>4799</v>
      </c>
      <c r="F104" s="135" t="s">
        <v>4800</v>
      </c>
      <c r="G104" s="136" t="s">
        <v>202</v>
      </c>
      <c r="H104" s="137">
        <v>2</v>
      </c>
      <c r="I104" s="138"/>
      <c r="J104" s="139">
        <f>ROUND(I104*H104,2)</f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685</v>
      </c>
      <c r="BM104" s="144" t="s">
        <v>4801</v>
      </c>
    </row>
    <row r="105" spans="2:65" s="1" customFormat="1" ht="19.5">
      <c r="B105" s="33"/>
      <c r="D105" s="151" t="s">
        <v>1940</v>
      </c>
      <c r="F105" s="194" t="s">
        <v>2020</v>
      </c>
      <c r="I105" s="148"/>
      <c r="L105" s="33"/>
      <c r="M105" s="149"/>
      <c r="T105" s="54"/>
      <c r="AT105" s="18" t="s">
        <v>1940</v>
      </c>
      <c r="AU105" s="18" t="s">
        <v>82</v>
      </c>
    </row>
    <row r="106" spans="2:65" s="1" customFormat="1" ht="16.5" customHeight="1">
      <c r="B106" s="33"/>
      <c r="C106" s="133" t="s">
        <v>244</v>
      </c>
      <c r="D106" s="133" t="s">
        <v>191</v>
      </c>
      <c r="E106" s="134" t="s">
        <v>4802</v>
      </c>
      <c r="F106" s="135" t="s">
        <v>4803</v>
      </c>
      <c r="G106" s="136" t="s">
        <v>202</v>
      </c>
      <c r="H106" s="137">
        <v>1</v>
      </c>
      <c r="I106" s="138"/>
      <c r="J106" s="139">
        <f>ROUND(I106*H106,2)</f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685</v>
      </c>
      <c r="BM106" s="144" t="s">
        <v>4804</v>
      </c>
    </row>
    <row r="107" spans="2:65" s="1" customFormat="1" ht="19.5">
      <c r="B107" s="33"/>
      <c r="D107" s="151" t="s">
        <v>1940</v>
      </c>
      <c r="F107" s="194" t="s">
        <v>1990</v>
      </c>
      <c r="I107" s="148"/>
      <c r="L107" s="33"/>
      <c r="M107" s="149"/>
      <c r="T107" s="54"/>
      <c r="AT107" s="18" t="s">
        <v>1940</v>
      </c>
      <c r="AU107" s="18" t="s">
        <v>82</v>
      </c>
    </row>
    <row r="108" spans="2:65" s="1" customFormat="1" ht="24.2" customHeight="1">
      <c r="B108" s="33"/>
      <c r="C108" s="133" t="s">
        <v>249</v>
      </c>
      <c r="D108" s="133" t="s">
        <v>191</v>
      </c>
      <c r="E108" s="134" t="s">
        <v>4805</v>
      </c>
      <c r="F108" s="135" t="s">
        <v>4806</v>
      </c>
      <c r="G108" s="136" t="s">
        <v>202</v>
      </c>
      <c r="H108" s="137">
        <v>1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4807</v>
      </c>
    </row>
    <row r="109" spans="2:65" s="1" customFormat="1" ht="19.5">
      <c r="B109" s="33"/>
      <c r="D109" s="151" t="s">
        <v>1940</v>
      </c>
      <c r="F109" s="194" t="s">
        <v>4808</v>
      </c>
      <c r="I109" s="148"/>
      <c r="L109" s="33"/>
      <c r="M109" s="149"/>
      <c r="T109" s="54"/>
      <c r="AT109" s="18" t="s">
        <v>1940</v>
      </c>
      <c r="AU109" s="18" t="s">
        <v>82</v>
      </c>
    </row>
    <row r="110" spans="2:65" s="1" customFormat="1" ht="16.5" customHeight="1">
      <c r="B110" s="33"/>
      <c r="C110" s="133" t="s">
        <v>8</v>
      </c>
      <c r="D110" s="133" t="s">
        <v>191</v>
      </c>
      <c r="E110" s="134" t="s">
        <v>4809</v>
      </c>
      <c r="F110" s="135" t="s">
        <v>2044</v>
      </c>
      <c r="G110" s="136" t="s">
        <v>734</v>
      </c>
      <c r="H110" s="137">
        <v>1</v>
      </c>
      <c r="I110" s="138"/>
      <c r="J110" s="139">
        <f>ROUND(I110*H110,2)</f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8" t="s">
        <v>82</v>
      </c>
      <c r="BK110" s="145">
        <f>ROUND(I110*H110,2)</f>
        <v>0</v>
      </c>
      <c r="BL110" s="18" t="s">
        <v>685</v>
      </c>
      <c r="BM110" s="144" t="s">
        <v>4810</v>
      </c>
    </row>
    <row r="111" spans="2:65" s="1" customFormat="1" ht="19.5">
      <c r="B111" s="33"/>
      <c r="D111" s="151" t="s">
        <v>1940</v>
      </c>
      <c r="F111" s="194" t="s">
        <v>2046</v>
      </c>
      <c r="I111" s="148"/>
      <c r="L111" s="33"/>
      <c r="M111" s="149"/>
      <c r="T111" s="54"/>
      <c r="AT111" s="18" t="s">
        <v>1940</v>
      </c>
      <c r="AU111" s="18" t="s">
        <v>82</v>
      </c>
    </row>
    <row r="112" spans="2:65" s="1" customFormat="1" ht="16.5" customHeight="1">
      <c r="B112" s="33"/>
      <c r="C112" s="133" t="s">
        <v>259</v>
      </c>
      <c r="D112" s="133" t="s">
        <v>191</v>
      </c>
      <c r="E112" s="134" t="s">
        <v>4811</v>
      </c>
      <c r="F112" s="135" t="s">
        <v>2056</v>
      </c>
      <c r="G112" s="136" t="s">
        <v>734</v>
      </c>
      <c r="H112" s="137">
        <v>1</v>
      </c>
      <c r="I112" s="138"/>
      <c r="J112" s="139">
        <f>ROUND(I112*H112,2)</f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685</v>
      </c>
      <c r="BM112" s="144" t="s">
        <v>4812</v>
      </c>
    </row>
    <row r="113" spans="2:47" s="1" customFormat="1" ht="39">
      <c r="B113" s="33"/>
      <c r="D113" s="151" t="s">
        <v>1940</v>
      </c>
      <c r="F113" s="194" t="s">
        <v>4813</v>
      </c>
      <c r="I113" s="148"/>
      <c r="L113" s="33"/>
      <c r="M113" s="191"/>
      <c r="N113" s="192"/>
      <c r="O113" s="192"/>
      <c r="P113" s="192"/>
      <c r="Q113" s="192"/>
      <c r="R113" s="192"/>
      <c r="S113" s="192"/>
      <c r="T113" s="193"/>
      <c r="AT113" s="18" t="s">
        <v>1940</v>
      </c>
      <c r="AU113" s="18" t="s">
        <v>82</v>
      </c>
    </row>
    <row r="114" spans="2:47" s="1" customFormat="1" ht="6.95" customHeight="1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33"/>
    </row>
  </sheetData>
  <sheetProtection algorithmName="SHA-512" hashValue="CFEq0aHy1R0lgrksWN4/X2FxqYuUProospS881efqTOdxxJXCMju4jqnybR0HpKcL8Q76R+lvLuOntULXEOqlw==" saltValue="u3OFV7bqVaj097I8Zx6EpVrphGXVwn0j4BDvw1ktEtkFt1jd3mfLNTzNSiT3l5VN/AzzyBfrQ/ww53pSXGkOkA==" spinCount="100000" sheet="1" objects="1" scenarios="1" formatColumns="0" formatRows="0" autoFilter="0"/>
  <autoFilter ref="C85:K113" xr:uid="{00000000-0009-0000-0000-00000B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6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132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.75">
      <c r="B8" s="21"/>
      <c r="D8" s="28" t="s">
        <v>150</v>
      </c>
      <c r="L8" s="21"/>
    </row>
    <row r="9" spans="2:46" ht="16.5" customHeight="1">
      <c r="B9" s="21"/>
      <c r="E9" s="326" t="s">
        <v>2116</v>
      </c>
      <c r="F9" s="310"/>
      <c r="G9" s="310"/>
      <c r="H9" s="310"/>
      <c r="L9" s="21"/>
    </row>
    <row r="10" spans="2:46" ht="12" customHeight="1">
      <c r="B10" s="21"/>
      <c r="D10" s="28" t="s">
        <v>1581</v>
      </c>
      <c r="L10" s="21"/>
    </row>
    <row r="11" spans="2:46" s="1" customFormat="1" ht="16.5" customHeight="1">
      <c r="B11" s="33"/>
      <c r="E11" s="290" t="s">
        <v>4814</v>
      </c>
      <c r="F11" s="328"/>
      <c r="G11" s="328"/>
      <c r="H11" s="328"/>
      <c r="L11" s="33"/>
    </row>
    <row r="12" spans="2:46" s="1" customFormat="1" ht="12" customHeight="1">
      <c r="B12" s="33"/>
      <c r="D12" s="28" t="s">
        <v>3770</v>
      </c>
      <c r="L12" s="33"/>
    </row>
    <row r="13" spans="2:46" s="1" customFormat="1" ht="16.5" customHeight="1">
      <c r="B13" s="33"/>
      <c r="E13" s="284" t="s">
        <v>4815</v>
      </c>
      <c r="F13" s="328"/>
      <c r="G13" s="328"/>
      <c r="H13" s="328"/>
      <c r="L13" s="33"/>
    </row>
    <row r="14" spans="2:46" s="1" customFormat="1" ht="11.25">
      <c r="B14" s="33"/>
      <c r="L14" s="33"/>
    </row>
    <row r="15" spans="2:46" s="1" customFormat="1" ht="12" customHeight="1">
      <c r="B15" s="33"/>
      <c r="D15" s="28" t="s">
        <v>18</v>
      </c>
      <c r="F15" s="26" t="s">
        <v>19</v>
      </c>
      <c r="I15" s="28" t="s">
        <v>20</v>
      </c>
      <c r="J15" s="26" t="s">
        <v>19</v>
      </c>
      <c r="L15" s="33"/>
    </row>
    <row r="16" spans="2:46" s="1" customFormat="1" ht="12" customHeight="1">
      <c r="B16" s="33"/>
      <c r="D16" s="28" t="s">
        <v>21</v>
      </c>
      <c r="F16" s="26" t="s">
        <v>22</v>
      </c>
      <c r="I16" s="28" t="s">
        <v>23</v>
      </c>
      <c r="J16" s="50" t="str">
        <f>'Rekapitulace stavby'!AN8</f>
        <v>31. 7. 2025</v>
      </c>
      <c r="L16" s="33"/>
    </row>
    <row r="17" spans="2:12" s="1" customFormat="1" ht="10.9" customHeight="1">
      <c r="B17" s="33"/>
      <c r="L17" s="33"/>
    </row>
    <row r="18" spans="2:12" s="1" customFormat="1" ht="12" customHeight="1">
      <c r="B18" s="33"/>
      <c r="D18" s="28" t="s">
        <v>25</v>
      </c>
      <c r="I18" s="28" t="s">
        <v>26</v>
      </c>
      <c r="J18" s="26" t="s">
        <v>27</v>
      </c>
      <c r="L18" s="33"/>
    </row>
    <row r="19" spans="2:12" s="1" customFormat="1" ht="18" customHeight="1">
      <c r="B19" s="33"/>
      <c r="E19" s="26" t="s">
        <v>28</v>
      </c>
      <c r="I19" s="28" t="s">
        <v>29</v>
      </c>
      <c r="J19" s="26" t="s">
        <v>19</v>
      </c>
      <c r="L19" s="33"/>
    </row>
    <row r="20" spans="2:12" s="1" customFormat="1" ht="6.95" customHeight="1">
      <c r="B20" s="33"/>
      <c r="L20" s="33"/>
    </row>
    <row r="21" spans="2:12" s="1" customFormat="1" ht="12" customHeight="1">
      <c r="B21" s="33"/>
      <c r="D21" s="28" t="s">
        <v>30</v>
      </c>
      <c r="I21" s="28" t="s">
        <v>26</v>
      </c>
      <c r="J21" s="29" t="str">
        <f>'Rekapitulace stavby'!AN13</f>
        <v>Vyplň údaj</v>
      </c>
      <c r="L21" s="33"/>
    </row>
    <row r="22" spans="2:12" s="1" customFormat="1" ht="18" customHeight="1">
      <c r="B22" s="33"/>
      <c r="E22" s="329" t="str">
        <f>'Rekapitulace stavby'!E14</f>
        <v>Vyplň údaj</v>
      </c>
      <c r="F22" s="309"/>
      <c r="G22" s="309"/>
      <c r="H22" s="309"/>
      <c r="I22" s="28" t="s">
        <v>29</v>
      </c>
      <c r="J22" s="29" t="str">
        <f>'Rekapitulace stavby'!AN14</f>
        <v>Vyplň údaj</v>
      </c>
      <c r="L22" s="33"/>
    </row>
    <row r="23" spans="2:12" s="1" customFormat="1" ht="6.95" customHeight="1">
      <c r="B23" s="33"/>
      <c r="L23" s="33"/>
    </row>
    <row r="24" spans="2:12" s="1" customFormat="1" ht="12" customHeight="1">
      <c r="B24" s="33"/>
      <c r="D24" s="28" t="s">
        <v>32</v>
      </c>
      <c r="I24" s="28" t="s">
        <v>26</v>
      </c>
      <c r="J24" s="26" t="s">
        <v>33</v>
      </c>
      <c r="L24" s="33"/>
    </row>
    <row r="25" spans="2:12" s="1" customFormat="1" ht="18" customHeight="1">
      <c r="B25" s="33"/>
      <c r="E25" s="26" t="s">
        <v>34</v>
      </c>
      <c r="I25" s="28" t="s">
        <v>29</v>
      </c>
      <c r="J25" s="26" t="s">
        <v>19</v>
      </c>
      <c r="L25" s="33"/>
    </row>
    <row r="26" spans="2:12" s="1" customFormat="1" ht="6.95" customHeight="1">
      <c r="B26" s="33"/>
      <c r="L26" s="33"/>
    </row>
    <row r="27" spans="2:12" s="1" customFormat="1" ht="12" customHeight="1">
      <c r="B27" s="33"/>
      <c r="D27" s="28" t="s">
        <v>36</v>
      </c>
      <c r="I27" s="28" t="s">
        <v>26</v>
      </c>
      <c r="J27" s="26" t="s">
        <v>19</v>
      </c>
      <c r="L27" s="33"/>
    </row>
    <row r="28" spans="2:12" s="1" customFormat="1" ht="18" customHeight="1">
      <c r="B28" s="33"/>
      <c r="E28" s="26" t="s">
        <v>157</v>
      </c>
      <c r="I28" s="28" t="s">
        <v>29</v>
      </c>
      <c r="J28" s="26" t="s">
        <v>19</v>
      </c>
      <c r="L28" s="33"/>
    </row>
    <row r="29" spans="2:12" s="1" customFormat="1" ht="6.95" customHeight="1">
      <c r="B29" s="33"/>
      <c r="L29" s="33"/>
    </row>
    <row r="30" spans="2:12" s="1" customFormat="1" ht="12" customHeight="1">
      <c r="B30" s="33"/>
      <c r="D30" s="28" t="s">
        <v>38</v>
      </c>
      <c r="L30" s="33"/>
    </row>
    <row r="31" spans="2:12" s="7" customFormat="1" ht="16.5" customHeight="1">
      <c r="B31" s="93"/>
      <c r="E31" s="314" t="s">
        <v>19</v>
      </c>
      <c r="F31" s="314"/>
      <c r="G31" s="314"/>
      <c r="H31" s="314"/>
      <c r="L31" s="93"/>
    </row>
    <row r="32" spans="2:12" s="1" customFormat="1" ht="6.95" customHeight="1">
      <c r="B32" s="33"/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25.35" customHeight="1">
      <c r="B34" s="33"/>
      <c r="D34" s="94" t="s">
        <v>40</v>
      </c>
      <c r="J34" s="64">
        <f>ROUND(J92, 2)</f>
        <v>0</v>
      </c>
      <c r="L34" s="33"/>
    </row>
    <row r="35" spans="2:12" s="1" customFormat="1" ht="6.95" customHeight="1">
      <c r="B35" s="33"/>
      <c r="D35" s="51"/>
      <c r="E35" s="51"/>
      <c r="F35" s="51"/>
      <c r="G35" s="51"/>
      <c r="H35" s="51"/>
      <c r="I35" s="51"/>
      <c r="J35" s="51"/>
      <c r="K35" s="51"/>
      <c r="L35" s="33"/>
    </row>
    <row r="36" spans="2:12" s="1" customFormat="1" ht="14.45" customHeight="1">
      <c r="B36" s="33"/>
      <c r="F36" s="36" t="s">
        <v>42</v>
      </c>
      <c r="I36" s="36" t="s">
        <v>41</v>
      </c>
      <c r="J36" s="36" t="s">
        <v>43</v>
      </c>
      <c r="L36" s="33"/>
    </row>
    <row r="37" spans="2:12" s="1" customFormat="1" ht="14.45" customHeight="1">
      <c r="B37" s="33"/>
      <c r="D37" s="53" t="s">
        <v>44</v>
      </c>
      <c r="E37" s="28" t="s">
        <v>45</v>
      </c>
      <c r="F37" s="84">
        <f>ROUND((SUM(BE92:BE159)),  2)</f>
        <v>0</v>
      </c>
      <c r="I37" s="95">
        <v>0.21</v>
      </c>
      <c r="J37" s="84">
        <f>ROUND(((SUM(BE92:BE159))*I37),  2)</f>
        <v>0</v>
      </c>
      <c r="L37" s="33"/>
    </row>
    <row r="38" spans="2:12" s="1" customFormat="1" ht="14.45" customHeight="1">
      <c r="B38" s="33"/>
      <c r="E38" s="28" t="s">
        <v>46</v>
      </c>
      <c r="F38" s="84">
        <f>ROUND((SUM(BF92:BF159)),  2)</f>
        <v>0</v>
      </c>
      <c r="I38" s="95">
        <v>0.12</v>
      </c>
      <c r="J38" s="84">
        <f>ROUND(((SUM(BF92:BF159))*I38),  2)</f>
        <v>0</v>
      </c>
      <c r="L38" s="33"/>
    </row>
    <row r="39" spans="2:12" s="1" customFormat="1" ht="14.45" hidden="1" customHeight="1">
      <c r="B39" s="33"/>
      <c r="E39" s="28" t="s">
        <v>47</v>
      </c>
      <c r="F39" s="84">
        <f>ROUND((SUM(BG92:BG159)),  2)</f>
        <v>0</v>
      </c>
      <c r="I39" s="95">
        <v>0.21</v>
      </c>
      <c r="J39" s="84">
        <f>0</f>
        <v>0</v>
      </c>
      <c r="L39" s="33"/>
    </row>
    <row r="40" spans="2:12" s="1" customFormat="1" ht="14.45" hidden="1" customHeight="1">
      <c r="B40" s="33"/>
      <c r="E40" s="28" t="s">
        <v>48</v>
      </c>
      <c r="F40" s="84">
        <f>ROUND((SUM(BH92:BH159)),  2)</f>
        <v>0</v>
      </c>
      <c r="I40" s="95">
        <v>0.12</v>
      </c>
      <c r="J40" s="84">
        <f>0</f>
        <v>0</v>
      </c>
      <c r="L40" s="33"/>
    </row>
    <row r="41" spans="2:12" s="1" customFormat="1" ht="14.45" hidden="1" customHeight="1">
      <c r="B41" s="33"/>
      <c r="E41" s="28" t="s">
        <v>49</v>
      </c>
      <c r="F41" s="84">
        <f>ROUND((SUM(BI92:BI159)),  2)</f>
        <v>0</v>
      </c>
      <c r="I41" s="95">
        <v>0</v>
      </c>
      <c r="J41" s="84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96"/>
      <c r="D43" s="97" t="s">
        <v>50</v>
      </c>
      <c r="E43" s="55"/>
      <c r="F43" s="55"/>
      <c r="G43" s="98" t="s">
        <v>51</v>
      </c>
      <c r="H43" s="99" t="s">
        <v>52</v>
      </c>
      <c r="I43" s="55"/>
      <c r="J43" s="100">
        <f>SUM(J34:J41)</f>
        <v>0</v>
      </c>
      <c r="K43" s="101"/>
      <c r="L43" s="33"/>
    </row>
    <row r="44" spans="2:12" s="1" customFormat="1" ht="14.4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3"/>
    </row>
    <row r="48" spans="2:12" s="1" customFormat="1" ht="6.95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33"/>
    </row>
    <row r="49" spans="2:12" s="1" customFormat="1" ht="24.95" customHeight="1">
      <c r="B49" s="33"/>
      <c r="C49" s="22" t="s">
        <v>158</v>
      </c>
      <c r="L49" s="33"/>
    </row>
    <row r="50" spans="2:12" s="1" customFormat="1" ht="6.95" customHeight="1">
      <c r="B50" s="33"/>
      <c r="L50" s="33"/>
    </row>
    <row r="51" spans="2:12" s="1" customFormat="1" ht="12" customHeight="1">
      <c r="B51" s="33"/>
      <c r="C51" s="28" t="s">
        <v>16</v>
      </c>
      <c r="L51" s="33"/>
    </row>
    <row r="52" spans="2:12" s="1" customFormat="1" ht="16.5" customHeight="1">
      <c r="B52" s="33"/>
      <c r="E52" s="326" t="str">
        <f>E7</f>
        <v>Připojení vodovodu Černé Voděrady na SV Region JIH</v>
      </c>
      <c r="F52" s="327"/>
      <c r="G52" s="327"/>
      <c r="H52" s="327"/>
      <c r="L52" s="33"/>
    </row>
    <row r="53" spans="2:12" ht="12" customHeight="1">
      <c r="B53" s="21"/>
      <c r="C53" s="28" t="s">
        <v>150</v>
      </c>
      <c r="L53" s="21"/>
    </row>
    <row r="54" spans="2:12" ht="16.5" customHeight="1">
      <c r="B54" s="21"/>
      <c r="E54" s="326" t="s">
        <v>2116</v>
      </c>
      <c r="F54" s="310"/>
      <c r="G54" s="310"/>
      <c r="H54" s="310"/>
      <c r="L54" s="21"/>
    </row>
    <row r="55" spans="2:12" ht="12" customHeight="1">
      <c r="B55" s="21"/>
      <c r="C55" s="28" t="s">
        <v>1581</v>
      </c>
      <c r="L55" s="21"/>
    </row>
    <row r="56" spans="2:12" s="1" customFormat="1" ht="16.5" customHeight="1">
      <c r="B56" s="33"/>
      <c r="E56" s="290" t="s">
        <v>4814</v>
      </c>
      <c r="F56" s="328"/>
      <c r="G56" s="328"/>
      <c r="H56" s="328"/>
      <c r="L56" s="33"/>
    </row>
    <row r="57" spans="2:12" s="1" customFormat="1" ht="12" customHeight="1">
      <c r="B57" s="33"/>
      <c r="C57" s="28" t="s">
        <v>3770</v>
      </c>
      <c r="L57" s="33"/>
    </row>
    <row r="58" spans="2:12" s="1" customFormat="1" ht="16.5" customHeight="1">
      <c r="B58" s="33"/>
      <c r="E58" s="284" t="str">
        <f>E13</f>
        <v>1. - Technologická elektroinstalace, měření a regulace</v>
      </c>
      <c r="F58" s="328"/>
      <c r="G58" s="328"/>
      <c r="H58" s="328"/>
      <c r="L58" s="33"/>
    </row>
    <row r="59" spans="2:12" s="1" customFormat="1" ht="6.95" customHeight="1">
      <c r="B59" s="33"/>
      <c r="L59" s="33"/>
    </row>
    <row r="60" spans="2:12" s="1" customFormat="1" ht="12" customHeight="1">
      <c r="B60" s="33"/>
      <c r="C60" s="28" t="s">
        <v>21</v>
      </c>
      <c r="F60" s="26" t="str">
        <f>F16</f>
        <v>K.Ú. černé Voděrady, Zvánovice, Ondřejov u Prahy</v>
      </c>
      <c r="I60" s="28" t="s">
        <v>23</v>
      </c>
      <c r="J60" s="50" t="str">
        <f>IF(J16="","",J16)</f>
        <v>31. 7. 2025</v>
      </c>
      <c r="L60" s="33"/>
    </row>
    <row r="61" spans="2:12" s="1" customFormat="1" ht="6.95" customHeight="1">
      <c r="B61" s="33"/>
      <c r="L61" s="33"/>
    </row>
    <row r="62" spans="2:12" s="1" customFormat="1" ht="40.15" customHeight="1">
      <c r="B62" s="33"/>
      <c r="C62" s="28" t="s">
        <v>25</v>
      </c>
      <c r="F62" s="26" t="str">
        <f>E19</f>
        <v>Obec Černé Voděrady, nám. Lípy Svobody 47, 281 63</v>
      </c>
      <c r="I62" s="28" t="s">
        <v>32</v>
      </c>
      <c r="J62" s="31" t="str">
        <f>E25</f>
        <v>Vodohospodářský rozvoj a výstavba s.s. Praha 5</v>
      </c>
      <c r="L62" s="33"/>
    </row>
    <row r="63" spans="2:12" s="1" customFormat="1" ht="15.2" customHeight="1">
      <c r="B63" s="33"/>
      <c r="C63" s="28" t="s">
        <v>30</v>
      </c>
      <c r="F63" s="26" t="str">
        <f>IF(E22="","",E22)</f>
        <v>Vyplň údaj</v>
      </c>
      <c r="I63" s="28" t="s">
        <v>36</v>
      </c>
      <c r="J63" s="31" t="str">
        <f>E28</f>
        <v xml:space="preserve"> </v>
      </c>
      <c r="L63" s="33"/>
    </row>
    <row r="64" spans="2:12" s="1" customFormat="1" ht="10.35" customHeight="1">
      <c r="B64" s="33"/>
      <c r="L64" s="33"/>
    </row>
    <row r="65" spans="2:47" s="1" customFormat="1" ht="29.25" customHeight="1">
      <c r="B65" s="33"/>
      <c r="C65" s="102" t="s">
        <v>159</v>
      </c>
      <c r="D65" s="96"/>
      <c r="E65" s="96"/>
      <c r="F65" s="96"/>
      <c r="G65" s="96"/>
      <c r="H65" s="96"/>
      <c r="I65" s="96"/>
      <c r="J65" s="103" t="s">
        <v>160</v>
      </c>
      <c r="K65" s="96"/>
      <c r="L65" s="33"/>
    </row>
    <row r="66" spans="2:47" s="1" customFormat="1" ht="10.35" customHeight="1">
      <c r="B66" s="33"/>
      <c r="L66" s="33"/>
    </row>
    <row r="67" spans="2:47" s="1" customFormat="1" ht="22.9" customHeight="1">
      <c r="B67" s="33"/>
      <c r="C67" s="104" t="s">
        <v>72</v>
      </c>
      <c r="J67" s="64">
        <f>J92</f>
        <v>0</v>
      </c>
      <c r="L67" s="33"/>
      <c r="AU67" s="18" t="s">
        <v>161</v>
      </c>
    </row>
    <row r="68" spans="2:47" s="8" customFormat="1" ht="24.95" customHeight="1">
      <c r="B68" s="105"/>
      <c r="D68" s="106" t="s">
        <v>171</v>
      </c>
      <c r="E68" s="107"/>
      <c r="F68" s="107"/>
      <c r="G68" s="107"/>
      <c r="H68" s="107"/>
      <c r="I68" s="107"/>
      <c r="J68" s="108">
        <f>J93</f>
        <v>0</v>
      </c>
      <c r="L68" s="105"/>
    </row>
    <row r="69" spans="2:47" s="1" customFormat="1" ht="21.75" customHeight="1">
      <c r="B69" s="33"/>
      <c r="L69" s="33"/>
    </row>
    <row r="70" spans="2:47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47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47" s="1" customFormat="1" ht="24.95" customHeight="1">
      <c r="B75" s="33"/>
      <c r="C75" s="22" t="s">
        <v>174</v>
      </c>
      <c r="L75" s="33"/>
    </row>
    <row r="76" spans="2:47" s="1" customFormat="1" ht="6.95" customHeight="1">
      <c r="B76" s="33"/>
      <c r="L76" s="33"/>
    </row>
    <row r="77" spans="2:47" s="1" customFormat="1" ht="12" customHeight="1">
      <c r="B77" s="33"/>
      <c r="C77" s="28" t="s">
        <v>16</v>
      </c>
      <c r="L77" s="33"/>
    </row>
    <row r="78" spans="2:47" s="1" customFormat="1" ht="16.5" customHeight="1">
      <c r="B78" s="33"/>
      <c r="E78" s="326" t="str">
        <f>E7</f>
        <v>Připojení vodovodu Černé Voděrady na SV Region JIH</v>
      </c>
      <c r="F78" s="327"/>
      <c r="G78" s="327"/>
      <c r="H78" s="327"/>
      <c r="L78" s="33"/>
    </row>
    <row r="79" spans="2:47" ht="12" customHeight="1">
      <c r="B79" s="21"/>
      <c r="C79" s="28" t="s">
        <v>150</v>
      </c>
      <c r="L79" s="21"/>
    </row>
    <row r="80" spans="2:47" ht="16.5" customHeight="1">
      <c r="B80" s="21"/>
      <c r="E80" s="326" t="s">
        <v>2116</v>
      </c>
      <c r="F80" s="310"/>
      <c r="G80" s="310"/>
      <c r="H80" s="310"/>
      <c r="L80" s="21"/>
    </row>
    <row r="81" spans="2:65" ht="12" customHeight="1">
      <c r="B81" s="21"/>
      <c r="C81" s="28" t="s">
        <v>1581</v>
      </c>
      <c r="L81" s="21"/>
    </row>
    <row r="82" spans="2:65" s="1" customFormat="1" ht="16.5" customHeight="1">
      <c r="B82" s="33"/>
      <c r="E82" s="290" t="s">
        <v>4814</v>
      </c>
      <c r="F82" s="328"/>
      <c r="G82" s="328"/>
      <c r="H82" s="328"/>
      <c r="L82" s="33"/>
    </row>
    <row r="83" spans="2:65" s="1" customFormat="1" ht="12" customHeight="1">
      <c r="B83" s="33"/>
      <c r="C83" s="28" t="s">
        <v>3770</v>
      </c>
      <c r="L83" s="33"/>
    </row>
    <row r="84" spans="2:65" s="1" customFormat="1" ht="16.5" customHeight="1">
      <c r="B84" s="33"/>
      <c r="E84" s="284" t="str">
        <f>E13</f>
        <v>1. - Technologická elektroinstalace, měření a regulace</v>
      </c>
      <c r="F84" s="328"/>
      <c r="G84" s="328"/>
      <c r="H84" s="328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F16</f>
        <v>K.Ú. černé Voděrady, Zvánovice, Ondřejov u Prahy</v>
      </c>
      <c r="I86" s="28" t="s">
        <v>23</v>
      </c>
      <c r="J86" s="50" t="str">
        <f>IF(J16="","",J16)</f>
        <v>31. 7. 2025</v>
      </c>
      <c r="L86" s="33"/>
    </row>
    <row r="87" spans="2:65" s="1" customFormat="1" ht="6.95" customHeight="1">
      <c r="B87" s="33"/>
      <c r="L87" s="33"/>
    </row>
    <row r="88" spans="2:65" s="1" customFormat="1" ht="40.15" customHeight="1">
      <c r="B88" s="33"/>
      <c r="C88" s="28" t="s">
        <v>25</v>
      </c>
      <c r="F88" s="26" t="str">
        <f>E19</f>
        <v>Obec Černé Voděrady, nám. Lípy Svobody 47, 281 63</v>
      </c>
      <c r="I88" s="28" t="s">
        <v>32</v>
      </c>
      <c r="J88" s="31" t="str">
        <f>E25</f>
        <v>Vodohospodářský rozvoj a výstavba s.s. Praha 5</v>
      </c>
      <c r="L88" s="33"/>
    </row>
    <row r="89" spans="2:65" s="1" customFormat="1" ht="15.2" customHeight="1">
      <c r="B89" s="33"/>
      <c r="C89" s="28" t="s">
        <v>30</v>
      </c>
      <c r="F89" s="26" t="str">
        <f>IF(E22="","",E22)</f>
        <v>Vyplň údaj</v>
      </c>
      <c r="I89" s="28" t="s">
        <v>36</v>
      </c>
      <c r="J89" s="31" t="str">
        <f>E28</f>
        <v xml:space="preserve"> 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3"/>
      <c r="C91" s="114" t="s">
        <v>175</v>
      </c>
      <c r="D91" s="115" t="s">
        <v>59</v>
      </c>
      <c r="E91" s="115" t="s">
        <v>55</v>
      </c>
      <c r="F91" s="115" t="s">
        <v>56</v>
      </c>
      <c r="G91" s="115" t="s">
        <v>176</v>
      </c>
      <c r="H91" s="115" t="s">
        <v>177</v>
      </c>
      <c r="I91" s="115" t="s">
        <v>178</v>
      </c>
      <c r="J91" s="115" t="s">
        <v>160</v>
      </c>
      <c r="K91" s="116" t="s">
        <v>179</v>
      </c>
      <c r="L91" s="113"/>
      <c r="M91" s="57" t="s">
        <v>19</v>
      </c>
      <c r="N91" s="58" t="s">
        <v>44</v>
      </c>
      <c r="O91" s="58" t="s">
        <v>180</v>
      </c>
      <c r="P91" s="58" t="s">
        <v>181</v>
      </c>
      <c r="Q91" s="58" t="s">
        <v>182</v>
      </c>
      <c r="R91" s="58" t="s">
        <v>183</v>
      </c>
      <c r="S91" s="58" t="s">
        <v>184</v>
      </c>
      <c r="T91" s="59" t="s">
        <v>185</v>
      </c>
    </row>
    <row r="92" spans="2:65" s="1" customFormat="1" ht="22.9" customHeight="1">
      <c r="B92" s="33"/>
      <c r="C92" s="62" t="s">
        <v>186</v>
      </c>
      <c r="J92" s="117">
        <f>BK92</f>
        <v>0</v>
      </c>
      <c r="L92" s="33"/>
      <c r="M92" s="60"/>
      <c r="N92" s="51"/>
      <c r="O92" s="51"/>
      <c r="P92" s="118">
        <f>P93</f>
        <v>0</v>
      </c>
      <c r="Q92" s="51"/>
      <c r="R92" s="118">
        <f>R93</f>
        <v>0</v>
      </c>
      <c r="S92" s="51"/>
      <c r="T92" s="119">
        <f>T93</f>
        <v>0</v>
      </c>
      <c r="AT92" s="18" t="s">
        <v>73</v>
      </c>
      <c r="AU92" s="18" t="s">
        <v>161</v>
      </c>
      <c r="BK92" s="120">
        <f>BK93</f>
        <v>0</v>
      </c>
    </row>
    <row r="93" spans="2:65" s="11" customFormat="1" ht="25.9" customHeight="1">
      <c r="B93" s="121"/>
      <c r="D93" s="122" t="s">
        <v>73</v>
      </c>
      <c r="E93" s="123" t="s">
        <v>666</v>
      </c>
      <c r="F93" s="123" t="s">
        <v>1336</v>
      </c>
      <c r="I93" s="124"/>
      <c r="J93" s="125">
        <f>BK93</f>
        <v>0</v>
      </c>
      <c r="L93" s="121"/>
      <c r="M93" s="126"/>
      <c r="P93" s="127">
        <f>SUM(P94:P159)</f>
        <v>0</v>
      </c>
      <c r="R93" s="127">
        <f>SUM(R94:R159)</f>
        <v>0</v>
      </c>
      <c r="T93" s="128">
        <f>SUM(T94:T159)</f>
        <v>0</v>
      </c>
      <c r="AR93" s="122" t="s">
        <v>111</v>
      </c>
      <c r="AT93" s="129" t="s">
        <v>73</v>
      </c>
      <c r="AU93" s="129" t="s">
        <v>74</v>
      </c>
      <c r="AY93" s="122" t="s">
        <v>189</v>
      </c>
      <c r="BK93" s="130">
        <f>SUM(BK94:BK159)</f>
        <v>0</v>
      </c>
    </row>
    <row r="94" spans="2:65" s="1" customFormat="1" ht="16.5" customHeight="1">
      <c r="B94" s="33"/>
      <c r="C94" s="133" t="s">
        <v>82</v>
      </c>
      <c r="D94" s="133" t="s">
        <v>191</v>
      </c>
      <c r="E94" s="134" t="s">
        <v>4816</v>
      </c>
      <c r="F94" s="135" t="s">
        <v>4817</v>
      </c>
      <c r="G94" s="136" t="s">
        <v>339</v>
      </c>
      <c r="H94" s="137">
        <v>10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4818</v>
      </c>
    </row>
    <row r="95" spans="2:65" s="1" customFormat="1" ht="19.5">
      <c r="B95" s="33"/>
      <c r="D95" s="151" t="s">
        <v>1940</v>
      </c>
      <c r="F95" s="194" t="s">
        <v>1968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85</v>
      </c>
      <c r="D96" s="133" t="s">
        <v>191</v>
      </c>
      <c r="E96" s="134" t="s">
        <v>4819</v>
      </c>
      <c r="F96" s="135" t="s">
        <v>4820</v>
      </c>
      <c r="G96" s="136" t="s">
        <v>339</v>
      </c>
      <c r="H96" s="137">
        <v>15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4821</v>
      </c>
    </row>
    <row r="97" spans="2:65" s="1" customFormat="1" ht="19.5">
      <c r="B97" s="33"/>
      <c r="D97" s="151" t="s">
        <v>1940</v>
      </c>
      <c r="F97" s="194" t="s">
        <v>1968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16.5" customHeight="1">
      <c r="B98" s="33"/>
      <c r="C98" s="133" t="s">
        <v>111</v>
      </c>
      <c r="D98" s="133" t="s">
        <v>191</v>
      </c>
      <c r="E98" s="134" t="s">
        <v>4822</v>
      </c>
      <c r="F98" s="135" t="s">
        <v>4823</v>
      </c>
      <c r="G98" s="136" t="s">
        <v>339</v>
      </c>
      <c r="H98" s="137">
        <v>20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685</v>
      </c>
      <c r="BM98" s="144" t="s">
        <v>4824</v>
      </c>
    </row>
    <row r="99" spans="2:65" s="1" customFormat="1" ht="19.5">
      <c r="B99" s="33"/>
      <c r="D99" s="151" t="s">
        <v>1940</v>
      </c>
      <c r="F99" s="194" t="s">
        <v>1968</v>
      </c>
      <c r="I99" s="148"/>
      <c r="L99" s="33"/>
      <c r="M99" s="149"/>
      <c r="T99" s="54"/>
      <c r="AT99" s="18" t="s">
        <v>1940</v>
      </c>
      <c r="AU99" s="18" t="s">
        <v>82</v>
      </c>
    </row>
    <row r="100" spans="2:65" s="1" customFormat="1" ht="16.5" customHeight="1">
      <c r="B100" s="33"/>
      <c r="C100" s="133" t="s">
        <v>196</v>
      </c>
      <c r="D100" s="133" t="s">
        <v>191</v>
      </c>
      <c r="E100" s="134" t="s">
        <v>4825</v>
      </c>
      <c r="F100" s="135" t="s">
        <v>4826</v>
      </c>
      <c r="G100" s="136" t="s">
        <v>339</v>
      </c>
      <c r="H100" s="137">
        <v>25</v>
      </c>
      <c r="I100" s="138"/>
      <c r="J100" s="139">
        <f>ROUND(I100*H100,2)</f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685</v>
      </c>
      <c r="BM100" s="144" t="s">
        <v>4827</v>
      </c>
    </row>
    <row r="101" spans="2:65" s="1" customFormat="1" ht="19.5">
      <c r="B101" s="33"/>
      <c r="D101" s="151" t="s">
        <v>1940</v>
      </c>
      <c r="F101" s="194" t="s">
        <v>1968</v>
      </c>
      <c r="I101" s="148"/>
      <c r="L101" s="33"/>
      <c r="M101" s="149"/>
      <c r="T101" s="54"/>
      <c r="AT101" s="18" t="s">
        <v>1940</v>
      </c>
      <c r="AU101" s="18" t="s">
        <v>82</v>
      </c>
    </row>
    <row r="102" spans="2:65" s="1" customFormat="1" ht="16.5" customHeight="1">
      <c r="B102" s="33"/>
      <c r="C102" s="133" t="s">
        <v>219</v>
      </c>
      <c r="D102" s="133" t="s">
        <v>191</v>
      </c>
      <c r="E102" s="134" t="s">
        <v>4828</v>
      </c>
      <c r="F102" s="135" t="s">
        <v>4829</v>
      </c>
      <c r="G102" s="136" t="s">
        <v>339</v>
      </c>
      <c r="H102" s="137">
        <v>10</v>
      </c>
      <c r="I102" s="138"/>
      <c r="J102" s="139">
        <f>ROUND(I102*H102,2)</f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8" t="s">
        <v>82</v>
      </c>
      <c r="BK102" s="145">
        <f>ROUND(I102*H102,2)</f>
        <v>0</v>
      </c>
      <c r="BL102" s="18" t="s">
        <v>685</v>
      </c>
      <c r="BM102" s="144" t="s">
        <v>4830</v>
      </c>
    </row>
    <row r="103" spans="2:65" s="1" customFormat="1" ht="19.5">
      <c r="B103" s="33"/>
      <c r="D103" s="151" t="s">
        <v>1940</v>
      </c>
      <c r="F103" s="194" t="s">
        <v>1968</v>
      </c>
      <c r="I103" s="148"/>
      <c r="L103" s="33"/>
      <c r="M103" s="149"/>
      <c r="T103" s="54"/>
      <c r="AT103" s="18" t="s">
        <v>1940</v>
      </c>
      <c r="AU103" s="18" t="s">
        <v>82</v>
      </c>
    </row>
    <row r="104" spans="2:65" s="1" customFormat="1" ht="16.5" customHeight="1">
      <c r="B104" s="33"/>
      <c r="C104" s="133" t="s">
        <v>218</v>
      </c>
      <c r="D104" s="133" t="s">
        <v>191</v>
      </c>
      <c r="E104" s="134" t="s">
        <v>4831</v>
      </c>
      <c r="F104" s="135" t="s">
        <v>4832</v>
      </c>
      <c r="G104" s="136" t="s">
        <v>339</v>
      </c>
      <c r="H104" s="137">
        <v>45</v>
      </c>
      <c r="I104" s="138"/>
      <c r="J104" s="139">
        <f>ROUND(I104*H104,2)</f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685</v>
      </c>
      <c r="BM104" s="144" t="s">
        <v>4833</v>
      </c>
    </row>
    <row r="105" spans="2:65" s="1" customFormat="1" ht="19.5">
      <c r="B105" s="33"/>
      <c r="D105" s="151" t="s">
        <v>1940</v>
      </c>
      <c r="F105" s="194" t="s">
        <v>1968</v>
      </c>
      <c r="I105" s="148"/>
      <c r="L105" s="33"/>
      <c r="M105" s="149"/>
      <c r="T105" s="54"/>
      <c r="AT105" s="18" t="s">
        <v>1940</v>
      </c>
      <c r="AU105" s="18" t="s">
        <v>82</v>
      </c>
    </row>
    <row r="106" spans="2:65" s="1" customFormat="1" ht="16.5" customHeight="1">
      <c r="B106" s="33"/>
      <c r="C106" s="133" t="s">
        <v>229</v>
      </c>
      <c r="D106" s="133" t="s">
        <v>191</v>
      </c>
      <c r="E106" s="134" t="s">
        <v>4834</v>
      </c>
      <c r="F106" s="135" t="s">
        <v>4835</v>
      </c>
      <c r="G106" s="136" t="s">
        <v>339</v>
      </c>
      <c r="H106" s="137">
        <v>90</v>
      </c>
      <c r="I106" s="138"/>
      <c r="J106" s="139">
        <f>ROUND(I106*H106,2)</f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685</v>
      </c>
      <c r="BM106" s="144" t="s">
        <v>4836</v>
      </c>
    </row>
    <row r="107" spans="2:65" s="1" customFormat="1" ht="19.5">
      <c r="B107" s="33"/>
      <c r="D107" s="151" t="s">
        <v>1940</v>
      </c>
      <c r="F107" s="194" t="s">
        <v>1968</v>
      </c>
      <c r="I107" s="148"/>
      <c r="L107" s="33"/>
      <c r="M107" s="149"/>
      <c r="T107" s="54"/>
      <c r="AT107" s="18" t="s">
        <v>1940</v>
      </c>
      <c r="AU107" s="18" t="s">
        <v>82</v>
      </c>
    </row>
    <row r="108" spans="2:65" s="1" customFormat="1" ht="16.5" customHeight="1">
      <c r="B108" s="33"/>
      <c r="C108" s="133" t="s">
        <v>234</v>
      </c>
      <c r="D108" s="133" t="s">
        <v>191</v>
      </c>
      <c r="E108" s="134" t="s">
        <v>4837</v>
      </c>
      <c r="F108" s="135" t="s">
        <v>4838</v>
      </c>
      <c r="G108" s="136" t="s">
        <v>339</v>
      </c>
      <c r="H108" s="137">
        <v>25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4839</v>
      </c>
    </row>
    <row r="109" spans="2:65" s="1" customFormat="1" ht="29.25">
      <c r="B109" s="33"/>
      <c r="D109" s="151" t="s">
        <v>1940</v>
      </c>
      <c r="F109" s="194" t="s">
        <v>4840</v>
      </c>
      <c r="I109" s="148"/>
      <c r="L109" s="33"/>
      <c r="M109" s="149"/>
      <c r="T109" s="54"/>
      <c r="AT109" s="18" t="s">
        <v>1940</v>
      </c>
      <c r="AU109" s="18" t="s">
        <v>82</v>
      </c>
    </row>
    <row r="110" spans="2:65" s="1" customFormat="1" ht="16.5" customHeight="1">
      <c r="B110" s="33"/>
      <c r="C110" s="133" t="s">
        <v>239</v>
      </c>
      <c r="D110" s="133" t="s">
        <v>191</v>
      </c>
      <c r="E110" s="134" t="s">
        <v>4841</v>
      </c>
      <c r="F110" s="135" t="s">
        <v>4842</v>
      </c>
      <c r="G110" s="136" t="s">
        <v>339</v>
      </c>
      <c r="H110" s="137">
        <v>45</v>
      </c>
      <c r="I110" s="138"/>
      <c r="J110" s="139">
        <f>ROUND(I110*H110,2)</f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8" t="s">
        <v>82</v>
      </c>
      <c r="BK110" s="145">
        <f>ROUND(I110*H110,2)</f>
        <v>0</v>
      </c>
      <c r="BL110" s="18" t="s">
        <v>685</v>
      </c>
      <c r="BM110" s="144" t="s">
        <v>4843</v>
      </c>
    </row>
    <row r="111" spans="2:65" s="1" customFormat="1" ht="29.25">
      <c r="B111" s="33"/>
      <c r="D111" s="151" t="s">
        <v>1940</v>
      </c>
      <c r="F111" s="194" t="s">
        <v>4840</v>
      </c>
      <c r="I111" s="148"/>
      <c r="L111" s="33"/>
      <c r="M111" s="149"/>
      <c r="T111" s="54"/>
      <c r="AT111" s="18" t="s">
        <v>1940</v>
      </c>
      <c r="AU111" s="18" t="s">
        <v>82</v>
      </c>
    </row>
    <row r="112" spans="2:65" s="1" customFormat="1" ht="16.5" customHeight="1">
      <c r="B112" s="33"/>
      <c r="C112" s="133" t="s">
        <v>244</v>
      </c>
      <c r="D112" s="133" t="s">
        <v>191</v>
      </c>
      <c r="E112" s="134" t="s">
        <v>4844</v>
      </c>
      <c r="F112" s="135" t="s">
        <v>4845</v>
      </c>
      <c r="G112" s="136" t="s">
        <v>339</v>
      </c>
      <c r="H112" s="137">
        <v>15</v>
      </c>
      <c r="I112" s="138"/>
      <c r="J112" s="139">
        <f>ROUND(I112*H112,2)</f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685</v>
      </c>
      <c r="BM112" s="144" t="s">
        <v>4846</v>
      </c>
    </row>
    <row r="113" spans="2:65" s="1" customFormat="1" ht="29.25">
      <c r="B113" s="33"/>
      <c r="D113" s="151" t="s">
        <v>1940</v>
      </c>
      <c r="F113" s="194" t="s">
        <v>4840</v>
      </c>
      <c r="I113" s="148"/>
      <c r="L113" s="33"/>
      <c r="M113" s="149"/>
      <c r="T113" s="54"/>
      <c r="AT113" s="18" t="s">
        <v>1940</v>
      </c>
      <c r="AU113" s="18" t="s">
        <v>82</v>
      </c>
    </row>
    <row r="114" spans="2:65" s="1" customFormat="1" ht="24.2" customHeight="1">
      <c r="B114" s="33"/>
      <c r="C114" s="133" t="s">
        <v>249</v>
      </c>
      <c r="D114" s="133" t="s">
        <v>191</v>
      </c>
      <c r="E114" s="134" t="s">
        <v>4847</v>
      </c>
      <c r="F114" s="135" t="s">
        <v>4848</v>
      </c>
      <c r="G114" s="136" t="s">
        <v>202</v>
      </c>
      <c r="H114" s="137">
        <v>3</v>
      </c>
      <c r="I114" s="138"/>
      <c r="J114" s="139">
        <f>ROUND(I114*H114,2)</f>
        <v>0</v>
      </c>
      <c r="K114" s="135" t="s">
        <v>19</v>
      </c>
      <c r="L114" s="33"/>
      <c r="M114" s="140" t="s">
        <v>19</v>
      </c>
      <c r="N114" s="141" t="s">
        <v>45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685</v>
      </c>
      <c r="AT114" s="144" t="s">
        <v>191</v>
      </c>
      <c r="AU114" s="144" t="s">
        <v>82</v>
      </c>
      <c r="AY114" s="18" t="s">
        <v>189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8" t="s">
        <v>82</v>
      </c>
      <c r="BK114" s="145">
        <f>ROUND(I114*H114,2)</f>
        <v>0</v>
      </c>
      <c r="BL114" s="18" t="s">
        <v>685</v>
      </c>
      <c r="BM114" s="144" t="s">
        <v>4849</v>
      </c>
    </row>
    <row r="115" spans="2:65" s="1" customFormat="1" ht="19.5">
      <c r="B115" s="33"/>
      <c r="D115" s="151" t="s">
        <v>1940</v>
      </c>
      <c r="F115" s="194" t="s">
        <v>2006</v>
      </c>
      <c r="I115" s="148"/>
      <c r="L115" s="33"/>
      <c r="M115" s="149"/>
      <c r="T115" s="54"/>
      <c r="AT115" s="18" t="s">
        <v>1940</v>
      </c>
      <c r="AU115" s="18" t="s">
        <v>82</v>
      </c>
    </row>
    <row r="116" spans="2:65" s="1" customFormat="1" ht="24.2" customHeight="1">
      <c r="B116" s="33"/>
      <c r="C116" s="133" t="s">
        <v>8</v>
      </c>
      <c r="D116" s="133" t="s">
        <v>191</v>
      </c>
      <c r="E116" s="134" t="s">
        <v>1958</v>
      </c>
      <c r="F116" s="135" t="s">
        <v>1959</v>
      </c>
      <c r="G116" s="136" t="s">
        <v>202</v>
      </c>
      <c r="H116" s="137">
        <v>3</v>
      </c>
      <c r="I116" s="138"/>
      <c r="J116" s="139">
        <f>ROUND(I116*H116,2)</f>
        <v>0</v>
      </c>
      <c r="K116" s="135" t="s">
        <v>19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685</v>
      </c>
      <c r="AT116" s="144" t="s">
        <v>191</v>
      </c>
      <c r="AU116" s="144" t="s">
        <v>82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685</v>
      </c>
      <c r="BM116" s="144" t="s">
        <v>4850</v>
      </c>
    </row>
    <row r="117" spans="2:65" s="1" customFormat="1" ht="19.5">
      <c r="B117" s="33"/>
      <c r="D117" s="151" t="s">
        <v>1940</v>
      </c>
      <c r="F117" s="194" t="s">
        <v>2006</v>
      </c>
      <c r="I117" s="148"/>
      <c r="L117" s="33"/>
      <c r="M117" s="149"/>
      <c r="T117" s="54"/>
      <c r="AT117" s="18" t="s">
        <v>1940</v>
      </c>
      <c r="AU117" s="18" t="s">
        <v>82</v>
      </c>
    </row>
    <row r="118" spans="2:65" s="1" customFormat="1" ht="16.5" customHeight="1">
      <c r="B118" s="33"/>
      <c r="C118" s="133" t="s">
        <v>259</v>
      </c>
      <c r="D118" s="133" t="s">
        <v>191</v>
      </c>
      <c r="E118" s="134" t="s">
        <v>4851</v>
      </c>
      <c r="F118" s="135" t="s">
        <v>4852</v>
      </c>
      <c r="G118" s="136" t="s">
        <v>202</v>
      </c>
      <c r="H118" s="137">
        <v>1</v>
      </c>
      <c r="I118" s="138"/>
      <c r="J118" s="139">
        <f>ROUND(I118*H118,2)</f>
        <v>0</v>
      </c>
      <c r="K118" s="135" t="s">
        <v>19</v>
      </c>
      <c r="L118" s="33"/>
      <c r="M118" s="140" t="s">
        <v>19</v>
      </c>
      <c r="N118" s="141" t="s">
        <v>45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685</v>
      </c>
      <c r="AT118" s="144" t="s">
        <v>191</v>
      </c>
      <c r="AU118" s="144" t="s">
        <v>82</v>
      </c>
      <c r="AY118" s="18" t="s">
        <v>189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8" t="s">
        <v>82</v>
      </c>
      <c r="BK118" s="145">
        <f>ROUND(I118*H118,2)</f>
        <v>0</v>
      </c>
      <c r="BL118" s="18" t="s">
        <v>685</v>
      </c>
      <c r="BM118" s="144" t="s">
        <v>4853</v>
      </c>
    </row>
    <row r="119" spans="2:65" s="1" customFormat="1" ht="19.5">
      <c r="B119" s="33"/>
      <c r="D119" s="151" t="s">
        <v>1940</v>
      </c>
      <c r="F119" s="194" t="s">
        <v>2006</v>
      </c>
      <c r="I119" s="148"/>
      <c r="L119" s="33"/>
      <c r="M119" s="149"/>
      <c r="T119" s="54"/>
      <c r="AT119" s="18" t="s">
        <v>1940</v>
      </c>
      <c r="AU119" s="18" t="s">
        <v>82</v>
      </c>
    </row>
    <row r="120" spans="2:65" s="1" customFormat="1" ht="16.5" customHeight="1">
      <c r="B120" s="33"/>
      <c r="C120" s="133" t="s">
        <v>265</v>
      </c>
      <c r="D120" s="133" t="s">
        <v>191</v>
      </c>
      <c r="E120" s="134" t="s">
        <v>4854</v>
      </c>
      <c r="F120" s="135" t="s">
        <v>133</v>
      </c>
      <c r="G120" s="136" t="s">
        <v>202</v>
      </c>
      <c r="H120" s="137">
        <v>1</v>
      </c>
      <c r="I120" s="138"/>
      <c r="J120" s="139">
        <f>ROUND(I120*H120,2)</f>
        <v>0</v>
      </c>
      <c r="K120" s="135" t="s">
        <v>19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685</v>
      </c>
      <c r="AT120" s="144" t="s">
        <v>191</v>
      </c>
      <c r="AU120" s="144" t="s">
        <v>82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685</v>
      </c>
      <c r="BM120" s="144" t="s">
        <v>4855</v>
      </c>
    </row>
    <row r="121" spans="2:65" s="1" customFormat="1" ht="29.25">
      <c r="B121" s="33"/>
      <c r="D121" s="151" t="s">
        <v>1940</v>
      </c>
      <c r="F121" s="194" t="s">
        <v>4856</v>
      </c>
      <c r="I121" s="148"/>
      <c r="L121" s="33"/>
      <c r="M121" s="149"/>
      <c r="T121" s="54"/>
      <c r="AT121" s="18" t="s">
        <v>1940</v>
      </c>
      <c r="AU121" s="18" t="s">
        <v>82</v>
      </c>
    </row>
    <row r="122" spans="2:65" s="1" customFormat="1" ht="16.5" customHeight="1">
      <c r="B122" s="33"/>
      <c r="C122" s="133" t="s">
        <v>271</v>
      </c>
      <c r="D122" s="133" t="s">
        <v>191</v>
      </c>
      <c r="E122" s="134" t="s">
        <v>4857</v>
      </c>
      <c r="F122" s="135" t="s">
        <v>4858</v>
      </c>
      <c r="G122" s="136" t="s">
        <v>202</v>
      </c>
      <c r="H122" s="137">
        <v>1</v>
      </c>
      <c r="I122" s="138"/>
      <c r="J122" s="139">
        <f>ROUND(I122*H122,2)</f>
        <v>0</v>
      </c>
      <c r="K122" s="135" t="s">
        <v>19</v>
      </c>
      <c r="L122" s="33"/>
      <c r="M122" s="140" t="s">
        <v>19</v>
      </c>
      <c r="N122" s="141" t="s">
        <v>45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685</v>
      </c>
      <c r="AT122" s="144" t="s">
        <v>191</v>
      </c>
      <c r="AU122" s="144" t="s">
        <v>82</v>
      </c>
      <c r="AY122" s="18" t="s">
        <v>189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8" t="s">
        <v>82</v>
      </c>
      <c r="BK122" s="145">
        <f>ROUND(I122*H122,2)</f>
        <v>0</v>
      </c>
      <c r="BL122" s="18" t="s">
        <v>685</v>
      </c>
      <c r="BM122" s="144" t="s">
        <v>4859</v>
      </c>
    </row>
    <row r="123" spans="2:65" s="1" customFormat="1" ht="19.5">
      <c r="B123" s="33"/>
      <c r="D123" s="151" t="s">
        <v>1940</v>
      </c>
      <c r="F123" s="194" t="s">
        <v>4860</v>
      </c>
      <c r="I123" s="148"/>
      <c r="L123" s="33"/>
      <c r="M123" s="149"/>
      <c r="T123" s="54"/>
      <c r="AT123" s="18" t="s">
        <v>1940</v>
      </c>
      <c r="AU123" s="18" t="s">
        <v>82</v>
      </c>
    </row>
    <row r="124" spans="2:65" s="1" customFormat="1" ht="16.5" customHeight="1">
      <c r="B124" s="33"/>
      <c r="C124" s="133" t="s">
        <v>224</v>
      </c>
      <c r="D124" s="133" t="s">
        <v>191</v>
      </c>
      <c r="E124" s="134" t="s">
        <v>4861</v>
      </c>
      <c r="F124" s="135" t="s">
        <v>4862</v>
      </c>
      <c r="G124" s="136" t="s">
        <v>202</v>
      </c>
      <c r="H124" s="137">
        <v>1</v>
      </c>
      <c r="I124" s="138"/>
      <c r="J124" s="139">
        <f>ROUND(I124*H124,2)</f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685</v>
      </c>
      <c r="AT124" s="144" t="s">
        <v>191</v>
      </c>
      <c r="AU124" s="144" t="s">
        <v>82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685</v>
      </c>
      <c r="BM124" s="144" t="s">
        <v>4863</v>
      </c>
    </row>
    <row r="125" spans="2:65" s="1" customFormat="1" ht="19.5">
      <c r="B125" s="33"/>
      <c r="D125" s="151" t="s">
        <v>1940</v>
      </c>
      <c r="F125" s="194" t="s">
        <v>4864</v>
      </c>
      <c r="I125" s="148"/>
      <c r="L125" s="33"/>
      <c r="M125" s="149"/>
      <c r="T125" s="54"/>
      <c r="AT125" s="18" t="s">
        <v>1940</v>
      </c>
      <c r="AU125" s="18" t="s">
        <v>82</v>
      </c>
    </row>
    <row r="126" spans="2:65" s="1" customFormat="1" ht="16.5" customHeight="1">
      <c r="B126" s="33"/>
      <c r="C126" s="133" t="s">
        <v>285</v>
      </c>
      <c r="D126" s="133" t="s">
        <v>191</v>
      </c>
      <c r="E126" s="134" t="s">
        <v>4865</v>
      </c>
      <c r="F126" s="135" t="s">
        <v>4866</v>
      </c>
      <c r="G126" s="136" t="s">
        <v>202</v>
      </c>
      <c r="H126" s="137">
        <v>1</v>
      </c>
      <c r="I126" s="138"/>
      <c r="J126" s="139">
        <f>ROUND(I126*H126,2)</f>
        <v>0</v>
      </c>
      <c r="K126" s="135" t="s">
        <v>19</v>
      </c>
      <c r="L126" s="33"/>
      <c r="M126" s="140" t="s">
        <v>19</v>
      </c>
      <c r="N126" s="141" t="s">
        <v>45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685</v>
      </c>
      <c r="AT126" s="144" t="s">
        <v>191</v>
      </c>
      <c r="AU126" s="144" t="s">
        <v>82</v>
      </c>
      <c r="AY126" s="18" t="s">
        <v>189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8" t="s">
        <v>82</v>
      </c>
      <c r="BK126" s="145">
        <f>ROUND(I126*H126,2)</f>
        <v>0</v>
      </c>
      <c r="BL126" s="18" t="s">
        <v>685</v>
      </c>
      <c r="BM126" s="144" t="s">
        <v>4867</v>
      </c>
    </row>
    <row r="127" spans="2:65" s="1" customFormat="1" ht="19.5">
      <c r="B127" s="33"/>
      <c r="D127" s="151" t="s">
        <v>1940</v>
      </c>
      <c r="F127" s="194" t="s">
        <v>4864</v>
      </c>
      <c r="I127" s="148"/>
      <c r="L127" s="33"/>
      <c r="M127" s="149"/>
      <c r="T127" s="54"/>
      <c r="AT127" s="18" t="s">
        <v>1940</v>
      </c>
      <c r="AU127" s="18" t="s">
        <v>82</v>
      </c>
    </row>
    <row r="128" spans="2:65" s="1" customFormat="1" ht="16.5" customHeight="1">
      <c r="B128" s="33"/>
      <c r="C128" s="133" t="s">
        <v>292</v>
      </c>
      <c r="D128" s="133" t="s">
        <v>191</v>
      </c>
      <c r="E128" s="134" t="s">
        <v>4868</v>
      </c>
      <c r="F128" s="135" t="s">
        <v>4869</v>
      </c>
      <c r="G128" s="136" t="s">
        <v>202</v>
      </c>
      <c r="H128" s="137">
        <v>1</v>
      </c>
      <c r="I128" s="138"/>
      <c r="J128" s="139">
        <f>ROUND(I128*H128,2)</f>
        <v>0</v>
      </c>
      <c r="K128" s="135" t="s">
        <v>19</v>
      </c>
      <c r="L128" s="33"/>
      <c r="M128" s="140" t="s">
        <v>19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685</v>
      </c>
      <c r="AT128" s="144" t="s">
        <v>191</v>
      </c>
      <c r="AU128" s="144" t="s">
        <v>82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685</v>
      </c>
      <c r="BM128" s="144" t="s">
        <v>4870</v>
      </c>
    </row>
    <row r="129" spans="2:65" s="1" customFormat="1" ht="19.5">
      <c r="B129" s="33"/>
      <c r="D129" s="151" t="s">
        <v>1940</v>
      </c>
      <c r="F129" s="194" t="s">
        <v>4871</v>
      </c>
      <c r="I129" s="148"/>
      <c r="L129" s="33"/>
      <c r="M129" s="149"/>
      <c r="T129" s="54"/>
      <c r="AT129" s="18" t="s">
        <v>1940</v>
      </c>
      <c r="AU129" s="18" t="s">
        <v>82</v>
      </c>
    </row>
    <row r="130" spans="2:65" s="1" customFormat="1" ht="16.5" customHeight="1">
      <c r="B130" s="33"/>
      <c r="C130" s="133" t="s">
        <v>212</v>
      </c>
      <c r="D130" s="133" t="s">
        <v>191</v>
      </c>
      <c r="E130" s="134" t="s">
        <v>1962</v>
      </c>
      <c r="F130" s="135" t="s">
        <v>1963</v>
      </c>
      <c r="G130" s="136" t="s">
        <v>202</v>
      </c>
      <c r="H130" s="137">
        <v>2</v>
      </c>
      <c r="I130" s="138"/>
      <c r="J130" s="139">
        <f>ROUND(I130*H130,2)</f>
        <v>0</v>
      </c>
      <c r="K130" s="135" t="s">
        <v>19</v>
      </c>
      <c r="L130" s="33"/>
      <c r="M130" s="140" t="s">
        <v>19</v>
      </c>
      <c r="N130" s="141" t="s">
        <v>45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685</v>
      </c>
      <c r="AT130" s="144" t="s">
        <v>191</v>
      </c>
      <c r="AU130" s="144" t="s">
        <v>82</v>
      </c>
      <c r="AY130" s="18" t="s">
        <v>189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8" t="s">
        <v>82</v>
      </c>
      <c r="BK130" s="145">
        <f>ROUND(I130*H130,2)</f>
        <v>0</v>
      </c>
      <c r="BL130" s="18" t="s">
        <v>685</v>
      </c>
      <c r="BM130" s="144" t="s">
        <v>4872</v>
      </c>
    </row>
    <row r="131" spans="2:65" s="1" customFormat="1" ht="19.5">
      <c r="B131" s="33"/>
      <c r="D131" s="151" t="s">
        <v>1940</v>
      </c>
      <c r="F131" s="194" t="s">
        <v>1961</v>
      </c>
      <c r="I131" s="148"/>
      <c r="L131" s="33"/>
      <c r="M131" s="149"/>
      <c r="T131" s="54"/>
      <c r="AT131" s="18" t="s">
        <v>1940</v>
      </c>
      <c r="AU131" s="18" t="s">
        <v>82</v>
      </c>
    </row>
    <row r="132" spans="2:65" s="1" customFormat="1" ht="16.5" customHeight="1">
      <c r="B132" s="33"/>
      <c r="C132" s="133" t="s">
        <v>314</v>
      </c>
      <c r="D132" s="133" t="s">
        <v>191</v>
      </c>
      <c r="E132" s="134" t="s">
        <v>4873</v>
      </c>
      <c r="F132" s="135" t="s">
        <v>4874</v>
      </c>
      <c r="G132" s="136" t="s">
        <v>202</v>
      </c>
      <c r="H132" s="137">
        <v>4</v>
      </c>
      <c r="I132" s="138"/>
      <c r="J132" s="139">
        <f>ROUND(I132*H132,2)</f>
        <v>0</v>
      </c>
      <c r="K132" s="135" t="s">
        <v>19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685</v>
      </c>
      <c r="AT132" s="144" t="s">
        <v>191</v>
      </c>
      <c r="AU132" s="144" t="s">
        <v>82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685</v>
      </c>
      <c r="BM132" s="144" t="s">
        <v>4875</v>
      </c>
    </row>
    <row r="133" spans="2:65" s="1" customFormat="1" ht="19.5">
      <c r="B133" s="33"/>
      <c r="D133" s="151" t="s">
        <v>1940</v>
      </c>
      <c r="F133" s="194" t="s">
        <v>1961</v>
      </c>
      <c r="I133" s="148"/>
      <c r="L133" s="33"/>
      <c r="M133" s="149"/>
      <c r="T133" s="54"/>
      <c r="AT133" s="18" t="s">
        <v>1940</v>
      </c>
      <c r="AU133" s="18" t="s">
        <v>82</v>
      </c>
    </row>
    <row r="134" spans="2:65" s="1" customFormat="1" ht="24.2" customHeight="1">
      <c r="B134" s="33"/>
      <c r="C134" s="133" t="s">
        <v>7</v>
      </c>
      <c r="D134" s="133" t="s">
        <v>191</v>
      </c>
      <c r="E134" s="134" t="s">
        <v>4876</v>
      </c>
      <c r="F134" s="135" t="s">
        <v>4877</v>
      </c>
      <c r="G134" s="136" t="s">
        <v>202</v>
      </c>
      <c r="H134" s="137">
        <v>2</v>
      </c>
      <c r="I134" s="138"/>
      <c r="J134" s="139">
        <f>ROUND(I134*H134,2)</f>
        <v>0</v>
      </c>
      <c r="K134" s="135" t="s">
        <v>19</v>
      </c>
      <c r="L134" s="33"/>
      <c r="M134" s="140" t="s">
        <v>19</v>
      </c>
      <c r="N134" s="141" t="s">
        <v>45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685</v>
      </c>
      <c r="AT134" s="144" t="s">
        <v>191</v>
      </c>
      <c r="AU134" s="144" t="s">
        <v>82</v>
      </c>
      <c r="AY134" s="18" t="s">
        <v>189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8" t="s">
        <v>82</v>
      </c>
      <c r="BK134" s="145">
        <f>ROUND(I134*H134,2)</f>
        <v>0</v>
      </c>
      <c r="BL134" s="18" t="s">
        <v>685</v>
      </c>
      <c r="BM134" s="144" t="s">
        <v>4878</v>
      </c>
    </row>
    <row r="135" spans="2:65" s="1" customFormat="1" ht="19.5">
      <c r="B135" s="33"/>
      <c r="D135" s="151" t="s">
        <v>1940</v>
      </c>
      <c r="F135" s="194" t="s">
        <v>1961</v>
      </c>
      <c r="I135" s="148"/>
      <c r="L135" s="33"/>
      <c r="M135" s="149"/>
      <c r="T135" s="54"/>
      <c r="AT135" s="18" t="s">
        <v>1940</v>
      </c>
      <c r="AU135" s="18" t="s">
        <v>82</v>
      </c>
    </row>
    <row r="136" spans="2:65" s="1" customFormat="1" ht="24.2" customHeight="1">
      <c r="B136" s="33"/>
      <c r="C136" s="133" t="s">
        <v>323</v>
      </c>
      <c r="D136" s="133" t="s">
        <v>191</v>
      </c>
      <c r="E136" s="134" t="s">
        <v>4879</v>
      </c>
      <c r="F136" s="135" t="s">
        <v>4880</v>
      </c>
      <c r="G136" s="136" t="s">
        <v>202</v>
      </c>
      <c r="H136" s="137">
        <v>4</v>
      </c>
      <c r="I136" s="138"/>
      <c r="J136" s="139">
        <f>ROUND(I136*H136,2)</f>
        <v>0</v>
      </c>
      <c r="K136" s="135" t="s">
        <v>19</v>
      </c>
      <c r="L136" s="33"/>
      <c r="M136" s="140" t="s">
        <v>19</v>
      </c>
      <c r="N136" s="141" t="s">
        <v>45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685</v>
      </c>
      <c r="AT136" s="144" t="s">
        <v>191</v>
      </c>
      <c r="AU136" s="144" t="s">
        <v>82</v>
      </c>
      <c r="AY136" s="18" t="s">
        <v>189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8" t="s">
        <v>82</v>
      </c>
      <c r="BK136" s="145">
        <f>ROUND(I136*H136,2)</f>
        <v>0</v>
      </c>
      <c r="BL136" s="18" t="s">
        <v>685</v>
      </c>
      <c r="BM136" s="144" t="s">
        <v>4881</v>
      </c>
    </row>
    <row r="137" spans="2:65" s="1" customFormat="1" ht="19.5">
      <c r="B137" s="33"/>
      <c r="D137" s="151" t="s">
        <v>1940</v>
      </c>
      <c r="F137" s="194" t="s">
        <v>1961</v>
      </c>
      <c r="I137" s="148"/>
      <c r="L137" s="33"/>
      <c r="M137" s="149"/>
      <c r="T137" s="54"/>
      <c r="AT137" s="18" t="s">
        <v>1940</v>
      </c>
      <c r="AU137" s="18" t="s">
        <v>82</v>
      </c>
    </row>
    <row r="138" spans="2:65" s="1" customFormat="1" ht="16.5" customHeight="1">
      <c r="B138" s="33"/>
      <c r="C138" s="133" t="s">
        <v>329</v>
      </c>
      <c r="D138" s="133" t="s">
        <v>191</v>
      </c>
      <c r="E138" s="134" t="s">
        <v>4882</v>
      </c>
      <c r="F138" s="135" t="s">
        <v>4883</v>
      </c>
      <c r="G138" s="136" t="s">
        <v>202</v>
      </c>
      <c r="H138" s="137">
        <v>1</v>
      </c>
      <c r="I138" s="138"/>
      <c r="J138" s="139">
        <f>ROUND(I138*H138,2)</f>
        <v>0</v>
      </c>
      <c r="K138" s="135" t="s">
        <v>19</v>
      </c>
      <c r="L138" s="33"/>
      <c r="M138" s="140" t="s">
        <v>19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685</v>
      </c>
      <c r="AT138" s="144" t="s">
        <v>191</v>
      </c>
      <c r="AU138" s="144" t="s">
        <v>82</v>
      </c>
      <c r="AY138" s="18" t="s">
        <v>189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8" t="s">
        <v>82</v>
      </c>
      <c r="BK138" s="145">
        <f>ROUND(I138*H138,2)</f>
        <v>0</v>
      </c>
      <c r="BL138" s="18" t="s">
        <v>685</v>
      </c>
      <c r="BM138" s="144" t="s">
        <v>4884</v>
      </c>
    </row>
    <row r="139" spans="2:65" s="1" customFormat="1" ht="19.5">
      <c r="B139" s="33"/>
      <c r="D139" s="151" t="s">
        <v>1940</v>
      </c>
      <c r="F139" s="194" t="s">
        <v>1961</v>
      </c>
      <c r="I139" s="148"/>
      <c r="L139" s="33"/>
      <c r="M139" s="149"/>
      <c r="T139" s="54"/>
      <c r="AT139" s="18" t="s">
        <v>1940</v>
      </c>
      <c r="AU139" s="18" t="s">
        <v>82</v>
      </c>
    </row>
    <row r="140" spans="2:65" s="1" customFormat="1" ht="16.5" customHeight="1">
      <c r="B140" s="33"/>
      <c r="C140" s="133" t="s">
        <v>336</v>
      </c>
      <c r="D140" s="133" t="s">
        <v>191</v>
      </c>
      <c r="E140" s="134" t="s">
        <v>4885</v>
      </c>
      <c r="F140" s="135" t="s">
        <v>4886</v>
      </c>
      <c r="G140" s="136" t="s">
        <v>202</v>
      </c>
      <c r="H140" s="137">
        <v>1</v>
      </c>
      <c r="I140" s="138"/>
      <c r="J140" s="139">
        <f>ROUND(I140*H140,2)</f>
        <v>0</v>
      </c>
      <c r="K140" s="135" t="s">
        <v>19</v>
      </c>
      <c r="L140" s="33"/>
      <c r="M140" s="140" t="s">
        <v>19</v>
      </c>
      <c r="N140" s="141" t="s">
        <v>45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685</v>
      </c>
      <c r="AT140" s="144" t="s">
        <v>191</v>
      </c>
      <c r="AU140" s="144" t="s">
        <v>82</v>
      </c>
      <c r="AY140" s="18" t="s">
        <v>189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8" t="s">
        <v>82</v>
      </c>
      <c r="BK140" s="145">
        <f>ROUND(I140*H140,2)</f>
        <v>0</v>
      </c>
      <c r="BL140" s="18" t="s">
        <v>685</v>
      </c>
      <c r="BM140" s="144" t="s">
        <v>4887</v>
      </c>
    </row>
    <row r="141" spans="2:65" s="1" customFormat="1" ht="19.5">
      <c r="B141" s="33"/>
      <c r="D141" s="151" t="s">
        <v>1940</v>
      </c>
      <c r="F141" s="194" t="s">
        <v>1961</v>
      </c>
      <c r="I141" s="148"/>
      <c r="L141" s="33"/>
      <c r="M141" s="149"/>
      <c r="T141" s="54"/>
      <c r="AT141" s="18" t="s">
        <v>1940</v>
      </c>
      <c r="AU141" s="18" t="s">
        <v>82</v>
      </c>
    </row>
    <row r="142" spans="2:65" s="1" customFormat="1" ht="16.5" customHeight="1">
      <c r="B142" s="33"/>
      <c r="C142" s="133" t="s">
        <v>345</v>
      </c>
      <c r="D142" s="133" t="s">
        <v>191</v>
      </c>
      <c r="E142" s="134" t="s">
        <v>4888</v>
      </c>
      <c r="F142" s="135" t="s">
        <v>4889</v>
      </c>
      <c r="G142" s="136" t="s">
        <v>202</v>
      </c>
      <c r="H142" s="137">
        <v>1</v>
      </c>
      <c r="I142" s="138"/>
      <c r="J142" s="139">
        <f>ROUND(I142*H142,2)</f>
        <v>0</v>
      </c>
      <c r="K142" s="135" t="s">
        <v>19</v>
      </c>
      <c r="L142" s="33"/>
      <c r="M142" s="140" t="s">
        <v>19</v>
      </c>
      <c r="N142" s="141" t="s">
        <v>45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685</v>
      </c>
      <c r="AT142" s="144" t="s">
        <v>191</v>
      </c>
      <c r="AU142" s="144" t="s">
        <v>82</v>
      </c>
      <c r="AY142" s="18" t="s">
        <v>189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8" t="s">
        <v>82</v>
      </c>
      <c r="BK142" s="145">
        <f>ROUND(I142*H142,2)</f>
        <v>0</v>
      </c>
      <c r="BL142" s="18" t="s">
        <v>685</v>
      </c>
      <c r="BM142" s="144" t="s">
        <v>4890</v>
      </c>
    </row>
    <row r="143" spans="2:65" s="1" customFormat="1" ht="19.5">
      <c r="B143" s="33"/>
      <c r="D143" s="151" t="s">
        <v>1940</v>
      </c>
      <c r="F143" s="194" t="s">
        <v>4891</v>
      </c>
      <c r="I143" s="148"/>
      <c r="L143" s="33"/>
      <c r="M143" s="149"/>
      <c r="T143" s="54"/>
      <c r="AT143" s="18" t="s">
        <v>1940</v>
      </c>
      <c r="AU143" s="18" t="s">
        <v>82</v>
      </c>
    </row>
    <row r="144" spans="2:65" s="1" customFormat="1" ht="16.5" customHeight="1">
      <c r="B144" s="33"/>
      <c r="C144" s="133" t="s">
        <v>355</v>
      </c>
      <c r="D144" s="133" t="s">
        <v>191</v>
      </c>
      <c r="E144" s="134" t="s">
        <v>4892</v>
      </c>
      <c r="F144" s="135" t="s">
        <v>2036</v>
      </c>
      <c r="G144" s="136" t="s">
        <v>734</v>
      </c>
      <c r="H144" s="137">
        <v>1</v>
      </c>
      <c r="I144" s="138"/>
      <c r="J144" s="139">
        <f>ROUND(I144*H144,2)</f>
        <v>0</v>
      </c>
      <c r="K144" s="135" t="s">
        <v>19</v>
      </c>
      <c r="L144" s="33"/>
      <c r="M144" s="140" t="s">
        <v>19</v>
      </c>
      <c r="N144" s="141" t="s">
        <v>45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685</v>
      </c>
      <c r="AT144" s="144" t="s">
        <v>191</v>
      </c>
      <c r="AU144" s="144" t="s">
        <v>82</v>
      </c>
      <c r="AY144" s="18" t="s">
        <v>189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8" t="s">
        <v>82</v>
      </c>
      <c r="BK144" s="145">
        <f>ROUND(I144*H144,2)</f>
        <v>0</v>
      </c>
      <c r="BL144" s="18" t="s">
        <v>685</v>
      </c>
      <c r="BM144" s="144" t="s">
        <v>4893</v>
      </c>
    </row>
    <row r="145" spans="2:65" s="1" customFormat="1" ht="68.25">
      <c r="B145" s="33"/>
      <c r="D145" s="151" t="s">
        <v>1940</v>
      </c>
      <c r="F145" s="194" t="s">
        <v>4894</v>
      </c>
      <c r="I145" s="148"/>
      <c r="L145" s="33"/>
      <c r="M145" s="149"/>
      <c r="T145" s="54"/>
      <c r="AT145" s="18" t="s">
        <v>1940</v>
      </c>
      <c r="AU145" s="18" t="s">
        <v>82</v>
      </c>
    </row>
    <row r="146" spans="2:65" s="1" customFormat="1" ht="16.5" customHeight="1">
      <c r="B146" s="33"/>
      <c r="C146" s="133" t="s">
        <v>361</v>
      </c>
      <c r="D146" s="133" t="s">
        <v>191</v>
      </c>
      <c r="E146" s="134" t="s">
        <v>4895</v>
      </c>
      <c r="F146" s="135" t="s">
        <v>2040</v>
      </c>
      <c r="G146" s="136" t="s">
        <v>734</v>
      </c>
      <c r="H146" s="137">
        <v>1</v>
      </c>
      <c r="I146" s="138"/>
      <c r="J146" s="139">
        <f>ROUND(I146*H146,2)</f>
        <v>0</v>
      </c>
      <c r="K146" s="135" t="s">
        <v>19</v>
      </c>
      <c r="L146" s="33"/>
      <c r="M146" s="140" t="s">
        <v>19</v>
      </c>
      <c r="N146" s="141" t="s">
        <v>45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685</v>
      </c>
      <c r="AT146" s="144" t="s">
        <v>191</v>
      </c>
      <c r="AU146" s="144" t="s">
        <v>82</v>
      </c>
      <c r="AY146" s="18" t="s">
        <v>189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8" t="s">
        <v>82</v>
      </c>
      <c r="BK146" s="145">
        <f>ROUND(I146*H146,2)</f>
        <v>0</v>
      </c>
      <c r="BL146" s="18" t="s">
        <v>685</v>
      </c>
      <c r="BM146" s="144" t="s">
        <v>4896</v>
      </c>
    </row>
    <row r="147" spans="2:65" s="1" customFormat="1" ht="48.75">
      <c r="B147" s="33"/>
      <c r="D147" s="151" t="s">
        <v>1940</v>
      </c>
      <c r="F147" s="194" t="s">
        <v>2042</v>
      </c>
      <c r="I147" s="148"/>
      <c r="L147" s="33"/>
      <c r="M147" s="149"/>
      <c r="T147" s="54"/>
      <c r="AT147" s="18" t="s">
        <v>1940</v>
      </c>
      <c r="AU147" s="18" t="s">
        <v>82</v>
      </c>
    </row>
    <row r="148" spans="2:65" s="1" customFormat="1" ht="16.5" customHeight="1">
      <c r="B148" s="33"/>
      <c r="C148" s="133" t="s">
        <v>368</v>
      </c>
      <c r="D148" s="133" t="s">
        <v>191</v>
      </c>
      <c r="E148" s="134" t="s">
        <v>4897</v>
      </c>
      <c r="F148" s="135" t="s">
        <v>4898</v>
      </c>
      <c r="G148" s="136" t="s">
        <v>734</v>
      </c>
      <c r="H148" s="137">
        <v>1</v>
      </c>
      <c r="I148" s="138"/>
      <c r="J148" s="139">
        <f>ROUND(I148*H148,2)</f>
        <v>0</v>
      </c>
      <c r="K148" s="135" t="s">
        <v>19</v>
      </c>
      <c r="L148" s="33"/>
      <c r="M148" s="140" t="s">
        <v>19</v>
      </c>
      <c r="N148" s="141" t="s">
        <v>45</v>
      </c>
      <c r="P148" s="142">
        <f>O148*H148</f>
        <v>0</v>
      </c>
      <c r="Q148" s="142">
        <v>0</v>
      </c>
      <c r="R148" s="142">
        <f>Q148*H148</f>
        <v>0</v>
      </c>
      <c r="S148" s="142">
        <v>0</v>
      </c>
      <c r="T148" s="143">
        <f>S148*H148</f>
        <v>0</v>
      </c>
      <c r="AR148" s="144" t="s">
        <v>685</v>
      </c>
      <c r="AT148" s="144" t="s">
        <v>191</v>
      </c>
      <c r="AU148" s="144" t="s">
        <v>82</v>
      </c>
      <c r="AY148" s="18" t="s">
        <v>189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8" t="s">
        <v>82</v>
      </c>
      <c r="BK148" s="145">
        <f>ROUND(I148*H148,2)</f>
        <v>0</v>
      </c>
      <c r="BL148" s="18" t="s">
        <v>685</v>
      </c>
      <c r="BM148" s="144" t="s">
        <v>4899</v>
      </c>
    </row>
    <row r="149" spans="2:65" s="1" customFormat="1" ht="19.5">
      <c r="B149" s="33"/>
      <c r="D149" s="151" t="s">
        <v>1940</v>
      </c>
      <c r="F149" s="194" t="s">
        <v>4900</v>
      </c>
      <c r="I149" s="148"/>
      <c r="L149" s="33"/>
      <c r="M149" s="149"/>
      <c r="T149" s="54"/>
      <c r="AT149" s="18" t="s">
        <v>1940</v>
      </c>
      <c r="AU149" s="18" t="s">
        <v>82</v>
      </c>
    </row>
    <row r="150" spans="2:65" s="1" customFormat="1" ht="16.5" customHeight="1">
      <c r="B150" s="33"/>
      <c r="C150" s="133" t="s">
        <v>375</v>
      </c>
      <c r="D150" s="133" t="s">
        <v>191</v>
      </c>
      <c r="E150" s="134" t="s">
        <v>4901</v>
      </c>
      <c r="F150" s="135" t="s">
        <v>2044</v>
      </c>
      <c r="G150" s="136" t="s">
        <v>734</v>
      </c>
      <c r="H150" s="137">
        <v>1</v>
      </c>
      <c r="I150" s="138"/>
      <c r="J150" s="139">
        <f>ROUND(I150*H150,2)</f>
        <v>0</v>
      </c>
      <c r="K150" s="135" t="s">
        <v>19</v>
      </c>
      <c r="L150" s="33"/>
      <c r="M150" s="140" t="s">
        <v>19</v>
      </c>
      <c r="N150" s="141" t="s">
        <v>45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685</v>
      </c>
      <c r="AT150" s="144" t="s">
        <v>191</v>
      </c>
      <c r="AU150" s="144" t="s">
        <v>82</v>
      </c>
      <c r="AY150" s="18" t="s">
        <v>189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8" t="s">
        <v>82</v>
      </c>
      <c r="BK150" s="145">
        <f>ROUND(I150*H150,2)</f>
        <v>0</v>
      </c>
      <c r="BL150" s="18" t="s">
        <v>685</v>
      </c>
      <c r="BM150" s="144" t="s">
        <v>4902</v>
      </c>
    </row>
    <row r="151" spans="2:65" s="1" customFormat="1" ht="19.5">
      <c r="B151" s="33"/>
      <c r="D151" s="151" t="s">
        <v>1940</v>
      </c>
      <c r="F151" s="194" t="s">
        <v>2046</v>
      </c>
      <c r="I151" s="148"/>
      <c r="L151" s="33"/>
      <c r="M151" s="149"/>
      <c r="T151" s="54"/>
      <c r="AT151" s="18" t="s">
        <v>1940</v>
      </c>
      <c r="AU151" s="18" t="s">
        <v>82</v>
      </c>
    </row>
    <row r="152" spans="2:65" s="1" customFormat="1" ht="16.5" customHeight="1">
      <c r="B152" s="33"/>
      <c r="C152" s="133" t="s">
        <v>382</v>
      </c>
      <c r="D152" s="133" t="s">
        <v>191</v>
      </c>
      <c r="E152" s="134" t="s">
        <v>4903</v>
      </c>
      <c r="F152" s="135" t="s">
        <v>4904</v>
      </c>
      <c r="G152" s="136" t="s">
        <v>734</v>
      </c>
      <c r="H152" s="137">
        <v>1</v>
      </c>
      <c r="I152" s="138"/>
      <c r="J152" s="139">
        <f>ROUND(I152*H152,2)</f>
        <v>0</v>
      </c>
      <c r="K152" s="135" t="s">
        <v>19</v>
      </c>
      <c r="L152" s="33"/>
      <c r="M152" s="140" t="s">
        <v>19</v>
      </c>
      <c r="N152" s="141" t="s">
        <v>45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685</v>
      </c>
      <c r="AT152" s="144" t="s">
        <v>191</v>
      </c>
      <c r="AU152" s="144" t="s">
        <v>82</v>
      </c>
      <c r="AY152" s="18" t="s">
        <v>189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8" t="s">
        <v>82</v>
      </c>
      <c r="BK152" s="145">
        <f>ROUND(I152*H152,2)</f>
        <v>0</v>
      </c>
      <c r="BL152" s="18" t="s">
        <v>685</v>
      </c>
      <c r="BM152" s="144" t="s">
        <v>4905</v>
      </c>
    </row>
    <row r="153" spans="2:65" s="1" customFormat="1" ht="19.5">
      <c r="B153" s="33"/>
      <c r="D153" s="151" t="s">
        <v>1940</v>
      </c>
      <c r="F153" s="194" t="s">
        <v>4906</v>
      </c>
      <c r="I153" s="148"/>
      <c r="L153" s="33"/>
      <c r="M153" s="149"/>
      <c r="T153" s="54"/>
      <c r="AT153" s="18" t="s">
        <v>1940</v>
      </c>
      <c r="AU153" s="18" t="s">
        <v>82</v>
      </c>
    </row>
    <row r="154" spans="2:65" s="1" customFormat="1" ht="16.5" customHeight="1">
      <c r="B154" s="33"/>
      <c r="C154" s="133" t="s">
        <v>402</v>
      </c>
      <c r="D154" s="133" t="s">
        <v>191</v>
      </c>
      <c r="E154" s="134" t="s">
        <v>4907</v>
      </c>
      <c r="F154" s="135" t="s">
        <v>4908</v>
      </c>
      <c r="G154" s="136" t="s">
        <v>734</v>
      </c>
      <c r="H154" s="137">
        <v>1</v>
      </c>
      <c r="I154" s="138"/>
      <c r="J154" s="139">
        <f>ROUND(I154*H154,2)</f>
        <v>0</v>
      </c>
      <c r="K154" s="135" t="s">
        <v>19</v>
      </c>
      <c r="L154" s="33"/>
      <c r="M154" s="140" t="s">
        <v>19</v>
      </c>
      <c r="N154" s="141" t="s">
        <v>45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685</v>
      </c>
      <c r="AT154" s="144" t="s">
        <v>191</v>
      </c>
      <c r="AU154" s="144" t="s">
        <v>82</v>
      </c>
      <c r="AY154" s="18" t="s">
        <v>189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8" t="s">
        <v>82</v>
      </c>
      <c r="BK154" s="145">
        <f>ROUND(I154*H154,2)</f>
        <v>0</v>
      </c>
      <c r="BL154" s="18" t="s">
        <v>685</v>
      </c>
      <c r="BM154" s="144" t="s">
        <v>4909</v>
      </c>
    </row>
    <row r="155" spans="2:65" s="1" customFormat="1" ht="19.5">
      <c r="B155" s="33"/>
      <c r="D155" s="151" t="s">
        <v>1940</v>
      </c>
      <c r="F155" s="194" t="s">
        <v>4910</v>
      </c>
      <c r="I155" s="148"/>
      <c r="L155" s="33"/>
      <c r="M155" s="149"/>
      <c r="T155" s="54"/>
      <c r="AT155" s="18" t="s">
        <v>1940</v>
      </c>
      <c r="AU155" s="18" t="s">
        <v>82</v>
      </c>
    </row>
    <row r="156" spans="2:65" s="1" customFormat="1" ht="16.5" customHeight="1">
      <c r="B156" s="33"/>
      <c r="C156" s="133" t="s">
        <v>415</v>
      </c>
      <c r="D156" s="133" t="s">
        <v>191</v>
      </c>
      <c r="E156" s="134" t="s">
        <v>4911</v>
      </c>
      <c r="F156" s="135" t="s">
        <v>4912</v>
      </c>
      <c r="G156" s="136" t="s">
        <v>734</v>
      </c>
      <c r="H156" s="137">
        <v>1</v>
      </c>
      <c r="I156" s="138"/>
      <c r="J156" s="139">
        <f>ROUND(I156*H156,2)</f>
        <v>0</v>
      </c>
      <c r="K156" s="135" t="s">
        <v>19</v>
      </c>
      <c r="L156" s="33"/>
      <c r="M156" s="140" t="s">
        <v>19</v>
      </c>
      <c r="N156" s="141" t="s">
        <v>45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685</v>
      </c>
      <c r="AT156" s="144" t="s">
        <v>191</v>
      </c>
      <c r="AU156" s="144" t="s">
        <v>82</v>
      </c>
      <c r="AY156" s="18" t="s">
        <v>189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8" t="s">
        <v>82</v>
      </c>
      <c r="BK156" s="145">
        <f>ROUND(I156*H156,2)</f>
        <v>0</v>
      </c>
      <c r="BL156" s="18" t="s">
        <v>685</v>
      </c>
      <c r="BM156" s="144" t="s">
        <v>4913</v>
      </c>
    </row>
    <row r="157" spans="2:65" s="1" customFormat="1" ht="19.5">
      <c r="B157" s="33"/>
      <c r="D157" s="151" t="s">
        <v>1940</v>
      </c>
      <c r="F157" s="194" t="s">
        <v>4914</v>
      </c>
      <c r="I157" s="148"/>
      <c r="L157" s="33"/>
      <c r="M157" s="149"/>
      <c r="T157" s="54"/>
      <c r="AT157" s="18" t="s">
        <v>1940</v>
      </c>
      <c r="AU157" s="18" t="s">
        <v>82</v>
      </c>
    </row>
    <row r="158" spans="2:65" s="1" customFormat="1" ht="16.5" customHeight="1">
      <c r="B158" s="33"/>
      <c r="C158" s="133" t="s">
        <v>207</v>
      </c>
      <c r="D158" s="133" t="s">
        <v>191</v>
      </c>
      <c r="E158" s="134" t="s">
        <v>4915</v>
      </c>
      <c r="F158" s="135" t="s">
        <v>2056</v>
      </c>
      <c r="G158" s="136" t="s">
        <v>734</v>
      </c>
      <c r="H158" s="137">
        <v>1</v>
      </c>
      <c r="I158" s="138"/>
      <c r="J158" s="139">
        <f>ROUND(I158*H158,2)</f>
        <v>0</v>
      </c>
      <c r="K158" s="135" t="s">
        <v>19</v>
      </c>
      <c r="L158" s="33"/>
      <c r="M158" s="140" t="s">
        <v>19</v>
      </c>
      <c r="N158" s="141" t="s">
        <v>45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685</v>
      </c>
      <c r="AT158" s="144" t="s">
        <v>191</v>
      </c>
      <c r="AU158" s="144" t="s">
        <v>82</v>
      </c>
      <c r="AY158" s="18" t="s">
        <v>189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8" t="s">
        <v>82</v>
      </c>
      <c r="BK158" s="145">
        <f>ROUND(I158*H158,2)</f>
        <v>0</v>
      </c>
      <c r="BL158" s="18" t="s">
        <v>685</v>
      </c>
      <c r="BM158" s="144" t="s">
        <v>4916</v>
      </c>
    </row>
    <row r="159" spans="2:65" s="1" customFormat="1" ht="58.5">
      <c r="B159" s="33"/>
      <c r="D159" s="151" t="s">
        <v>1940</v>
      </c>
      <c r="F159" s="194" t="s">
        <v>2058</v>
      </c>
      <c r="I159" s="148"/>
      <c r="L159" s="33"/>
      <c r="M159" s="191"/>
      <c r="N159" s="192"/>
      <c r="O159" s="192"/>
      <c r="P159" s="192"/>
      <c r="Q159" s="192"/>
      <c r="R159" s="192"/>
      <c r="S159" s="192"/>
      <c r="T159" s="193"/>
      <c r="AT159" s="18" t="s">
        <v>1940</v>
      </c>
      <c r="AU159" s="18" t="s">
        <v>82</v>
      </c>
    </row>
    <row r="160" spans="2:65" s="1" customFormat="1" ht="6.95" customHeight="1">
      <c r="B160" s="42"/>
      <c r="C160" s="43"/>
      <c r="D160" s="43"/>
      <c r="E160" s="43"/>
      <c r="F160" s="43"/>
      <c r="G160" s="43"/>
      <c r="H160" s="43"/>
      <c r="I160" s="43"/>
      <c r="J160" s="43"/>
      <c r="K160" s="43"/>
      <c r="L160" s="33"/>
    </row>
  </sheetData>
  <sheetProtection algorithmName="SHA-512" hashValue="6XIS39H8Uk4reymC5HYO00x0A8jFk2ZbZ1Au21Pj7gsVTKwSdaR1d7wPp8Rwi3jleICNKAkswl8vJZFQ4d1Clg==" saltValue="JHDhOtZ7Cw5g5x5v56zeMnPnoLRmnypdz6+DpDzkqZZ77s2EO8v84VSC9xmaEC9RGHZ+Wl1iwf/CIOd6JN+njA==" spinCount="100000" sheet="1" objects="1" scenarios="1" formatColumns="0" formatRows="0" autoFilter="0"/>
  <autoFilter ref="C91:K159" xr:uid="{00000000-0009-0000-0000-00000C000000}"/>
  <mergeCells count="15">
    <mergeCell ref="E78:H78"/>
    <mergeCell ref="E82:H82"/>
    <mergeCell ref="E80:H80"/>
    <mergeCell ref="E84:H84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134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.75">
      <c r="B8" s="21"/>
      <c r="D8" s="28" t="s">
        <v>150</v>
      </c>
      <c r="L8" s="21"/>
    </row>
    <row r="9" spans="2:46" ht="16.5" customHeight="1">
      <c r="B9" s="21"/>
      <c r="E9" s="326" t="s">
        <v>2116</v>
      </c>
      <c r="F9" s="310"/>
      <c r="G9" s="310"/>
      <c r="H9" s="310"/>
      <c r="L9" s="21"/>
    </row>
    <row r="10" spans="2:46" ht="12" customHeight="1">
      <c r="B10" s="21"/>
      <c r="D10" s="28" t="s">
        <v>1581</v>
      </c>
      <c r="L10" s="21"/>
    </row>
    <row r="11" spans="2:46" s="1" customFormat="1" ht="16.5" customHeight="1">
      <c r="B11" s="33"/>
      <c r="E11" s="290" t="s">
        <v>4814</v>
      </c>
      <c r="F11" s="328"/>
      <c r="G11" s="328"/>
      <c r="H11" s="328"/>
      <c r="L11" s="33"/>
    </row>
    <row r="12" spans="2:46" s="1" customFormat="1" ht="12" customHeight="1">
      <c r="B12" s="33"/>
      <c r="D12" s="28" t="s">
        <v>3770</v>
      </c>
      <c r="L12" s="33"/>
    </row>
    <row r="13" spans="2:46" s="1" customFormat="1" ht="16.5" customHeight="1">
      <c r="B13" s="33"/>
      <c r="E13" s="284" t="s">
        <v>4917</v>
      </c>
      <c r="F13" s="328"/>
      <c r="G13" s="328"/>
      <c r="H13" s="328"/>
      <c r="L13" s="33"/>
    </row>
    <row r="14" spans="2:46" s="1" customFormat="1" ht="11.25">
      <c r="B14" s="33"/>
      <c r="L14" s="33"/>
    </row>
    <row r="15" spans="2:46" s="1" customFormat="1" ht="12" customHeight="1">
      <c r="B15" s="33"/>
      <c r="D15" s="28" t="s">
        <v>18</v>
      </c>
      <c r="F15" s="26" t="s">
        <v>19</v>
      </c>
      <c r="I15" s="28" t="s">
        <v>20</v>
      </c>
      <c r="J15" s="26" t="s">
        <v>19</v>
      </c>
      <c r="L15" s="33"/>
    </row>
    <row r="16" spans="2:46" s="1" customFormat="1" ht="12" customHeight="1">
      <c r="B16" s="33"/>
      <c r="D16" s="28" t="s">
        <v>21</v>
      </c>
      <c r="F16" s="26" t="s">
        <v>22</v>
      </c>
      <c r="I16" s="28" t="s">
        <v>23</v>
      </c>
      <c r="J16" s="50" t="str">
        <f>'Rekapitulace stavby'!AN8</f>
        <v>31. 7. 2025</v>
      </c>
      <c r="L16" s="33"/>
    </row>
    <row r="17" spans="2:12" s="1" customFormat="1" ht="10.9" customHeight="1">
      <c r="B17" s="33"/>
      <c r="L17" s="33"/>
    </row>
    <row r="18" spans="2:12" s="1" customFormat="1" ht="12" customHeight="1">
      <c r="B18" s="33"/>
      <c r="D18" s="28" t="s">
        <v>25</v>
      </c>
      <c r="I18" s="28" t="s">
        <v>26</v>
      </c>
      <c r="J18" s="26" t="s">
        <v>27</v>
      </c>
      <c r="L18" s="33"/>
    </row>
    <row r="19" spans="2:12" s="1" customFormat="1" ht="18" customHeight="1">
      <c r="B19" s="33"/>
      <c r="E19" s="26" t="s">
        <v>28</v>
      </c>
      <c r="I19" s="28" t="s">
        <v>29</v>
      </c>
      <c r="J19" s="26" t="s">
        <v>19</v>
      </c>
      <c r="L19" s="33"/>
    </row>
    <row r="20" spans="2:12" s="1" customFormat="1" ht="6.95" customHeight="1">
      <c r="B20" s="33"/>
      <c r="L20" s="33"/>
    </row>
    <row r="21" spans="2:12" s="1" customFormat="1" ht="12" customHeight="1">
      <c r="B21" s="33"/>
      <c r="D21" s="28" t="s">
        <v>30</v>
      </c>
      <c r="I21" s="28" t="s">
        <v>26</v>
      </c>
      <c r="J21" s="29" t="str">
        <f>'Rekapitulace stavby'!AN13</f>
        <v>Vyplň údaj</v>
      </c>
      <c r="L21" s="33"/>
    </row>
    <row r="22" spans="2:12" s="1" customFormat="1" ht="18" customHeight="1">
      <c r="B22" s="33"/>
      <c r="E22" s="329" t="str">
        <f>'Rekapitulace stavby'!E14</f>
        <v>Vyplň údaj</v>
      </c>
      <c r="F22" s="309"/>
      <c r="G22" s="309"/>
      <c r="H22" s="309"/>
      <c r="I22" s="28" t="s">
        <v>29</v>
      </c>
      <c r="J22" s="29" t="str">
        <f>'Rekapitulace stavby'!AN14</f>
        <v>Vyplň údaj</v>
      </c>
      <c r="L22" s="33"/>
    </row>
    <row r="23" spans="2:12" s="1" customFormat="1" ht="6.95" customHeight="1">
      <c r="B23" s="33"/>
      <c r="L23" s="33"/>
    </row>
    <row r="24" spans="2:12" s="1" customFormat="1" ht="12" customHeight="1">
      <c r="B24" s="33"/>
      <c r="D24" s="28" t="s">
        <v>32</v>
      </c>
      <c r="I24" s="28" t="s">
        <v>26</v>
      </c>
      <c r="J24" s="26" t="s">
        <v>33</v>
      </c>
      <c r="L24" s="33"/>
    </row>
    <row r="25" spans="2:12" s="1" customFormat="1" ht="18" customHeight="1">
      <c r="B25" s="33"/>
      <c r="E25" s="26" t="s">
        <v>34</v>
      </c>
      <c r="I25" s="28" t="s">
        <v>29</v>
      </c>
      <c r="J25" s="26" t="s">
        <v>19</v>
      </c>
      <c r="L25" s="33"/>
    </row>
    <row r="26" spans="2:12" s="1" customFormat="1" ht="6.95" customHeight="1">
      <c r="B26" s="33"/>
      <c r="L26" s="33"/>
    </row>
    <row r="27" spans="2:12" s="1" customFormat="1" ht="12" customHeight="1">
      <c r="B27" s="33"/>
      <c r="D27" s="28" t="s">
        <v>36</v>
      </c>
      <c r="I27" s="28" t="s">
        <v>26</v>
      </c>
      <c r="J27" s="26" t="s">
        <v>19</v>
      </c>
      <c r="L27" s="33"/>
    </row>
    <row r="28" spans="2:12" s="1" customFormat="1" ht="18" customHeight="1">
      <c r="B28" s="33"/>
      <c r="E28" s="26" t="s">
        <v>157</v>
      </c>
      <c r="I28" s="28" t="s">
        <v>29</v>
      </c>
      <c r="J28" s="26" t="s">
        <v>19</v>
      </c>
      <c r="L28" s="33"/>
    </row>
    <row r="29" spans="2:12" s="1" customFormat="1" ht="6.95" customHeight="1">
      <c r="B29" s="33"/>
      <c r="L29" s="33"/>
    </row>
    <row r="30" spans="2:12" s="1" customFormat="1" ht="12" customHeight="1">
      <c r="B30" s="33"/>
      <c r="D30" s="28" t="s">
        <v>38</v>
      </c>
      <c r="L30" s="33"/>
    </row>
    <row r="31" spans="2:12" s="7" customFormat="1" ht="16.5" customHeight="1">
      <c r="B31" s="93"/>
      <c r="E31" s="314" t="s">
        <v>19</v>
      </c>
      <c r="F31" s="314"/>
      <c r="G31" s="314"/>
      <c r="H31" s="314"/>
      <c r="L31" s="93"/>
    </row>
    <row r="32" spans="2:12" s="1" customFormat="1" ht="6.95" customHeight="1">
      <c r="B32" s="33"/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25.35" customHeight="1">
      <c r="B34" s="33"/>
      <c r="D34" s="94" t="s">
        <v>40</v>
      </c>
      <c r="J34" s="64">
        <f>ROUND(J92, 2)</f>
        <v>0</v>
      </c>
      <c r="L34" s="33"/>
    </row>
    <row r="35" spans="2:12" s="1" customFormat="1" ht="6.95" customHeight="1">
      <c r="B35" s="33"/>
      <c r="D35" s="51"/>
      <c r="E35" s="51"/>
      <c r="F35" s="51"/>
      <c r="G35" s="51"/>
      <c r="H35" s="51"/>
      <c r="I35" s="51"/>
      <c r="J35" s="51"/>
      <c r="K35" s="51"/>
      <c r="L35" s="33"/>
    </row>
    <row r="36" spans="2:12" s="1" customFormat="1" ht="14.45" customHeight="1">
      <c r="B36" s="33"/>
      <c r="F36" s="36" t="s">
        <v>42</v>
      </c>
      <c r="I36" s="36" t="s">
        <v>41</v>
      </c>
      <c r="J36" s="36" t="s">
        <v>43</v>
      </c>
      <c r="L36" s="33"/>
    </row>
    <row r="37" spans="2:12" s="1" customFormat="1" ht="14.45" customHeight="1">
      <c r="B37" s="33"/>
      <c r="D37" s="53" t="s">
        <v>44</v>
      </c>
      <c r="E37" s="28" t="s">
        <v>45</v>
      </c>
      <c r="F37" s="84">
        <f>ROUND((SUM(BE92:BE153)),  2)</f>
        <v>0</v>
      </c>
      <c r="I37" s="95">
        <v>0.21</v>
      </c>
      <c r="J37" s="84">
        <f>ROUND(((SUM(BE92:BE153))*I37),  2)</f>
        <v>0</v>
      </c>
      <c r="L37" s="33"/>
    </row>
    <row r="38" spans="2:12" s="1" customFormat="1" ht="14.45" customHeight="1">
      <c r="B38" s="33"/>
      <c r="E38" s="28" t="s">
        <v>46</v>
      </c>
      <c r="F38" s="84">
        <f>ROUND((SUM(BF92:BF153)),  2)</f>
        <v>0</v>
      </c>
      <c r="I38" s="95">
        <v>0.12</v>
      </c>
      <c r="J38" s="84">
        <f>ROUND(((SUM(BF92:BF153))*I38),  2)</f>
        <v>0</v>
      </c>
      <c r="L38" s="33"/>
    </row>
    <row r="39" spans="2:12" s="1" customFormat="1" ht="14.45" hidden="1" customHeight="1">
      <c r="B39" s="33"/>
      <c r="E39" s="28" t="s">
        <v>47</v>
      </c>
      <c r="F39" s="84">
        <f>ROUND((SUM(BG92:BG153)),  2)</f>
        <v>0</v>
      </c>
      <c r="I39" s="95">
        <v>0.21</v>
      </c>
      <c r="J39" s="84">
        <f>0</f>
        <v>0</v>
      </c>
      <c r="L39" s="33"/>
    </row>
    <row r="40" spans="2:12" s="1" customFormat="1" ht="14.45" hidden="1" customHeight="1">
      <c r="B40" s="33"/>
      <c r="E40" s="28" t="s">
        <v>48</v>
      </c>
      <c r="F40" s="84">
        <f>ROUND((SUM(BH92:BH153)),  2)</f>
        <v>0</v>
      </c>
      <c r="I40" s="95">
        <v>0.12</v>
      </c>
      <c r="J40" s="84">
        <f>0</f>
        <v>0</v>
      </c>
      <c r="L40" s="33"/>
    </row>
    <row r="41" spans="2:12" s="1" customFormat="1" ht="14.45" hidden="1" customHeight="1">
      <c r="B41" s="33"/>
      <c r="E41" s="28" t="s">
        <v>49</v>
      </c>
      <c r="F41" s="84">
        <f>ROUND((SUM(BI92:BI153)),  2)</f>
        <v>0</v>
      </c>
      <c r="I41" s="95">
        <v>0</v>
      </c>
      <c r="J41" s="84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96"/>
      <c r="D43" s="97" t="s">
        <v>50</v>
      </c>
      <c r="E43" s="55"/>
      <c r="F43" s="55"/>
      <c r="G43" s="98" t="s">
        <v>51</v>
      </c>
      <c r="H43" s="99" t="s">
        <v>52</v>
      </c>
      <c r="I43" s="55"/>
      <c r="J43" s="100">
        <f>SUM(J34:J41)</f>
        <v>0</v>
      </c>
      <c r="K43" s="101"/>
      <c r="L43" s="33"/>
    </row>
    <row r="44" spans="2:12" s="1" customFormat="1" ht="14.4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3"/>
    </row>
    <row r="48" spans="2:12" s="1" customFormat="1" ht="6.95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33"/>
    </row>
    <row r="49" spans="2:12" s="1" customFormat="1" ht="24.95" customHeight="1">
      <c r="B49" s="33"/>
      <c r="C49" s="22" t="s">
        <v>158</v>
      </c>
      <c r="L49" s="33"/>
    </row>
    <row r="50" spans="2:12" s="1" customFormat="1" ht="6.95" customHeight="1">
      <c r="B50" s="33"/>
      <c r="L50" s="33"/>
    </row>
    <row r="51" spans="2:12" s="1" customFormat="1" ht="12" customHeight="1">
      <c r="B51" s="33"/>
      <c r="C51" s="28" t="s">
        <v>16</v>
      </c>
      <c r="L51" s="33"/>
    </row>
    <row r="52" spans="2:12" s="1" customFormat="1" ht="16.5" customHeight="1">
      <c r="B52" s="33"/>
      <c r="E52" s="326" t="str">
        <f>E7</f>
        <v>Připojení vodovodu Černé Voděrady na SV Region JIH</v>
      </c>
      <c r="F52" s="327"/>
      <c r="G52" s="327"/>
      <c r="H52" s="327"/>
      <c r="L52" s="33"/>
    </row>
    <row r="53" spans="2:12" ht="12" customHeight="1">
      <c r="B53" s="21"/>
      <c r="C53" s="28" t="s">
        <v>150</v>
      </c>
      <c r="L53" s="21"/>
    </row>
    <row r="54" spans="2:12" ht="16.5" customHeight="1">
      <c r="B54" s="21"/>
      <c r="E54" s="326" t="s">
        <v>2116</v>
      </c>
      <c r="F54" s="310"/>
      <c r="G54" s="310"/>
      <c r="H54" s="310"/>
      <c r="L54" s="21"/>
    </row>
    <row r="55" spans="2:12" ht="12" customHeight="1">
      <c r="B55" s="21"/>
      <c r="C55" s="28" t="s">
        <v>1581</v>
      </c>
      <c r="L55" s="21"/>
    </row>
    <row r="56" spans="2:12" s="1" customFormat="1" ht="16.5" customHeight="1">
      <c r="B56" s="33"/>
      <c r="E56" s="290" t="s">
        <v>4814</v>
      </c>
      <c r="F56" s="328"/>
      <c r="G56" s="328"/>
      <c r="H56" s="328"/>
      <c r="L56" s="33"/>
    </row>
    <row r="57" spans="2:12" s="1" customFormat="1" ht="12" customHeight="1">
      <c r="B57" s="33"/>
      <c r="C57" s="28" t="s">
        <v>3770</v>
      </c>
      <c r="L57" s="33"/>
    </row>
    <row r="58" spans="2:12" s="1" customFormat="1" ht="16.5" customHeight="1">
      <c r="B58" s="33"/>
      <c r="E58" s="284" t="str">
        <f>E13</f>
        <v>2. - Rozváděč RM1</v>
      </c>
      <c r="F58" s="328"/>
      <c r="G58" s="328"/>
      <c r="H58" s="328"/>
      <c r="L58" s="33"/>
    </row>
    <row r="59" spans="2:12" s="1" customFormat="1" ht="6.95" customHeight="1">
      <c r="B59" s="33"/>
      <c r="L59" s="33"/>
    </row>
    <row r="60" spans="2:12" s="1" customFormat="1" ht="12" customHeight="1">
      <c r="B60" s="33"/>
      <c r="C60" s="28" t="s">
        <v>21</v>
      </c>
      <c r="F60" s="26" t="str">
        <f>F16</f>
        <v>K.Ú. černé Voděrady, Zvánovice, Ondřejov u Prahy</v>
      </c>
      <c r="I60" s="28" t="s">
        <v>23</v>
      </c>
      <c r="J60" s="50" t="str">
        <f>IF(J16="","",J16)</f>
        <v>31. 7. 2025</v>
      </c>
      <c r="L60" s="33"/>
    </row>
    <row r="61" spans="2:12" s="1" customFormat="1" ht="6.95" customHeight="1">
      <c r="B61" s="33"/>
      <c r="L61" s="33"/>
    </row>
    <row r="62" spans="2:12" s="1" customFormat="1" ht="40.15" customHeight="1">
      <c r="B62" s="33"/>
      <c r="C62" s="28" t="s">
        <v>25</v>
      </c>
      <c r="F62" s="26" t="str">
        <f>E19</f>
        <v>Obec Černé Voděrady, nám. Lípy Svobody 47, 281 63</v>
      </c>
      <c r="I62" s="28" t="s">
        <v>32</v>
      </c>
      <c r="J62" s="31" t="str">
        <f>E25</f>
        <v>Vodohospodářský rozvoj a výstavba s.s. Praha 5</v>
      </c>
      <c r="L62" s="33"/>
    </row>
    <row r="63" spans="2:12" s="1" customFormat="1" ht="15.2" customHeight="1">
      <c r="B63" s="33"/>
      <c r="C63" s="28" t="s">
        <v>30</v>
      </c>
      <c r="F63" s="26" t="str">
        <f>IF(E22="","",E22)</f>
        <v>Vyplň údaj</v>
      </c>
      <c r="I63" s="28" t="s">
        <v>36</v>
      </c>
      <c r="J63" s="31" t="str">
        <f>E28</f>
        <v xml:space="preserve"> </v>
      </c>
      <c r="L63" s="33"/>
    </row>
    <row r="64" spans="2:12" s="1" customFormat="1" ht="10.35" customHeight="1">
      <c r="B64" s="33"/>
      <c r="L64" s="33"/>
    </row>
    <row r="65" spans="2:47" s="1" customFormat="1" ht="29.25" customHeight="1">
      <c r="B65" s="33"/>
      <c r="C65" s="102" t="s">
        <v>159</v>
      </c>
      <c r="D65" s="96"/>
      <c r="E65" s="96"/>
      <c r="F65" s="96"/>
      <c r="G65" s="96"/>
      <c r="H65" s="96"/>
      <c r="I65" s="96"/>
      <c r="J65" s="103" t="s">
        <v>160</v>
      </c>
      <c r="K65" s="96"/>
      <c r="L65" s="33"/>
    </row>
    <row r="66" spans="2:47" s="1" customFormat="1" ht="10.35" customHeight="1">
      <c r="B66" s="33"/>
      <c r="L66" s="33"/>
    </row>
    <row r="67" spans="2:47" s="1" customFormat="1" ht="22.9" customHeight="1">
      <c r="B67" s="33"/>
      <c r="C67" s="104" t="s">
        <v>72</v>
      </c>
      <c r="J67" s="64">
        <f>J92</f>
        <v>0</v>
      </c>
      <c r="L67" s="33"/>
      <c r="AU67" s="18" t="s">
        <v>161</v>
      </c>
    </row>
    <row r="68" spans="2:47" s="8" customFormat="1" ht="24.95" customHeight="1">
      <c r="B68" s="105"/>
      <c r="D68" s="106" t="s">
        <v>171</v>
      </c>
      <c r="E68" s="107"/>
      <c r="F68" s="107"/>
      <c r="G68" s="107"/>
      <c r="H68" s="107"/>
      <c r="I68" s="107"/>
      <c r="J68" s="108">
        <f>J93</f>
        <v>0</v>
      </c>
      <c r="L68" s="105"/>
    </row>
    <row r="69" spans="2:47" s="1" customFormat="1" ht="21.75" customHeight="1">
      <c r="B69" s="33"/>
      <c r="L69" s="33"/>
    </row>
    <row r="70" spans="2:47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47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47" s="1" customFormat="1" ht="24.95" customHeight="1">
      <c r="B75" s="33"/>
      <c r="C75" s="22" t="s">
        <v>174</v>
      </c>
      <c r="L75" s="33"/>
    </row>
    <row r="76" spans="2:47" s="1" customFormat="1" ht="6.95" customHeight="1">
      <c r="B76" s="33"/>
      <c r="L76" s="33"/>
    </row>
    <row r="77" spans="2:47" s="1" customFormat="1" ht="12" customHeight="1">
      <c r="B77" s="33"/>
      <c r="C77" s="28" t="s">
        <v>16</v>
      </c>
      <c r="L77" s="33"/>
    </row>
    <row r="78" spans="2:47" s="1" customFormat="1" ht="16.5" customHeight="1">
      <c r="B78" s="33"/>
      <c r="E78" s="326" t="str">
        <f>E7</f>
        <v>Připojení vodovodu Černé Voděrady na SV Region JIH</v>
      </c>
      <c r="F78" s="327"/>
      <c r="G78" s="327"/>
      <c r="H78" s="327"/>
      <c r="L78" s="33"/>
    </row>
    <row r="79" spans="2:47" ht="12" customHeight="1">
      <c r="B79" s="21"/>
      <c r="C79" s="28" t="s">
        <v>150</v>
      </c>
      <c r="L79" s="21"/>
    </row>
    <row r="80" spans="2:47" ht="16.5" customHeight="1">
      <c r="B80" s="21"/>
      <c r="E80" s="326" t="s">
        <v>2116</v>
      </c>
      <c r="F80" s="310"/>
      <c r="G80" s="310"/>
      <c r="H80" s="310"/>
      <c r="L80" s="21"/>
    </row>
    <row r="81" spans="2:65" ht="12" customHeight="1">
      <c r="B81" s="21"/>
      <c r="C81" s="28" t="s">
        <v>1581</v>
      </c>
      <c r="L81" s="21"/>
    </row>
    <row r="82" spans="2:65" s="1" customFormat="1" ht="16.5" customHeight="1">
      <c r="B82" s="33"/>
      <c r="E82" s="290" t="s">
        <v>4814</v>
      </c>
      <c r="F82" s="328"/>
      <c r="G82" s="328"/>
      <c r="H82" s="328"/>
      <c r="L82" s="33"/>
    </row>
    <row r="83" spans="2:65" s="1" customFormat="1" ht="12" customHeight="1">
      <c r="B83" s="33"/>
      <c r="C83" s="28" t="s">
        <v>3770</v>
      </c>
      <c r="L83" s="33"/>
    </row>
    <row r="84" spans="2:65" s="1" customFormat="1" ht="16.5" customHeight="1">
      <c r="B84" s="33"/>
      <c r="E84" s="284" t="str">
        <f>E13</f>
        <v>2. - Rozváděč RM1</v>
      </c>
      <c r="F84" s="328"/>
      <c r="G84" s="328"/>
      <c r="H84" s="328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F16</f>
        <v>K.Ú. černé Voděrady, Zvánovice, Ondřejov u Prahy</v>
      </c>
      <c r="I86" s="28" t="s">
        <v>23</v>
      </c>
      <c r="J86" s="50" t="str">
        <f>IF(J16="","",J16)</f>
        <v>31. 7. 2025</v>
      </c>
      <c r="L86" s="33"/>
    </row>
    <row r="87" spans="2:65" s="1" customFormat="1" ht="6.95" customHeight="1">
      <c r="B87" s="33"/>
      <c r="L87" s="33"/>
    </row>
    <row r="88" spans="2:65" s="1" customFormat="1" ht="40.15" customHeight="1">
      <c r="B88" s="33"/>
      <c r="C88" s="28" t="s">
        <v>25</v>
      </c>
      <c r="F88" s="26" t="str">
        <f>E19</f>
        <v>Obec Černé Voděrady, nám. Lípy Svobody 47, 281 63</v>
      </c>
      <c r="I88" s="28" t="s">
        <v>32</v>
      </c>
      <c r="J88" s="31" t="str">
        <f>E25</f>
        <v>Vodohospodářský rozvoj a výstavba s.s. Praha 5</v>
      </c>
      <c r="L88" s="33"/>
    </row>
    <row r="89" spans="2:65" s="1" customFormat="1" ht="15.2" customHeight="1">
      <c r="B89" s="33"/>
      <c r="C89" s="28" t="s">
        <v>30</v>
      </c>
      <c r="F89" s="26" t="str">
        <f>IF(E22="","",E22)</f>
        <v>Vyplň údaj</v>
      </c>
      <c r="I89" s="28" t="s">
        <v>36</v>
      </c>
      <c r="J89" s="31" t="str">
        <f>E28</f>
        <v xml:space="preserve"> 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3"/>
      <c r="C91" s="114" t="s">
        <v>175</v>
      </c>
      <c r="D91" s="115" t="s">
        <v>59</v>
      </c>
      <c r="E91" s="115" t="s">
        <v>55</v>
      </c>
      <c r="F91" s="115" t="s">
        <v>56</v>
      </c>
      <c r="G91" s="115" t="s">
        <v>176</v>
      </c>
      <c r="H91" s="115" t="s">
        <v>177</v>
      </c>
      <c r="I91" s="115" t="s">
        <v>178</v>
      </c>
      <c r="J91" s="115" t="s">
        <v>160</v>
      </c>
      <c r="K91" s="116" t="s">
        <v>179</v>
      </c>
      <c r="L91" s="113"/>
      <c r="M91" s="57" t="s">
        <v>19</v>
      </c>
      <c r="N91" s="58" t="s">
        <v>44</v>
      </c>
      <c r="O91" s="58" t="s">
        <v>180</v>
      </c>
      <c r="P91" s="58" t="s">
        <v>181</v>
      </c>
      <c r="Q91" s="58" t="s">
        <v>182</v>
      </c>
      <c r="R91" s="58" t="s">
        <v>183</v>
      </c>
      <c r="S91" s="58" t="s">
        <v>184</v>
      </c>
      <c r="T91" s="59" t="s">
        <v>185</v>
      </c>
    </row>
    <row r="92" spans="2:65" s="1" customFormat="1" ht="22.9" customHeight="1">
      <c r="B92" s="33"/>
      <c r="C92" s="62" t="s">
        <v>186</v>
      </c>
      <c r="J92" s="117">
        <f>BK92</f>
        <v>0</v>
      </c>
      <c r="L92" s="33"/>
      <c r="M92" s="60"/>
      <c r="N92" s="51"/>
      <c r="O92" s="51"/>
      <c r="P92" s="118">
        <f>P93</f>
        <v>0</v>
      </c>
      <c r="Q92" s="51"/>
      <c r="R92" s="118">
        <f>R93</f>
        <v>0</v>
      </c>
      <c r="S92" s="51"/>
      <c r="T92" s="119">
        <f>T93</f>
        <v>0</v>
      </c>
      <c r="AT92" s="18" t="s">
        <v>73</v>
      </c>
      <c r="AU92" s="18" t="s">
        <v>161</v>
      </c>
      <c r="BK92" s="120">
        <f>BK93</f>
        <v>0</v>
      </c>
    </row>
    <row r="93" spans="2:65" s="11" customFormat="1" ht="25.9" customHeight="1">
      <c r="B93" s="121"/>
      <c r="D93" s="122" t="s">
        <v>73</v>
      </c>
      <c r="E93" s="123" t="s">
        <v>666</v>
      </c>
      <c r="F93" s="123" t="s">
        <v>1336</v>
      </c>
      <c r="I93" s="124"/>
      <c r="J93" s="125">
        <f>BK93</f>
        <v>0</v>
      </c>
      <c r="L93" s="121"/>
      <c r="M93" s="126"/>
      <c r="P93" s="127">
        <f>SUM(P94:P153)</f>
        <v>0</v>
      </c>
      <c r="R93" s="127">
        <f>SUM(R94:R153)</f>
        <v>0</v>
      </c>
      <c r="T93" s="128">
        <f>SUM(T94:T153)</f>
        <v>0</v>
      </c>
      <c r="AR93" s="122" t="s">
        <v>111</v>
      </c>
      <c r="AT93" s="129" t="s">
        <v>73</v>
      </c>
      <c r="AU93" s="129" t="s">
        <v>74</v>
      </c>
      <c r="AY93" s="122" t="s">
        <v>189</v>
      </c>
      <c r="BK93" s="130">
        <f>SUM(BK94:BK153)</f>
        <v>0</v>
      </c>
    </row>
    <row r="94" spans="2:65" s="1" customFormat="1" ht="16.5" customHeight="1">
      <c r="B94" s="33"/>
      <c r="C94" s="133" t="s">
        <v>82</v>
      </c>
      <c r="D94" s="133" t="s">
        <v>191</v>
      </c>
      <c r="E94" s="134" t="s">
        <v>4918</v>
      </c>
      <c r="F94" s="135" t="s">
        <v>4919</v>
      </c>
      <c r="G94" s="136" t="s">
        <v>202</v>
      </c>
      <c r="H94" s="137">
        <v>1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4920</v>
      </c>
    </row>
    <row r="95" spans="2:65" s="1" customFormat="1" ht="19.5">
      <c r="B95" s="33"/>
      <c r="D95" s="151" t="s">
        <v>1940</v>
      </c>
      <c r="F95" s="194" t="s">
        <v>4921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85</v>
      </c>
      <c r="D96" s="133" t="s">
        <v>191</v>
      </c>
      <c r="E96" s="134" t="s">
        <v>4922</v>
      </c>
      <c r="F96" s="135" t="s">
        <v>4923</v>
      </c>
      <c r="G96" s="136" t="s">
        <v>202</v>
      </c>
      <c r="H96" s="137">
        <v>1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4924</v>
      </c>
    </row>
    <row r="97" spans="2:65" s="1" customFormat="1" ht="19.5">
      <c r="B97" s="33"/>
      <c r="D97" s="151" t="s">
        <v>1940</v>
      </c>
      <c r="F97" s="194" t="s">
        <v>4925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16.5" customHeight="1">
      <c r="B98" s="33"/>
      <c r="C98" s="133" t="s">
        <v>111</v>
      </c>
      <c r="D98" s="133" t="s">
        <v>191</v>
      </c>
      <c r="E98" s="134" t="s">
        <v>4926</v>
      </c>
      <c r="F98" s="135" t="s">
        <v>4927</v>
      </c>
      <c r="G98" s="136" t="s">
        <v>202</v>
      </c>
      <c r="H98" s="137">
        <v>3</v>
      </c>
      <c r="I98" s="138"/>
      <c r="J98" s="139">
        <f t="shared" ref="J98:J128" si="0"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 t="shared" ref="P98:P128" si="1">O98*H98</f>
        <v>0</v>
      </c>
      <c r="Q98" s="142">
        <v>0</v>
      </c>
      <c r="R98" s="142">
        <f t="shared" ref="R98:R128" si="2">Q98*H98</f>
        <v>0</v>
      </c>
      <c r="S98" s="142">
        <v>0</v>
      </c>
      <c r="T98" s="143">
        <f t="shared" ref="T98:T128" si="3"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 t="shared" ref="BE98:BE128" si="4">IF(N98="základní",J98,0)</f>
        <v>0</v>
      </c>
      <c r="BF98" s="145">
        <f t="shared" ref="BF98:BF128" si="5">IF(N98="snížená",J98,0)</f>
        <v>0</v>
      </c>
      <c r="BG98" s="145">
        <f t="shared" ref="BG98:BG128" si="6">IF(N98="zákl. přenesená",J98,0)</f>
        <v>0</v>
      </c>
      <c r="BH98" s="145">
        <f t="shared" ref="BH98:BH128" si="7">IF(N98="sníž. přenesená",J98,0)</f>
        <v>0</v>
      </c>
      <c r="BI98" s="145">
        <f t="shared" ref="BI98:BI128" si="8">IF(N98="nulová",J98,0)</f>
        <v>0</v>
      </c>
      <c r="BJ98" s="18" t="s">
        <v>82</v>
      </c>
      <c r="BK98" s="145">
        <f t="shared" ref="BK98:BK128" si="9">ROUND(I98*H98,2)</f>
        <v>0</v>
      </c>
      <c r="BL98" s="18" t="s">
        <v>685</v>
      </c>
      <c r="BM98" s="144" t="s">
        <v>4928</v>
      </c>
    </row>
    <row r="99" spans="2:65" s="1" customFormat="1" ht="16.5" customHeight="1">
      <c r="B99" s="33"/>
      <c r="C99" s="133" t="s">
        <v>196</v>
      </c>
      <c r="D99" s="133" t="s">
        <v>191</v>
      </c>
      <c r="E99" s="134" t="s">
        <v>4929</v>
      </c>
      <c r="F99" s="135" t="s">
        <v>4930</v>
      </c>
      <c r="G99" s="136" t="s">
        <v>202</v>
      </c>
      <c r="H99" s="137">
        <v>2</v>
      </c>
      <c r="I99" s="138"/>
      <c r="J99" s="139">
        <f t="shared" si="0"/>
        <v>0</v>
      </c>
      <c r="K99" s="135" t="s">
        <v>19</v>
      </c>
      <c r="L99" s="33"/>
      <c r="M99" s="140" t="s">
        <v>19</v>
      </c>
      <c r="N99" s="141" t="s">
        <v>45</v>
      </c>
      <c r="P99" s="142">
        <f t="shared" si="1"/>
        <v>0</v>
      </c>
      <c r="Q99" s="142">
        <v>0</v>
      </c>
      <c r="R99" s="142">
        <f t="shared" si="2"/>
        <v>0</v>
      </c>
      <c r="S99" s="142">
        <v>0</v>
      </c>
      <c r="T99" s="143">
        <f t="shared" si="3"/>
        <v>0</v>
      </c>
      <c r="AR99" s="144" t="s">
        <v>685</v>
      </c>
      <c r="AT99" s="144" t="s">
        <v>191</v>
      </c>
      <c r="AU99" s="144" t="s">
        <v>82</v>
      </c>
      <c r="AY99" s="18" t="s">
        <v>189</v>
      </c>
      <c r="BE99" s="145">
        <f t="shared" si="4"/>
        <v>0</v>
      </c>
      <c r="BF99" s="145">
        <f t="shared" si="5"/>
        <v>0</v>
      </c>
      <c r="BG99" s="145">
        <f t="shared" si="6"/>
        <v>0</v>
      </c>
      <c r="BH99" s="145">
        <f t="shared" si="7"/>
        <v>0</v>
      </c>
      <c r="BI99" s="145">
        <f t="shared" si="8"/>
        <v>0</v>
      </c>
      <c r="BJ99" s="18" t="s">
        <v>82</v>
      </c>
      <c r="BK99" s="145">
        <f t="shared" si="9"/>
        <v>0</v>
      </c>
      <c r="BL99" s="18" t="s">
        <v>685</v>
      </c>
      <c r="BM99" s="144" t="s">
        <v>4931</v>
      </c>
    </row>
    <row r="100" spans="2:65" s="1" customFormat="1" ht="16.5" customHeight="1">
      <c r="B100" s="33"/>
      <c r="C100" s="133" t="s">
        <v>219</v>
      </c>
      <c r="D100" s="133" t="s">
        <v>191</v>
      </c>
      <c r="E100" s="134" t="s">
        <v>4932</v>
      </c>
      <c r="F100" s="135" t="s">
        <v>4933</v>
      </c>
      <c r="G100" s="136" t="s">
        <v>202</v>
      </c>
      <c r="H100" s="137">
        <v>1</v>
      </c>
      <c r="I100" s="138"/>
      <c r="J100" s="139">
        <f t="shared" si="0"/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 t="shared" si="1"/>
        <v>0</v>
      </c>
      <c r="Q100" s="142">
        <v>0</v>
      </c>
      <c r="R100" s="142">
        <f t="shared" si="2"/>
        <v>0</v>
      </c>
      <c r="S100" s="142">
        <v>0</v>
      </c>
      <c r="T100" s="143">
        <f t="shared" si="3"/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 t="shared" si="4"/>
        <v>0</v>
      </c>
      <c r="BF100" s="145">
        <f t="shared" si="5"/>
        <v>0</v>
      </c>
      <c r="BG100" s="145">
        <f t="shared" si="6"/>
        <v>0</v>
      </c>
      <c r="BH100" s="145">
        <f t="shared" si="7"/>
        <v>0</v>
      </c>
      <c r="BI100" s="145">
        <f t="shared" si="8"/>
        <v>0</v>
      </c>
      <c r="BJ100" s="18" t="s">
        <v>82</v>
      </c>
      <c r="BK100" s="145">
        <f t="shared" si="9"/>
        <v>0</v>
      </c>
      <c r="BL100" s="18" t="s">
        <v>685</v>
      </c>
      <c r="BM100" s="144" t="s">
        <v>4934</v>
      </c>
    </row>
    <row r="101" spans="2:65" s="1" customFormat="1" ht="16.5" customHeight="1">
      <c r="B101" s="33"/>
      <c r="C101" s="133" t="s">
        <v>218</v>
      </c>
      <c r="D101" s="133" t="s">
        <v>191</v>
      </c>
      <c r="E101" s="134" t="s">
        <v>4935</v>
      </c>
      <c r="F101" s="135" t="s">
        <v>4936</v>
      </c>
      <c r="G101" s="136" t="s">
        <v>202</v>
      </c>
      <c r="H101" s="137">
        <v>1</v>
      </c>
      <c r="I101" s="138"/>
      <c r="J101" s="139">
        <f t="shared" si="0"/>
        <v>0</v>
      </c>
      <c r="K101" s="135" t="s">
        <v>19</v>
      </c>
      <c r="L101" s="33"/>
      <c r="M101" s="140" t="s">
        <v>19</v>
      </c>
      <c r="N101" s="141" t="s">
        <v>45</v>
      </c>
      <c r="P101" s="142">
        <f t="shared" si="1"/>
        <v>0</v>
      </c>
      <c r="Q101" s="142">
        <v>0</v>
      </c>
      <c r="R101" s="142">
        <f t="shared" si="2"/>
        <v>0</v>
      </c>
      <c r="S101" s="142">
        <v>0</v>
      </c>
      <c r="T101" s="143">
        <f t="shared" si="3"/>
        <v>0</v>
      </c>
      <c r="AR101" s="144" t="s">
        <v>685</v>
      </c>
      <c r="AT101" s="144" t="s">
        <v>191</v>
      </c>
      <c r="AU101" s="144" t="s">
        <v>82</v>
      </c>
      <c r="AY101" s="18" t="s">
        <v>189</v>
      </c>
      <c r="BE101" s="145">
        <f t="shared" si="4"/>
        <v>0</v>
      </c>
      <c r="BF101" s="145">
        <f t="shared" si="5"/>
        <v>0</v>
      </c>
      <c r="BG101" s="145">
        <f t="shared" si="6"/>
        <v>0</v>
      </c>
      <c r="BH101" s="145">
        <f t="shared" si="7"/>
        <v>0</v>
      </c>
      <c r="BI101" s="145">
        <f t="shared" si="8"/>
        <v>0</v>
      </c>
      <c r="BJ101" s="18" t="s">
        <v>82</v>
      </c>
      <c r="BK101" s="145">
        <f t="shared" si="9"/>
        <v>0</v>
      </c>
      <c r="BL101" s="18" t="s">
        <v>685</v>
      </c>
      <c r="BM101" s="144" t="s">
        <v>4937</v>
      </c>
    </row>
    <row r="102" spans="2:65" s="1" customFormat="1" ht="21.75" customHeight="1">
      <c r="B102" s="33"/>
      <c r="C102" s="133" t="s">
        <v>229</v>
      </c>
      <c r="D102" s="133" t="s">
        <v>191</v>
      </c>
      <c r="E102" s="134" t="s">
        <v>4938</v>
      </c>
      <c r="F102" s="135" t="s">
        <v>4939</v>
      </c>
      <c r="G102" s="136" t="s">
        <v>734</v>
      </c>
      <c r="H102" s="137">
        <v>2</v>
      </c>
      <c r="I102" s="138"/>
      <c r="J102" s="139">
        <f t="shared" si="0"/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 t="shared" si="1"/>
        <v>0</v>
      </c>
      <c r="Q102" s="142">
        <v>0</v>
      </c>
      <c r="R102" s="142">
        <f t="shared" si="2"/>
        <v>0</v>
      </c>
      <c r="S102" s="142">
        <v>0</v>
      </c>
      <c r="T102" s="143">
        <f t="shared" si="3"/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 t="shared" si="4"/>
        <v>0</v>
      </c>
      <c r="BF102" s="145">
        <f t="shared" si="5"/>
        <v>0</v>
      </c>
      <c r="BG102" s="145">
        <f t="shared" si="6"/>
        <v>0</v>
      </c>
      <c r="BH102" s="145">
        <f t="shared" si="7"/>
        <v>0</v>
      </c>
      <c r="BI102" s="145">
        <f t="shared" si="8"/>
        <v>0</v>
      </c>
      <c r="BJ102" s="18" t="s">
        <v>82</v>
      </c>
      <c r="BK102" s="145">
        <f t="shared" si="9"/>
        <v>0</v>
      </c>
      <c r="BL102" s="18" t="s">
        <v>685</v>
      </c>
      <c r="BM102" s="144" t="s">
        <v>4940</v>
      </c>
    </row>
    <row r="103" spans="2:65" s="1" customFormat="1" ht="21.75" customHeight="1">
      <c r="B103" s="33"/>
      <c r="C103" s="133" t="s">
        <v>234</v>
      </c>
      <c r="D103" s="133" t="s">
        <v>191</v>
      </c>
      <c r="E103" s="134" t="s">
        <v>4941</v>
      </c>
      <c r="F103" s="135" t="s">
        <v>4942</v>
      </c>
      <c r="G103" s="136" t="s">
        <v>734</v>
      </c>
      <c r="H103" s="137">
        <v>1</v>
      </c>
      <c r="I103" s="138"/>
      <c r="J103" s="139">
        <f t="shared" si="0"/>
        <v>0</v>
      </c>
      <c r="K103" s="135" t="s">
        <v>19</v>
      </c>
      <c r="L103" s="33"/>
      <c r="M103" s="140" t="s">
        <v>19</v>
      </c>
      <c r="N103" s="141" t="s">
        <v>45</v>
      </c>
      <c r="P103" s="142">
        <f t="shared" si="1"/>
        <v>0</v>
      </c>
      <c r="Q103" s="142">
        <v>0</v>
      </c>
      <c r="R103" s="142">
        <f t="shared" si="2"/>
        <v>0</v>
      </c>
      <c r="S103" s="142">
        <v>0</v>
      </c>
      <c r="T103" s="143">
        <f t="shared" si="3"/>
        <v>0</v>
      </c>
      <c r="AR103" s="144" t="s">
        <v>685</v>
      </c>
      <c r="AT103" s="144" t="s">
        <v>191</v>
      </c>
      <c r="AU103" s="144" t="s">
        <v>82</v>
      </c>
      <c r="AY103" s="18" t="s">
        <v>189</v>
      </c>
      <c r="BE103" s="145">
        <f t="shared" si="4"/>
        <v>0</v>
      </c>
      <c r="BF103" s="145">
        <f t="shared" si="5"/>
        <v>0</v>
      </c>
      <c r="BG103" s="145">
        <f t="shared" si="6"/>
        <v>0</v>
      </c>
      <c r="BH103" s="145">
        <f t="shared" si="7"/>
        <v>0</v>
      </c>
      <c r="BI103" s="145">
        <f t="shared" si="8"/>
        <v>0</v>
      </c>
      <c r="BJ103" s="18" t="s">
        <v>82</v>
      </c>
      <c r="BK103" s="145">
        <f t="shared" si="9"/>
        <v>0</v>
      </c>
      <c r="BL103" s="18" t="s">
        <v>685</v>
      </c>
      <c r="BM103" s="144" t="s">
        <v>4943</v>
      </c>
    </row>
    <row r="104" spans="2:65" s="1" customFormat="1" ht="21.75" customHeight="1">
      <c r="B104" s="33"/>
      <c r="C104" s="133" t="s">
        <v>239</v>
      </c>
      <c r="D104" s="133" t="s">
        <v>191</v>
      </c>
      <c r="E104" s="134" t="s">
        <v>4944</v>
      </c>
      <c r="F104" s="135" t="s">
        <v>4945</v>
      </c>
      <c r="G104" s="136" t="s">
        <v>202</v>
      </c>
      <c r="H104" s="137">
        <v>1</v>
      </c>
      <c r="I104" s="138"/>
      <c r="J104" s="139">
        <f t="shared" si="0"/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 t="shared" si="1"/>
        <v>0</v>
      </c>
      <c r="Q104" s="142">
        <v>0</v>
      </c>
      <c r="R104" s="142">
        <f t="shared" si="2"/>
        <v>0</v>
      </c>
      <c r="S104" s="142">
        <v>0</v>
      </c>
      <c r="T104" s="143">
        <f t="shared" si="3"/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 t="shared" si="4"/>
        <v>0</v>
      </c>
      <c r="BF104" s="145">
        <f t="shared" si="5"/>
        <v>0</v>
      </c>
      <c r="BG104" s="145">
        <f t="shared" si="6"/>
        <v>0</v>
      </c>
      <c r="BH104" s="145">
        <f t="shared" si="7"/>
        <v>0</v>
      </c>
      <c r="BI104" s="145">
        <f t="shared" si="8"/>
        <v>0</v>
      </c>
      <c r="BJ104" s="18" t="s">
        <v>82</v>
      </c>
      <c r="BK104" s="145">
        <f t="shared" si="9"/>
        <v>0</v>
      </c>
      <c r="BL104" s="18" t="s">
        <v>685</v>
      </c>
      <c r="BM104" s="144" t="s">
        <v>4946</v>
      </c>
    </row>
    <row r="105" spans="2:65" s="1" customFormat="1" ht="16.5" customHeight="1">
      <c r="B105" s="33"/>
      <c r="C105" s="133" t="s">
        <v>244</v>
      </c>
      <c r="D105" s="133" t="s">
        <v>191</v>
      </c>
      <c r="E105" s="134" t="s">
        <v>4947</v>
      </c>
      <c r="F105" s="135" t="s">
        <v>4948</v>
      </c>
      <c r="G105" s="136" t="s">
        <v>202</v>
      </c>
      <c r="H105" s="137">
        <v>1</v>
      </c>
      <c r="I105" s="138"/>
      <c r="J105" s="139">
        <f t="shared" si="0"/>
        <v>0</v>
      </c>
      <c r="K105" s="135" t="s">
        <v>19</v>
      </c>
      <c r="L105" s="33"/>
      <c r="M105" s="140" t="s">
        <v>19</v>
      </c>
      <c r="N105" s="141" t="s">
        <v>45</v>
      </c>
      <c r="P105" s="142">
        <f t="shared" si="1"/>
        <v>0</v>
      </c>
      <c r="Q105" s="142">
        <v>0</v>
      </c>
      <c r="R105" s="142">
        <f t="shared" si="2"/>
        <v>0</v>
      </c>
      <c r="S105" s="142">
        <v>0</v>
      </c>
      <c r="T105" s="143">
        <f t="shared" si="3"/>
        <v>0</v>
      </c>
      <c r="AR105" s="144" t="s">
        <v>685</v>
      </c>
      <c r="AT105" s="144" t="s">
        <v>191</v>
      </c>
      <c r="AU105" s="144" t="s">
        <v>82</v>
      </c>
      <c r="AY105" s="18" t="s">
        <v>189</v>
      </c>
      <c r="BE105" s="145">
        <f t="shared" si="4"/>
        <v>0</v>
      </c>
      <c r="BF105" s="145">
        <f t="shared" si="5"/>
        <v>0</v>
      </c>
      <c r="BG105" s="145">
        <f t="shared" si="6"/>
        <v>0</v>
      </c>
      <c r="BH105" s="145">
        <f t="shared" si="7"/>
        <v>0</v>
      </c>
      <c r="BI105" s="145">
        <f t="shared" si="8"/>
        <v>0</v>
      </c>
      <c r="BJ105" s="18" t="s">
        <v>82</v>
      </c>
      <c r="BK105" s="145">
        <f t="shared" si="9"/>
        <v>0</v>
      </c>
      <c r="BL105" s="18" t="s">
        <v>685</v>
      </c>
      <c r="BM105" s="144" t="s">
        <v>4949</v>
      </c>
    </row>
    <row r="106" spans="2:65" s="1" customFormat="1" ht="16.5" customHeight="1">
      <c r="B106" s="33"/>
      <c r="C106" s="133" t="s">
        <v>249</v>
      </c>
      <c r="D106" s="133" t="s">
        <v>191</v>
      </c>
      <c r="E106" s="134" t="s">
        <v>4950</v>
      </c>
      <c r="F106" s="135" t="s">
        <v>4951</v>
      </c>
      <c r="G106" s="136" t="s">
        <v>202</v>
      </c>
      <c r="H106" s="137">
        <v>1</v>
      </c>
      <c r="I106" s="138"/>
      <c r="J106" s="139">
        <f t="shared" si="0"/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 t="shared" si="1"/>
        <v>0</v>
      </c>
      <c r="Q106" s="142">
        <v>0</v>
      </c>
      <c r="R106" s="142">
        <f t="shared" si="2"/>
        <v>0</v>
      </c>
      <c r="S106" s="142">
        <v>0</v>
      </c>
      <c r="T106" s="143">
        <f t="shared" si="3"/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 t="shared" si="4"/>
        <v>0</v>
      </c>
      <c r="BF106" s="145">
        <f t="shared" si="5"/>
        <v>0</v>
      </c>
      <c r="BG106" s="145">
        <f t="shared" si="6"/>
        <v>0</v>
      </c>
      <c r="BH106" s="145">
        <f t="shared" si="7"/>
        <v>0</v>
      </c>
      <c r="BI106" s="145">
        <f t="shared" si="8"/>
        <v>0</v>
      </c>
      <c r="BJ106" s="18" t="s">
        <v>82</v>
      </c>
      <c r="BK106" s="145">
        <f t="shared" si="9"/>
        <v>0</v>
      </c>
      <c r="BL106" s="18" t="s">
        <v>685</v>
      </c>
      <c r="BM106" s="144" t="s">
        <v>4952</v>
      </c>
    </row>
    <row r="107" spans="2:65" s="1" customFormat="1" ht="24.2" customHeight="1">
      <c r="B107" s="33"/>
      <c r="C107" s="133" t="s">
        <v>8</v>
      </c>
      <c r="D107" s="133" t="s">
        <v>191</v>
      </c>
      <c r="E107" s="134" t="s">
        <v>4953</v>
      </c>
      <c r="F107" s="135" t="s">
        <v>4954</v>
      </c>
      <c r="G107" s="136" t="s">
        <v>202</v>
      </c>
      <c r="H107" s="137">
        <v>8</v>
      </c>
      <c r="I107" s="138"/>
      <c r="J107" s="139">
        <f t="shared" si="0"/>
        <v>0</v>
      </c>
      <c r="K107" s="135" t="s">
        <v>19</v>
      </c>
      <c r="L107" s="33"/>
      <c r="M107" s="140" t="s">
        <v>19</v>
      </c>
      <c r="N107" s="141" t="s">
        <v>45</v>
      </c>
      <c r="P107" s="142">
        <f t="shared" si="1"/>
        <v>0</v>
      </c>
      <c r="Q107" s="142">
        <v>0</v>
      </c>
      <c r="R107" s="142">
        <f t="shared" si="2"/>
        <v>0</v>
      </c>
      <c r="S107" s="142">
        <v>0</v>
      </c>
      <c r="T107" s="143">
        <f t="shared" si="3"/>
        <v>0</v>
      </c>
      <c r="AR107" s="144" t="s">
        <v>685</v>
      </c>
      <c r="AT107" s="144" t="s">
        <v>191</v>
      </c>
      <c r="AU107" s="144" t="s">
        <v>82</v>
      </c>
      <c r="AY107" s="18" t="s">
        <v>189</v>
      </c>
      <c r="BE107" s="145">
        <f t="shared" si="4"/>
        <v>0</v>
      </c>
      <c r="BF107" s="145">
        <f t="shared" si="5"/>
        <v>0</v>
      </c>
      <c r="BG107" s="145">
        <f t="shared" si="6"/>
        <v>0</v>
      </c>
      <c r="BH107" s="145">
        <f t="shared" si="7"/>
        <v>0</v>
      </c>
      <c r="BI107" s="145">
        <f t="shared" si="8"/>
        <v>0</v>
      </c>
      <c r="BJ107" s="18" t="s">
        <v>82</v>
      </c>
      <c r="BK107" s="145">
        <f t="shared" si="9"/>
        <v>0</v>
      </c>
      <c r="BL107" s="18" t="s">
        <v>685</v>
      </c>
      <c r="BM107" s="144" t="s">
        <v>4955</v>
      </c>
    </row>
    <row r="108" spans="2:65" s="1" customFormat="1" ht="16.5" customHeight="1">
      <c r="B108" s="33"/>
      <c r="C108" s="133" t="s">
        <v>259</v>
      </c>
      <c r="D108" s="133" t="s">
        <v>191</v>
      </c>
      <c r="E108" s="134" t="s">
        <v>4956</v>
      </c>
      <c r="F108" s="135" t="s">
        <v>4957</v>
      </c>
      <c r="G108" s="136" t="s">
        <v>202</v>
      </c>
      <c r="H108" s="137">
        <v>2</v>
      </c>
      <c r="I108" s="138"/>
      <c r="J108" s="139">
        <f t="shared" si="0"/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 t="shared" si="1"/>
        <v>0</v>
      </c>
      <c r="Q108" s="142">
        <v>0</v>
      </c>
      <c r="R108" s="142">
        <f t="shared" si="2"/>
        <v>0</v>
      </c>
      <c r="S108" s="142">
        <v>0</v>
      </c>
      <c r="T108" s="143">
        <f t="shared" si="3"/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 t="shared" si="4"/>
        <v>0</v>
      </c>
      <c r="BF108" s="145">
        <f t="shared" si="5"/>
        <v>0</v>
      </c>
      <c r="BG108" s="145">
        <f t="shared" si="6"/>
        <v>0</v>
      </c>
      <c r="BH108" s="145">
        <f t="shared" si="7"/>
        <v>0</v>
      </c>
      <c r="BI108" s="145">
        <f t="shared" si="8"/>
        <v>0</v>
      </c>
      <c r="BJ108" s="18" t="s">
        <v>82</v>
      </c>
      <c r="BK108" s="145">
        <f t="shared" si="9"/>
        <v>0</v>
      </c>
      <c r="BL108" s="18" t="s">
        <v>685</v>
      </c>
      <c r="BM108" s="144" t="s">
        <v>4958</v>
      </c>
    </row>
    <row r="109" spans="2:65" s="1" customFormat="1" ht="16.5" customHeight="1">
      <c r="B109" s="33"/>
      <c r="C109" s="133" t="s">
        <v>265</v>
      </c>
      <c r="D109" s="133" t="s">
        <v>191</v>
      </c>
      <c r="E109" s="134" t="s">
        <v>4959</v>
      </c>
      <c r="F109" s="135" t="s">
        <v>4960</v>
      </c>
      <c r="G109" s="136" t="s">
        <v>202</v>
      </c>
      <c r="H109" s="137">
        <v>1</v>
      </c>
      <c r="I109" s="138"/>
      <c r="J109" s="139">
        <f t="shared" si="0"/>
        <v>0</v>
      </c>
      <c r="K109" s="135" t="s">
        <v>19</v>
      </c>
      <c r="L109" s="33"/>
      <c r="M109" s="140" t="s">
        <v>19</v>
      </c>
      <c r="N109" s="141" t="s">
        <v>45</v>
      </c>
      <c r="P109" s="142">
        <f t="shared" si="1"/>
        <v>0</v>
      </c>
      <c r="Q109" s="142">
        <v>0</v>
      </c>
      <c r="R109" s="142">
        <f t="shared" si="2"/>
        <v>0</v>
      </c>
      <c r="S109" s="142">
        <v>0</v>
      </c>
      <c r="T109" s="143">
        <f t="shared" si="3"/>
        <v>0</v>
      </c>
      <c r="AR109" s="144" t="s">
        <v>685</v>
      </c>
      <c r="AT109" s="144" t="s">
        <v>191</v>
      </c>
      <c r="AU109" s="144" t="s">
        <v>82</v>
      </c>
      <c r="AY109" s="18" t="s">
        <v>189</v>
      </c>
      <c r="BE109" s="145">
        <f t="shared" si="4"/>
        <v>0</v>
      </c>
      <c r="BF109" s="145">
        <f t="shared" si="5"/>
        <v>0</v>
      </c>
      <c r="BG109" s="145">
        <f t="shared" si="6"/>
        <v>0</v>
      </c>
      <c r="BH109" s="145">
        <f t="shared" si="7"/>
        <v>0</v>
      </c>
      <c r="BI109" s="145">
        <f t="shared" si="8"/>
        <v>0</v>
      </c>
      <c r="BJ109" s="18" t="s">
        <v>82</v>
      </c>
      <c r="BK109" s="145">
        <f t="shared" si="9"/>
        <v>0</v>
      </c>
      <c r="BL109" s="18" t="s">
        <v>685</v>
      </c>
      <c r="BM109" s="144" t="s">
        <v>4961</v>
      </c>
    </row>
    <row r="110" spans="2:65" s="1" customFormat="1" ht="21.75" customHeight="1">
      <c r="B110" s="33"/>
      <c r="C110" s="133" t="s">
        <v>271</v>
      </c>
      <c r="D110" s="133" t="s">
        <v>191</v>
      </c>
      <c r="E110" s="134" t="s">
        <v>4962</v>
      </c>
      <c r="F110" s="135" t="s">
        <v>4963</v>
      </c>
      <c r="G110" s="136" t="s">
        <v>202</v>
      </c>
      <c r="H110" s="137">
        <v>1</v>
      </c>
      <c r="I110" s="138"/>
      <c r="J110" s="139">
        <f t="shared" si="0"/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 t="shared" si="1"/>
        <v>0</v>
      </c>
      <c r="Q110" s="142">
        <v>0</v>
      </c>
      <c r="R110" s="142">
        <f t="shared" si="2"/>
        <v>0</v>
      </c>
      <c r="S110" s="142">
        <v>0</v>
      </c>
      <c r="T110" s="143">
        <f t="shared" si="3"/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 t="shared" si="4"/>
        <v>0</v>
      </c>
      <c r="BF110" s="145">
        <f t="shared" si="5"/>
        <v>0</v>
      </c>
      <c r="BG110" s="145">
        <f t="shared" si="6"/>
        <v>0</v>
      </c>
      <c r="BH110" s="145">
        <f t="shared" si="7"/>
        <v>0</v>
      </c>
      <c r="BI110" s="145">
        <f t="shared" si="8"/>
        <v>0</v>
      </c>
      <c r="BJ110" s="18" t="s">
        <v>82</v>
      </c>
      <c r="BK110" s="145">
        <f t="shared" si="9"/>
        <v>0</v>
      </c>
      <c r="BL110" s="18" t="s">
        <v>685</v>
      </c>
      <c r="BM110" s="144" t="s">
        <v>4964</v>
      </c>
    </row>
    <row r="111" spans="2:65" s="1" customFormat="1" ht="16.5" customHeight="1">
      <c r="B111" s="33"/>
      <c r="C111" s="133" t="s">
        <v>224</v>
      </c>
      <c r="D111" s="133" t="s">
        <v>191</v>
      </c>
      <c r="E111" s="134" t="s">
        <v>4965</v>
      </c>
      <c r="F111" s="135" t="s">
        <v>4966</v>
      </c>
      <c r="G111" s="136" t="s">
        <v>202</v>
      </c>
      <c r="H111" s="137">
        <v>2</v>
      </c>
      <c r="I111" s="138"/>
      <c r="J111" s="139">
        <f t="shared" si="0"/>
        <v>0</v>
      </c>
      <c r="K111" s="135" t="s">
        <v>19</v>
      </c>
      <c r="L111" s="33"/>
      <c r="M111" s="140" t="s">
        <v>19</v>
      </c>
      <c r="N111" s="141" t="s">
        <v>45</v>
      </c>
      <c r="P111" s="142">
        <f t="shared" si="1"/>
        <v>0</v>
      </c>
      <c r="Q111" s="142">
        <v>0</v>
      </c>
      <c r="R111" s="142">
        <f t="shared" si="2"/>
        <v>0</v>
      </c>
      <c r="S111" s="142">
        <v>0</v>
      </c>
      <c r="T111" s="143">
        <f t="shared" si="3"/>
        <v>0</v>
      </c>
      <c r="AR111" s="144" t="s">
        <v>685</v>
      </c>
      <c r="AT111" s="144" t="s">
        <v>191</v>
      </c>
      <c r="AU111" s="144" t="s">
        <v>82</v>
      </c>
      <c r="AY111" s="18" t="s">
        <v>189</v>
      </c>
      <c r="BE111" s="145">
        <f t="shared" si="4"/>
        <v>0</v>
      </c>
      <c r="BF111" s="145">
        <f t="shared" si="5"/>
        <v>0</v>
      </c>
      <c r="BG111" s="145">
        <f t="shared" si="6"/>
        <v>0</v>
      </c>
      <c r="BH111" s="145">
        <f t="shared" si="7"/>
        <v>0</v>
      </c>
      <c r="BI111" s="145">
        <f t="shared" si="8"/>
        <v>0</v>
      </c>
      <c r="BJ111" s="18" t="s">
        <v>82</v>
      </c>
      <c r="BK111" s="145">
        <f t="shared" si="9"/>
        <v>0</v>
      </c>
      <c r="BL111" s="18" t="s">
        <v>685</v>
      </c>
      <c r="BM111" s="144" t="s">
        <v>4967</v>
      </c>
    </row>
    <row r="112" spans="2:65" s="1" customFormat="1" ht="16.5" customHeight="1">
      <c r="B112" s="33"/>
      <c r="C112" s="133" t="s">
        <v>285</v>
      </c>
      <c r="D112" s="133" t="s">
        <v>191</v>
      </c>
      <c r="E112" s="134" t="s">
        <v>4968</v>
      </c>
      <c r="F112" s="135" t="s">
        <v>4969</v>
      </c>
      <c r="G112" s="136" t="s">
        <v>202</v>
      </c>
      <c r="H112" s="137">
        <v>2</v>
      </c>
      <c r="I112" s="138"/>
      <c r="J112" s="139">
        <f t="shared" si="0"/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 t="shared" si="1"/>
        <v>0</v>
      </c>
      <c r="Q112" s="142">
        <v>0</v>
      </c>
      <c r="R112" s="142">
        <f t="shared" si="2"/>
        <v>0</v>
      </c>
      <c r="S112" s="142">
        <v>0</v>
      </c>
      <c r="T112" s="143">
        <f t="shared" si="3"/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 t="shared" si="4"/>
        <v>0</v>
      </c>
      <c r="BF112" s="145">
        <f t="shared" si="5"/>
        <v>0</v>
      </c>
      <c r="BG112" s="145">
        <f t="shared" si="6"/>
        <v>0</v>
      </c>
      <c r="BH112" s="145">
        <f t="shared" si="7"/>
        <v>0</v>
      </c>
      <c r="BI112" s="145">
        <f t="shared" si="8"/>
        <v>0</v>
      </c>
      <c r="BJ112" s="18" t="s">
        <v>82</v>
      </c>
      <c r="BK112" s="145">
        <f t="shared" si="9"/>
        <v>0</v>
      </c>
      <c r="BL112" s="18" t="s">
        <v>685</v>
      </c>
      <c r="BM112" s="144" t="s">
        <v>4970</v>
      </c>
    </row>
    <row r="113" spans="2:65" s="1" customFormat="1" ht="16.5" customHeight="1">
      <c r="B113" s="33"/>
      <c r="C113" s="133" t="s">
        <v>292</v>
      </c>
      <c r="D113" s="133" t="s">
        <v>191</v>
      </c>
      <c r="E113" s="134" t="s">
        <v>4971</v>
      </c>
      <c r="F113" s="135" t="s">
        <v>4972</v>
      </c>
      <c r="G113" s="136" t="s">
        <v>202</v>
      </c>
      <c r="H113" s="137">
        <v>1</v>
      </c>
      <c r="I113" s="138"/>
      <c r="J113" s="139">
        <f t="shared" si="0"/>
        <v>0</v>
      </c>
      <c r="K113" s="135" t="s">
        <v>19</v>
      </c>
      <c r="L113" s="33"/>
      <c r="M113" s="140" t="s">
        <v>19</v>
      </c>
      <c r="N113" s="141" t="s">
        <v>45</v>
      </c>
      <c r="P113" s="142">
        <f t="shared" si="1"/>
        <v>0</v>
      </c>
      <c r="Q113" s="142">
        <v>0</v>
      </c>
      <c r="R113" s="142">
        <f t="shared" si="2"/>
        <v>0</v>
      </c>
      <c r="S113" s="142">
        <v>0</v>
      </c>
      <c r="T113" s="143">
        <f t="shared" si="3"/>
        <v>0</v>
      </c>
      <c r="AR113" s="144" t="s">
        <v>685</v>
      </c>
      <c r="AT113" s="144" t="s">
        <v>191</v>
      </c>
      <c r="AU113" s="144" t="s">
        <v>82</v>
      </c>
      <c r="AY113" s="18" t="s">
        <v>189</v>
      </c>
      <c r="BE113" s="145">
        <f t="shared" si="4"/>
        <v>0</v>
      </c>
      <c r="BF113" s="145">
        <f t="shared" si="5"/>
        <v>0</v>
      </c>
      <c r="BG113" s="145">
        <f t="shared" si="6"/>
        <v>0</v>
      </c>
      <c r="BH113" s="145">
        <f t="shared" si="7"/>
        <v>0</v>
      </c>
      <c r="BI113" s="145">
        <f t="shared" si="8"/>
        <v>0</v>
      </c>
      <c r="BJ113" s="18" t="s">
        <v>82</v>
      </c>
      <c r="BK113" s="145">
        <f t="shared" si="9"/>
        <v>0</v>
      </c>
      <c r="BL113" s="18" t="s">
        <v>685</v>
      </c>
      <c r="BM113" s="144" t="s">
        <v>4973</v>
      </c>
    </row>
    <row r="114" spans="2:65" s="1" customFormat="1" ht="16.5" customHeight="1">
      <c r="B114" s="33"/>
      <c r="C114" s="133" t="s">
        <v>212</v>
      </c>
      <c r="D114" s="133" t="s">
        <v>191</v>
      </c>
      <c r="E114" s="134" t="s">
        <v>4974</v>
      </c>
      <c r="F114" s="135" t="s">
        <v>4975</v>
      </c>
      <c r="G114" s="136" t="s">
        <v>202</v>
      </c>
      <c r="H114" s="137">
        <v>1</v>
      </c>
      <c r="I114" s="138"/>
      <c r="J114" s="139">
        <f t="shared" si="0"/>
        <v>0</v>
      </c>
      <c r="K114" s="135" t="s">
        <v>19</v>
      </c>
      <c r="L114" s="33"/>
      <c r="M114" s="140" t="s">
        <v>19</v>
      </c>
      <c r="N114" s="141" t="s">
        <v>45</v>
      </c>
      <c r="P114" s="142">
        <f t="shared" si="1"/>
        <v>0</v>
      </c>
      <c r="Q114" s="142">
        <v>0</v>
      </c>
      <c r="R114" s="142">
        <f t="shared" si="2"/>
        <v>0</v>
      </c>
      <c r="S114" s="142">
        <v>0</v>
      </c>
      <c r="T114" s="143">
        <f t="shared" si="3"/>
        <v>0</v>
      </c>
      <c r="AR114" s="144" t="s">
        <v>685</v>
      </c>
      <c r="AT114" s="144" t="s">
        <v>191</v>
      </c>
      <c r="AU114" s="144" t="s">
        <v>82</v>
      </c>
      <c r="AY114" s="18" t="s">
        <v>189</v>
      </c>
      <c r="BE114" s="145">
        <f t="shared" si="4"/>
        <v>0</v>
      </c>
      <c r="BF114" s="145">
        <f t="shared" si="5"/>
        <v>0</v>
      </c>
      <c r="BG114" s="145">
        <f t="shared" si="6"/>
        <v>0</v>
      </c>
      <c r="BH114" s="145">
        <f t="shared" si="7"/>
        <v>0</v>
      </c>
      <c r="BI114" s="145">
        <f t="shared" si="8"/>
        <v>0</v>
      </c>
      <c r="BJ114" s="18" t="s">
        <v>82</v>
      </c>
      <c r="BK114" s="145">
        <f t="shared" si="9"/>
        <v>0</v>
      </c>
      <c r="BL114" s="18" t="s">
        <v>685</v>
      </c>
      <c r="BM114" s="144" t="s">
        <v>4976</v>
      </c>
    </row>
    <row r="115" spans="2:65" s="1" customFormat="1" ht="16.5" customHeight="1">
      <c r="B115" s="33"/>
      <c r="C115" s="133" t="s">
        <v>314</v>
      </c>
      <c r="D115" s="133" t="s">
        <v>191</v>
      </c>
      <c r="E115" s="134" t="s">
        <v>4977</v>
      </c>
      <c r="F115" s="135" t="s">
        <v>4978</v>
      </c>
      <c r="G115" s="136" t="s">
        <v>202</v>
      </c>
      <c r="H115" s="137">
        <v>1</v>
      </c>
      <c r="I115" s="138"/>
      <c r="J115" s="139">
        <f t="shared" si="0"/>
        <v>0</v>
      </c>
      <c r="K115" s="135" t="s">
        <v>19</v>
      </c>
      <c r="L115" s="33"/>
      <c r="M115" s="140" t="s">
        <v>19</v>
      </c>
      <c r="N115" s="141" t="s">
        <v>45</v>
      </c>
      <c r="P115" s="142">
        <f t="shared" si="1"/>
        <v>0</v>
      </c>
      <c r="Q115" s="142">
        <v>0</v>
      </c>
      <c r="R115" s="142">
        <f t="shared" si="2"/>
        <v>0</v>
      </c>
      <c r="S115" s="142">
        <v>0</v>
      </c>
      <c r="T115" s="143">
        <f t="shared" si="3"/>
        <v>0</v>
      </c>
      <c r="AR115" s="144" t="s">
        <v>685</v>
      </c>
      <c r="AT115" s="144" t="s">
        <v>191</v>
      </c>
      <c r="AU115" s="144" t="s">
        <v>82</v>
      </c>
      <c r="AY115" s="18" t="s">
        <v>189</v>
      </c>
      <c r="BE115" s="145">
        <f t="shared" si="4"/>
        <v>0</v>
      </c>
      <c r="BF115" s="145">
        <f t="shared" si="5"/>
        <v>0</v>
      </c>
      <c r="BG115" s="145">
        <f t="shared" si="6"/>
        <v>0</v>
      </c>
      <c r="BH115" s="145">
        <f t="shared" si="7"/>
        <v>0</v>
      </c>
      <c r="BI115" s="145">
        <f t="shared" si="8"/>
        <v>0</v>
      </c>
      <c r="BJ115" s="18" t="s">
        <v>82</v>
      </c>
      <c r="BK115" s="145">
        <f t="shared" si="9"/>
        <v>0</v>
      </c>
      <c r="BL115" s="18" t="s">
        <v>685</v>
      </c>
      <c r="BM115" s="144" t="s">
        <v>4979</v>
      </c>
    </row>
    <row r="116" spans="2:65" s="1" customFormat="1" ht="16.5" customHeight="1">
      <c r="B116" s="33"/>
      <c r="C116" s="133" t="s">
        <v>7</v>
      </c>
      <c r="D116" s="133" t="s">
        <v>191</v>
      </c>
      <c r="E116" s="134" t="s">
        <v>4980</v>
      </c>
      <c r="F116" s="135" t="s">
        <v>4981</v>
      </c>
      <c r="G116" s="136" t="s">
        <v>202</v>
      </c>
      <c r="H116" s="137">
        <v>6</v>
      </c>
      <c r="I116" s="138"/>
      <c r="J116" s="139">
        <f t="shared" si="0"/>
        <v>0</v>
      </c>
      <c r="K116" s="135" t="s">
        <v>19</v>
      </c>
      <c r="L116" s="33"/>
      <c r="M116" s="140" t="s">
        <v>19</v>
      </c>
      <c r="N116" s="141" t="s">
        <v>45</v>
      </c>
      <c r="P116" s="142">
        <f t="shared" si="1"/>
        <v>0</v>
      </c>
      <c r="Q116" s="142">
        <v>0</v>
      </c>
      <c r="R116" s="142">
        <f t="shared" si="2"/>
        <v>0</v>
      </c>
      <c r="S116" s="142">
        <v>0</v>
      </c>
      <c r="T116" s="143">
        <f t="shared" si="3"/>
        <v>0</v>
      </c>
      <c r="AR116" s="144" t="s">
        <v>685</v>
      </c>
      <c r="AT116" s="144" t="s">
        <v>191</v>
      </c>
      <c r="AU116" s="144" t="s">
        <v>82</v>
      </c>
      <c r="AY116" s="18" t="s">
        <v>189</v>
      </c>
      <c r="BE116" s="145">
        <f t="shared" si="4"/>
        <v>0</v>
      </c>
      <c r="BF116" s="145">
        <f t="shared" si="5"/>
        <v>0</v>
      </c>
      <c r="BG116" s="145">
        <f t="shared" si="6"/>
        <v>0</v>
      </c>
      <c r="BH116" s="145">
        <f t="shared" si="7"/>
        <v>0</v>
      </c>
      <c r="BI116" s="145">
        <f t="shared" si="8"/>
        <v>0</v>
      </c>
      <c r="BJ116" s="18" t="s">
        <v>82</v>
      </c>
      <c r="BK116" s="145">
        <f t="shared" si="9"/>
        <v>0</v>
      </c>
      <c r="BL116" s="18" t="s">
        <v>685</v>
      </c>
      <c r="BM116" s="144" t="s">
        <v>4982</v>
      </c>
    </row>
    <row r="117" spans="2:65" s="1" customFormat="1" ht="16.5" customHeight="1">
      <c r="B117" s="33"/>
      <c r="C117" s="133" t="s">
        <v>323</v>
      </c>
      <c r="D117" s="133" t="s">
        <v>191</v>
      </c>
      <c r="E117" s="134" t="s">
        <v>4983</v>
      </c>
      <c r="F117" s="135" t="s">
        <v>4984</v>
      </c>
      <c r="G117" s="136" t="s">
        <v>202</v>
      </c>
      <c r="H117" s="137">
        <v>3</v>
      </c>
      <c r="I117" s="138"/>
      <c r="J117" s="139">
        <f t="shared" si="0"/>
        <v>0</v>
      </c>
      <c r="K117" s="135" t="s">
        <v>19</v>
      </c>
      <c r="L117" s="33"/>
      <c r="M117" s="140" t="s">
        <v>19</v>
      </c>
      <c r="N117" s="141" t="s">
        <v>45</v>
      </c>
      <c r="P117" s="142">
        <f t="shared" si="1"/>
        <v>0</v>
      </c>
      <c r="Q117" s="142">
        <v>0</v>
      </c>
      <c r="R117" s="142">
        <f t="shared" si="2"/>
        <v>0</v>
      </c>
      <c r="S117" s="142">
        <v>0</v>
      </c>
      <c r="T117" s="143">
        <f t="shared" si="3"/>
        <v>0</v>
      </c>
      <c r="AR117" s="144" t="s">
        <v>685</v>
      </c>
      <c r="AT117" s="144" t="s">
        <v>191</v>
      </c>
      <c r="AU117" s="144" t="s">
        <v>82</v>
      </c>
      <c r="AY117" s="18" t="s">
        <v>189</v>
      </c>
      <c r="BE117" s="145">
        <f t="shared" si="4"/>
        <v>0</v>
      </c>
      <c r="BF117" s="145">
        <f t="shared" si="5"/>
        <v>0</v>
      </c>
      <c r="BG117" s="145">
        <f t="shared" si="6"/>
        <v>0</v>
      </c>
      <c r="BH117" s="145">
        <f t="shared" si="7"/>
        <v>0</v>
      </c>
      <c r="BI117" s="145">
        <f t="shared" si="8"/>
        <v>0</v>
      </c>
      <c r="BJ117" s="18" t="s">
        <v>82</v>
      </c>
      <c r="BK117" s="145">
        <f t="shared" si="9"/>
        <v>0</v>
      </c>
      <c r="BL117" s="18" t="s">
        <v>685</v>
      </c>
      <c r="BM117" s="144" t="s">
        <v>4985</v>
      </c>
    </row>
    <row r="118" spans="2:65" s="1" customFormat="1" ht="16.5" customHeight="1">
      <c r="B118" s="33"/>
      <c r="C118" s="133" t="s">
        <v>329</v>
      </c>
      <c r="D118" s="133" t="s">
        <v>191</v>
      </c>
      <c r="E118" s="134" t="s">
        <v>4986</v>
      </c>
      <c r="F118" s="135" t="s">
        <v>4987</v>
      </c>
      <c r="G118" s="136" t="s">
        <v>202</v>
      </c>
      <c r="H118" s="137">
        <v>1</v>
      </c>
      <c r="I118" s="138"/>
      <c r="J118" s="139">
        <f t="shared" si="0"/>
        <v>0</v>
      </c>
      <c r="K118" s="135" t="s">
        <v>19</v>
      </c>
      <c r="L118" s="33"/>
      <c r="M118" s="140" t="s">
        <v>19</v>
      </c>
      <c r="N118" s="141" t="s">
        <v>45</v>
      </c>
      <c r="P118" s="142">
        <f t="shared" si="1"/>
        <v>0</v>
      </c>
      <c r="Q118" s="142">
        <v>0</v>
      </c>
      <c r="R118" s="142">
        <f t="shared" si="2"/>
        <v>0</v>
      </c>
      <c r="S118" s="142">
        <v>0</v>
      </c>
      <c r="T118" s="143">
        <f t="shared" si="3"/>
        <v>0</v>
      </c>
      <c r="AR118" s="144" t="s">
        <v>685</v>
      </c>
      <c r="AT118" s="144" t="s">
        <v>191</v>
      </c>
      <c r="AU118" s="144" t="s">
        <v>82</v>
      </c>
      <c r="AY118" s="18" t="s">
        <v>189</v>
      </c>
      <c r="BE118" s="145">
        <f t="shared" si="4"/>
        <v>0</v>
      </c>
      <c r="BF118" s="145">
        <f t="shared" si="5"/>
        <v>0</v>
      </c>
      <c r="BG118" s="145">
        <f t="shared" si="6"/>
        <v>0</v>
      </c>
      <c r="BH118" s="145">
        <f t="shared" si="7"/>
        <v>0</v>
      </c>
      <c r="BI118" s="145">
        <f t="shared" si="8"/>
        <v>0</v>
      </c>
      <c r="BJ118" s="18" t="s">
        <v>82</v>
      </c>
      <c r="BK118" s="145">
        <f t="shared" si="9"/>
        <v>0</v>
      </c>
      <c r="BL118" s="18" t="s">
        <v>685</v>
      </c>
      <c r="BM118" s="144" t="s">
        <v>4988</v>
      </c>
    </row>
    <row r="119" spans="2:65" s="1" customFormat="1" ht="16.5" customHeight="1">
      <c r="B119" s="33"/>
      <c r="C119" s="133" t="s">
        <v>336</v>
      </c>
      <c r="D119" s="133" t="s">
        <v>191</v>
      </c>
      <c r="E119" s="134" t="s">
        <v>4989</v>
      </c>
      <c r="F119" s="135" t="s">
        <v>4990</v>
      </c>
      <c r="G119" s="136" t="s">
        <v>202</v>
      </c>
      <c r="H119" s="137">
        <v>6</v>
      </c>
      <c r="I119" s="138"/>
      <c r="J119" s="139">
        <f t="shared" si="0"/>
        <v>0</v>
      </c>
      <c r="K119" s="135" t="s">
        <v>19</v>
      </c>
      <c r="L119" s="33"/>
      <c r="M119" s="140" t="s">
        <v>19</v>
      </c>
      <c r="N119" s="141" t="s">
        <v>45</v>
      </c>
      <c r="P119" s="142">
        <f t="shared" si="1"/>
        <v>0</v>
      </c>
      <c r="Q119" s="142">
        <v>0</v>
      </c>
      <c r="R119" s="142">
        <f t="shared" si="2"/>
        <v>0</v>
      </c>
      <c r="S119" s="142">
        <v>0</v>
      </c>
      <c r="T119" s="143">
        <f t="shared" si="3"/>
        <v>0</v>
      </c>
      <c r="AR119" s="144" t="s">
        <v>685</v>
      </c>
      <c r="AT119" s="144" t="s">
        <v>191</v>
      </c>
      <c r="AU119" s="144" t="s">
        <v>82</v>
      </c>
      <c r="AY119" s="18" t="s">
        <v>189</v>
      </c>
      <c r="BE119" s="145">
        <f t="shared" si="4"/>
        <v>0</v>
      </c>
      <c r="BF119" s="145">
        <f t="shared" si="5"/>
        <v>0</v>
      </c>
      <c r="BG119" s="145">
        <f t="shared" si="6"/>
        <v>0</v>
      </c>
      <c r="BH119" s="145">
        <f t="shared" si="7"/>
        <v>0</v>
      </c>
      <c r="BI119" s="145">
        <f t="shared" si="8"/>
        <v>0</v>
      </c>
      <c r="BJ119" s="18" t="s">
        <v>82</v>
      </c>
      <c r="BK119" s="145">
        <f t="shared" si="9"/>
        <v>0</v>
      </c>
      <c r="BL119" s="18" t="s">
        <v>685</v>
      </c>
      <c r="BM119" s="144" t="s">
        <v>4991</v>
      </c>
    </row>
    <row r="120" spans="2:65" s="1" customFormat="1" ht="21.75" customHeight="1">
      <c r="B120" s="33"/>
      <c r="C120" s="133" t="s">
        <v>345</v>
      </c>
      <c r="D120" s="133" t="s">
        <v>191</v>
      </c>
      <c r="E120" s="134" t="s">
        <v>4992</v>
      </c>
      <c r="F120" s="135" t="s">
        <v>4993</v>
      </c>
      <c r="G120" s="136" t="s">
        <v>202</v>
      </c>
      <c r="H120" s="137">
        <v>1</v>
      </c>
      <c r="I120" s="138"/>
      <c r="J120" s="139">
        <f t="shared" si="0"/>
        <v>0</v>
      </c>
      <c r="K120" s="135" t="s">
        <v>19</v>
      </c>
      <c r="L120" s="33"/>
      <c r="M120" s="140" t="s">
        <v>19</v>
      </c>
      <c r="N120" s="141" t="s">
        <v>45</v>
      </c>
      <c r="P120" s="142">
        <f t="shared" si="1"/>
        <v>0</v>
      </c>
      <c r="Q120" s="142">
        <v>0</v>
      </c>
      <c r="R120" s="142">
        <f t="shared" si="2"/>
        <v>0</v>
      </c>
      <c r="S120" s="142">
        <v>0</v>
      </c>
      <c r="T120" s="143">
        <f t="shared" si="3"/>
        <v>0</v>
      </c>
      <c r="AR120" s="144" t="s">
        <v>685</v>
      </c>
      <c r="AT120" s="144" t="s">
        <v>191</v>
      </c>
      <c r="AU120" s="144" t="s">
        <v>82</v>
      </c>
      <c r="AY120" s="18" t="s">
        <v>189</v>
      </c>
      <c r="BE120" s="145">
        <f t="shared" si="4"/>
        <v>0</v>
      </c>
      <c r="BF120" s="145">
        <f t="shared" si="5"/>
        <v>0</v>
      </c>
      <c r="BG120" s="145">
        <f t="shared" si="6"/>
        <v>0</v>
      </c>
      <c r="BH120" s="145">
        <f t="shared" si="7"/>
        <v>0</v>
      </c>
      <c r="BI120" s="145">
        <f t="shared" si="8"/>
        <v>0</v>
      </c>
      <c r="BJ120" s="18" t="s">
        <v>82</v>
      </c>
      <c r="BK120" s="145">
        <f t="shared" si="9"/>
        <v>0</v>
      </c>
      <c r="BL120" s="18" t="s">
        <v>685</v>
      </c>
      <c r="BM120" s="144" t="s">
        <v>4994</v>
      </c>
    </row>
    <row r="121" spans="2:65" s="1" customFormat="1" ht="16.5" customHeight="1">
      <c r="B121" s="33"/>
      <c r="C121" s="133" t="s">
        <v>355</v>
      </c>
      <c r="D121" s="133" t="s">
        <v>191</v>
      </c>
      <c r="E121" s="134" t="s">
        <v>4995</v>
      </c>
      <c r="F121" s="135" t="s">
        <v>4996</v>
      </c>
      <c r="G121" s="136" t="s">
        <v>202</v>
      </c>
      <c r="H121" s="137">
        <v>9</v>
      </c>
      <c r="I121" s="138"/>
      <c r="J121" s="139">
        <f t="shared" si="0"/>
        <v>0</v>
      </c>
      <c r="K121" s="135" t="s">
        <v>19</v>
      </c>
      <c r="L121" s="33"/>
      <c r="M121" s="140" t="s">
        <v>19</v>
      </c>
      <c r="N121" s="141" t="s">
        <v>45</v>
      </c>
      <c r="P121" s="142">
        <f t="shared" si="1"/>
        <v>0</v>
      </c>
      <c r="Q121" s="142">
        <v>0</v>
      </c>
      <c r="R121" s="142">
        <f t="shared" si="2"/>
        <v>0</v>
      </c>
      <c r="S121" s="142">
        <v>0</v>
      </c>
      <c r="T121" s="143">
        <f t="shared" si="3"/>
        <v>0</v>
      </c>
      <c r="AR121" s="144" t="s">
        <v>685</v>
      </c>
      <c r="AT121" s="144" t="s">
        <v>191</v>
      </c>
      <c r="AU121" s="144" t="s">
        <v>82</v>
      </c>
      <c r="AY121" s="18" t="s">
        <v>189</v>
      </c>
      <c r="BE121" s="145">
        <f t="shared" si="4"/>
        <v>0</v>
      </c>
      <c r="BF121" s="145">
        <f t="shared" si="5"/>
        <v>0</v>
      </c>
      <c r="BG121" s="145">
        <f t="shared" si="6"/>
        <v>0</v>
      </c>
      <c r="BH121" s="145">
        <f t="shared" si="7"/>
        <v>0</v>
      </c>
      <c r="BI121" s="145">
        <f t="shared" si="8"/>
        <v>0</v>
      </c>
      <c r="BJ121" s="18" t="s">
        <v>82</v>
      </c>
      <c r="BK121" s="145">
        <f t="shared" si="9"/>
        <v>0</v>
      </c>
      <c r="BL121" s="18" t="s">
        <v>685</v>
      </c>
      <c r="BM121" s="144" t="s">
        <v>4997</v>
      </c>
    </row>
    <row r="122" spans="2:65" s="1" customFormat="1" ht="16.5" customHeight="1">
      <c r="B122" s="33"/>
      <c r="C122" s="133" t="s">
        <v>361</v>
      </c>
      <c r="D122" s="133" t="s">
        <v>191</v>
      </c>
      <c r="E122" s="134" t="s">
        <v>4998</v>
      </c>
      <c r="F122" s="135" t="s">
        <v>4999</v>
      </c>
      <c r="G122" s="136" t="s">
        <v>202</v>
      </c>
      <c r="H122" s="137">
        <v>6</v>
      </c>
      <c r="I122" s="138"/>
      <c r="J122" s="139">
        <f t="shared" si="0"/>
        <v>0</v>
      </c>
      <c r="K122" s="135" t="s">
        <v>19</v>
      </c>
      <c r="L122" s="33"/>
      <c r="M122" s="140" t="s">
        <v>19</v>
      </c>
      <c r="N122" s="141" t="s">
        <v>45</v>
      </c>
      <c r="P122" s="142">
        <f t="shared" si="1"/>
        <v>0</v>
      </c>
      <c r="Q122" s="142">
        <v>0</v>
      </c>
      <c r="R122" s="142">
        <f t="shared" si="2"/>
        <v>0</v>
      </c>
      <c r="S122" s="142">
        <v>0</v>
      </c>
      <c r="T122" s="143">
        <f t="shared" si="3"/>
        <v>0</v>
      </c>
      <c r="AR122" s="144" t="s">
        <v>685</v>
      </c>
      <c r="AT122" s="144" t="s">
        <v>191</v>
      </c>
      <c r="AU122" s="144" t="s">
        <v>82</v>
      </c>
      <c r="AY122" s="18" t="s">
        <v>189</v>
      </c>
      <c r="BE122" s="145">
        <f t="shared" si="4"/>
        <v>0</v>
      </c>
      <c r="BF122" s="145">
        <f t="shared" si="5"/>
        <v>0</v>
      </c>
      <c r="BG122" s="145">
        <f t="shared" si="6"/>
        <v>0</v>
      </c>
      <c r="BH122" s="145">
        <f t="shared" si="7"/>
        <v>0</v>
      </c>
      <c r="BI122" s="145">
        <f t="shared" si="8"/>
        <v>0</v>
      </c>
      <c r="BJ122" s="18" t="s">
        <v>82</v>
      </c>
      <c r="BK122" s="145">
        <f t="shared" si="9"/>
        <v>0</v>
      </c>
      <c r="BL122" s="18" t="s">
        <v>685</v>
      </c>
      <c r="BM122" s="144" t="s">
        <v>5000</v>
      </c>
    </row>
    <row r="123" spans="2:65" s="1" customFormat="1" ht="16.5" customHeight="1">
      <c r="B123" s="33"/>
      <c r="C123" s="133" t="s">
        <v>368</v>
      </c>
      <c r="D123" s="133" t="s">
        <v>191</v>
      </c>
      <c r="E123" s="134" t="s">
        <v>5001</v>
      </c>
      <c r="F123" s="135" t="s">
        <v>5002</v>
      </c>
      <c r="G123" s="136" t="s">
        <v>202</v>
      </c>
      <c r="H123" s="137">
        <v>1</v>
      </c>
      <c r="I123" s="138"/>
      <c r="J123" s="139">
        <f t="shared" si="0"/>
        <v>0</v>
      </c>
      <c r="K123" s="135" t="s">
        <v>19</v>
      </c>
      <c r="L123" s="33"/>
      <c r="M123" s="140" t="s">
        <v>19</v>
      </c>
      <c r="N123" s="141" t="s">
        <v>45</v>
      </c>
      <c r="P123" s="142">
        <f t="shared" si="1"/>
        <v>0</v>
      </c>
      <c r="Q123" s="142">
        <v>0</v>
      </c>
      <c r="R123" s="142">
        <f t="shared" si="2"/>
        <v>0</v>
      </c>
      <c r="S123" s="142">
        <v>0</v>
      </c>
      <c r="T123" s="143">
        <f t="shared" si="3"/>
        <v>0</v>
      </c>
      <c r="AR123" s="144" t="s">
        <v>685</v>
      </c>
      <c r="AT123" s="144" t="s">
        <v>191</v>
      </c>
      <c r="AU123" s="144" t="s">
        <v>82</v>
      </c>
      <c r="AY123" s="18" t="s">
        <v>189</v>
      </c>
      <c r="BE123" s="145">
        <f t="shared" si="4"/>
        <v>0</v>
      </c>
      <c r="BF123" s="145">
        <f t="shared" si="5"/>
        <v>0</v>
      </c>
      <c r="BG123" s="145">
        <f t="shared" si="6"/>
        <v>0</v>
      </c>
      <c r="BH123" s="145">
        <f t="shared" si="7"/>
        <v>0</v>
      </c>
      <c r="BI123" s="145">
        <f t="shared" si="8"/>
        <v>0</v>
      </c>
      <c r="BJ123" s="18" t="s">
        <v>82</v>
      </c>
      <c r="BK123" s="145">
        <f t="shared" si="9"/>
        <v>0</v>
      </c>
      <c r="BL123" s="18" t="s">
        <v>685</v>
      </c>
      <c r="BM123" s="144" t="s">
        <v>5003</v>
      </c>
    </row>
    <row r="124" spans="2:65" s="1" customFormat="1" ht="16.5" customHeight="1">
      <c r="B124" s="33"/>
      <c r="C124" s="133" t="s">
        <v>375</v>
      </c>
      <c r="D124" s="133" t="s">
        <v>191</v>
      </c>
      <c r="E124" s="134" t="s">
        <v>5004</v>
      </c>
      <c r="F124" s="135" t="s">
        <v>5005</v>
      </c>
      <c r="G124" s="136" t="s">
        <v>202</v>
      </c>
      <c r="H124" s="137">
        <v>1</v>
      </c>
      <c r="I124" s="138"/>
      <c r="J124" s="139">
        <f t="shared" si="0"/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 t="shared" si="1"/>
        <v>0</v>
      </c>
      <c r="Q124" s="142">
        <v>0</v>
      </c>
      <c r="R124" s="142">
        <f t="shared" si="2"/>
        <v>0</v>
      </c>
      <c r="S124" s="142">
        <v>0</v>
      </c>
      <c r="T124" s="143">
        <f t="shared" si="3"/>
        <v>0</v>
      </c>
      <c r="AR124" s="144" t="s">
        <v>685</v>
      </c>
      <c r="AT124" s="144" t="s">
        <v>191</v>
      </c>
      <c r="AU124" s="144" t="s">
        <v>82</v>
      </c>
      <c r="AY124" s="18" t="s">
        <v>189</v>
      </c>
      <c r="BE124" s="145">
        <f t="shared" si="4"/>
        <v>0</v>
      </c>
      <c r="BF124" s="145">
        <f t="shared" si="5"/>
        <v>0</v>
      </c>
      <c r="BG124" s="145">
        <f t="shared" si="6"/>
        <v>0</v>
      </c>
      <c r="BH124" s="145">
        <f t="shared" si="7"/>
        <v>0</v>
      </c>
      <c r="BI124" s="145">
        <f t="shared" si="8"/>
        <v>0</v>
      </c>
      <c r="BJ124" s="18" t="s">
        <v>82</v>
      </c>
      <c r="BK124" s="145">
        <f t="shared" si="9"/>
        <v>0</v>
      </c>
      <c r="BL124" s="18" t="s">
        <v>685</v>
      </c>
      <c r="BM124" s="144" t="s">
        <v>5006</v>
      </c>
    </row>
    <row r="125" spans="2:65" s="1" customFormat="1" ht="16.5" customHeight="1">
      <c r="B125" s="33"/>
      <c r="C125" s="133" t="s">
        <v>382</v>
      </c>
      <c r="D125" s="133" t="s">
        <v>191</v>
      </c>
      <c r="E125" s="134" t="s">
        <v>5007</v>
      </c>
      <c r="F125" s="135" t="s">
        <v>5008</v>
      </c>
      <c r="G125" s="136" t="s">
        <v>202</v>
      </c>
      <c r="H125" s="137">
        <v>1</v>
      </c>
      <c r="I125" s="138"/>
      <c r="J125" s="139">
        <f t="shared" si="0"/>
        <v>0</v>
      </c>
      <c r="K125" s="135" t="s">
        <v>19</v>
      </c>
      <c r="L125" s="33"/>
      <c r="M125" s="140" t="s">
        <v>19</v>
      </c>
      <c r="N125" s="141" t="s">
        <v>45</v>
      </c>
      <c r="P125" s="142">
        <f t="shared" si="1"/>
        <v>0</v>
      </c>
      <c r="Q125" s="142">
        <v>0</v>
      </c>
      <c r="R125" s="142">
        <f t="shared" si="2"/>
        <v>0</v>
      </c>
      <c r="S125" s="142">
        <v>0</v>
      </c>
      <c r="T125" s="143">
        <f t="shared" si="3"/>
        <v>0</v>
      </c>
      <c r="AR125" s="144" t="s">
        <v>685</v>
      </c>
      <c r="AT125" s="144" t="s">
        <v>191</v>
      </c>
      <c r="AU125" s="144" t="s">
        <v>82</v>
      </c>
      <c r="AY125" s="18" t="s">
        <v>189</v>
      </c>
      <c r="BE125" s="145">
        <f t="shared" si="4"/>
        <v>0</v>
      </c>
      <c r="BF125" s="145">
        <f t="shared" si="5"/>
        <v>0</v>
      </c>
      <c r="BG125" s="145">
        <f t="shared" si="6"/>
        <v>0</v>
      </c>
      <c r="BH125" s="145">
        <f t="shared" si="7"/>
        <v>0</v>
      </c>
      <c r="BI125" s="145">
        <f t="shared" si="8"/>
        <v>0</v>
      </c>
      <c r="BJ125" s="18" t="s">
        <v>82</v>
      </c>
      <c r="BK125" s="145">
        <f t="shared" si="9"/>
        <v>0</v>
      </c>
      <c r="BL125" s="18" t="s">
        <v>685</v>
      </c>
      <c r="BM125" s="144" t="s">
        <v>5009</v>
      </c>
    </row>
    <row r="126" spans="2:65" s="1" customFormat="1" ht="24.2" customHeight="1">
      <c r="B126" s="33"/>
      <c r="C126" s="133" t="s">
        <v>402</v>
      </c>
      <c r="D126" s="133" t="s">
        <v>191</v>
      </c>
      <c r="E126" s="134" t="s">
        <v>5010</v>
      </c>
      <c r="F126" s="135" t="s">
        <v>5011</v>
      </c>
      <c r="G126" s="136" t="s">
        <v>202</v>
      </c>
      <c r="H126" s="137">
        <v>1</v>
      </c>
      <c r="I126" s="138"/>
      <c r="J126" s="139">
        <f t="shared" si="0"/>
        <v>0</v>
      </c>
      <c r="K126" s="135" t="s">
        <v>19</v>
      </c>
      <c r="L126" s="33"/>
      <c r="M126" s="140" t="s">
        <v>19</v>
      </c>
      <c r="N126" s="141" t="s">
        <v>45</v>
      </c>
      <c r="P126" s="142">
        <f t="shared" si="1"/>
        <v>0</v>
      </c>
      <c r="Q126" s="142">
        <v>0</v>
      </c>
      <c r="R126" s="142">
        <f t="shared" si="2"/>
        <v>0</v>
      </c>
      <c r="S126" s="142">
        <v>0</v>
      </c>
      <c r="T126" s="143">
        <f t="shared" si="3"/>
        <v>0</v>
      </c>
      <c r="AR126" s="144" t="s">
        <v>685</v>
      </c>
      <c r="AT126" s="144" t="s">
        <v>191</v>
      </c>
      <c r="AU126" s="144" t="s">
        <v>82</v>
      </c>
      <c r="AY126" s="18" t="s">
        <v>189</v>
      </c>
      <c r="BE126" s="145">
        <f t="shared" si="4"/>
        <v>0</v>
      </c>
      <c r="BF126" s="145">
        <f t="shared" si="5"/>
        <v>0</v>
      </c>
      <c r="BG126" s="145">
        <f t="shared" si="6"/>
        <v>0</v>
      </c>
      <c r="BH126" s="145">
        <f t="shared" si="7"/>
        <v>0</v>
      </c>
      <c r="BI126" s="145">
        <f t="shared" si="8"/>
        <v>0</v>
      </c>
      <c r="BJ126" s="18" t="s">
        <v>82</v>
      </c>
      <c r="BK126" s="145">
        <f t="shared" si="9"/>
        <v>0</v>
      </c>
      <c r="BL126" s="18" t="s">
        <v>685</v>
      </c>
      <c r="BM126" s="144" t="s">
        <v>5012</v>
      </c>
    </row>
    <row r="127" spans="2:65" s="1" customFormat="1" ht="16.5" customHeight="1">
      <c r="B127" s="33"/>
      <c r="C127" s="133" t="s">
        <v>415</v>
      </c>
      <c r="D127" s="133" t="s">
        <v>191</v>
      </c>
      <c r="E127" s="134" t="s">
        <v>5013</v>
      </c>
      <c r="F127" s="135" t="s">
        <v>5014</v>
      </c>
      <c r="G127" s="136" t="s">
        <v>202</v>
      </c>
      <c r="H127" s="137">
        <v>3</v>
      </c>
      <c r="I127" s="138"/>
      <c r="J127" s="139">
        <f t="shared" si="0"/>
        <v>0</v>
      </c>
      <c r="K127" s="135" t="s">
        <v>19</v>
      </c>
      <c r="L127" s="33"/>
      <c r="M127" s="140" t="s">
        <v>19</v>
      </c>
      <c r="N127" s="141" t="s">
        <v>45</v>
      </c>
      <c r="P127" s="142">
        <f t="shared" si="1"/>
        <v>0</v>
      </c>
      <c r="Q127" s="142">
        <v>0</v>
      </c>
      <c r="R127" s="142">
        <f t="shared" si="2"/>
        <v>0</v>
      </c>
      <c r="S127" s="142">
        <v>0</v>
      </c>
      <c r="T127" s="143">
        <f t="shared" si="3"/>
        <v>0</v>
      </c>
      <c r="AR127" s="144" t="s">
        <v>685</v>
      </c>
      <c r="AT127" s="144" t="s">
        <v>191</v>
      </c>
      <c r="AU127" s="144" t="s">
        <v>82</v>
      </c>
      <c r="AY127" s="18" t="s">
        <v>189</v>
      </c>
      <c r="BE127" s="145">
        <f t="shared" si="4"/>
        <v>0</v>
      </c>
      <c r="BF127" s="145">
        <f t="shared" si="5"/>
        <v>0</v>
      </c>
      <c r="BG127" s="145">
        <f t="shared" si="6"/>
        <v>0</v>
      </c>
      <c r="BH127" s="145">
        <f t="shared" si="7"/>
        <v>0</v>
      </c>
      <c r="BI127" s="145">
        <f t="shared" si="8"/>
        <v>0</v>
      </c>
      <c r="BJ127" s="18" t="s">
        <v>82</v>
      </c>
      <c r="BK127" s="145">
        <f t="shared" si="9"/>
        <v>0</v>
      </c>
      <c r="BL127" s="18" t="s">
        <v>685</v>
      </c>
      <c r="BM127" s="144" t="s">
        <v>5015</v>
      </c>
    </row>
    <row r="128" spans="2:65" s="1" customFormat="1" ht="16.5" customHeight="1">
      <c r="B128" s="33"/>
      <c r="C128" s="133" t="s">
        <v>207</v>
      </c>
      <c r="D128" s="133" t="s">
        <v>191</v>
      </c>
      <c r="E128" s="134" t="s">
        <v>5016</v>
      </c>
      <c r="F128" s="135" t="s">
        <v>5017</v>
      </c>
      <c r="G128" s="136" t="s">
        <v>202</v>
      </c>
      <c r="H128" s="137">
        <v>1</v>
      </c>
      <c r="I128" s="138"/>
      <c r="J128" s="139">
        <f t="shared" si="0"/>
        <v>0</v>
      </c>
      <c r="K128" s="135" t="s">
        <v>19</v>
      </c>
      <c r="L128" s="33"/>
      <c r="M128" s="140" t="s">
        <v>19</v>
      </c>
      <c r="N128" s="141" t="s">
        <v>45</v>
      </c>
      <c r="P128" s="142">
        <f t="shared" si="1"/>
        <v>0</v>
      </c>
      <c r="Q128" s="142">
        <v>0</v>
      </c>
      <c r="R128" s="142">
        <f t="shared" si="2"/>
        <v>0</v>
      </c>
      <c r="S128" s="142">
        <v>0</v>
      </c>
      <c r="T128" s="143">
        <f t="shared" si="3"/>
        <v>0</v>
      </c>
      <c r="AR128" s="144" t="s">
        <v>685</v>
      </c>
      <c r="AT128" s="144" t="s">
        <v>191</v>
      </c>
      <c r="AU128" s="144" t="s">
        <v>82</v>
      </c>
      <c r="AY128" s="18" t="s">
        <v>189</v>
      </c>
      <c r="BE128" s="145">
        <f t="shared" si="4"/>
        <v>0</v>
      </c>
      <c r="BF128" s="145">
        <f t="shared" si="5"/>
        <v>0</v>
      </c>
      <c r="BG128" s="145">
        <f t="shared" si="6"/>
        <v>0</v>
      </c>
      <c r="BH128" s="145">
        <f t="shared" si="7"/>
        <v>0</v>
      </c>
      <c r="BI128" s="145">
        <f t="shared" si="8"/>
        <v>0</v>
      </c>
      <c r="BJ128" s="18" t="s">
        <v>82</v>
      </c>
      <c r="BK128" s="145">
        <f t="shared" si="9"/>
        <v>0</v>
      </c>
      <c r="BL128" s="18" t="s">
        <v>685</v>
      </c>
      <c r="BM128" s="144" t="s">
        <v>5018</v>
      </c>
    </row>
    <row r="129" spans="2:65" s="1" customFormat="1" ht="29.25">
      <c r="B129" s="33"/>
      <c r="D129" s="151" t="s">
        <v>1940</v>
      </c>
      <c r="F129" s="194" t="s">
        <v>5019</v>
      </c>
      <c r="I129" s="148"/>
      <c r="L129" s="33"/>
      <c r="M129" s="149"/>
      <c r="T129" s="54"/>
      <c r="AT129" s="18" t="s">
        <v>1940</v>
      </c>
      <c r="AU129" s="18" t="s">
        <v>82</v>
      </c>
    </row>
    <row r="130" spans="2:65" s="1" customFormat="1" ht="16.5" customHeight="1">
      <c r="B130" s="33"/>
      <c r="C130" s="133" t="s">
        <v>428</v>
      </c>
      <c r="D130" s="133" t="s">
        <v>191</v>
      </c>
      <c r="E130" s="134" t="s">
        <v>2060</v>
      </c>
      <c r="F130" s="135" t="s">
        <v>2061</v>
      </c>
      <c r="G130" s="136" t="s">
        <v>202</v>
      </c>
      <c r="H130" s="137">
        <v>7</v>
      </c>
      <c r="I130" s="138"/>
      <c r="J130" s="139">
        <f t="shared" ref="J130:J145" si="10">ROUND(I130*H130,2)</f>
        <v>0</v>
      </c>
      <c r="K130" s="135" t="s">
        <v>19</v>
      </c>
      <c r="L130" s="33"/>
      <c r="M130" s="140" t="s">
        <v>19</v>
      </c>
      <c r="N130" s="141" t="s">
        <v>45</v>
      </c>
      <c r="P130" s="142">
        <f t="shared" ref="P130:P145" si="11">O130*H130</f>
        <v>0</v>
      </c>
      <c r="Q130" s="142">
        <v>0</v>
      </c>
      <c r="R130" s="142">
        <f t="shared" ref="R130:R145" si="12">Q130*H130</f>
        <v>0</v>
      </c>
      <c r="S130" s="142">
        <v>0</v>
      </c>
      <c r="T130" s="143">
        <f t="shared" ref="T130:T145" si="13">S130*H130</f>
        <v>0</v>
      </c>
      <c r="AR130" s="144" t="s">
        <v>685</v>
      </c>
      <c r="AT130" s="144" t="s">
        <v>191</v>
      </c>
      <c r="AU130" s="144" t="s">
        <v>82</v>
      </c>
      <c r="AY130" s="18" t="s">
        <v>189</v>
      </c>
      <c r="BE130" s="145">
        <f t="shared" ref="BE130:BE145" si="14">IF(N130="základní",J130,0)</f>
        <v>0</v>
      </c>
      <c r="BF130" s="145">
        <f t="shared" ref="BF130:BF145" si="15">IF(N130="snížená",J130,0)</f>
        <v>0</v>
      </c>
      <c r="BG130" s="145">
        <f t="shared" ref="BG130:BG145" si="16">IF(N130="zákl. přenesená",J130,0)</f>
        <v>0</v>
      </c>
      <c r="BH130" s="145">
        <f t="shared" ref="BH130:BH145" si="17">IF(N130="sníž. přenesená",J130,0)</f>
        <v>0</v>
      </c>
      <c r="BI130" s="145">
        <f t="shared" ref="BI130:BI145" si="18">IF(N130="nulová",J130,0)</f>
        <v>0</v>
      </c>
      <c r="BJ130" s="18" t="s">
        <v>82</v>
      </c>
      <c r="BK130" s="145">
        <f t="shared" ref="BK130:BK145" si="19">ROUND(I130*H130,2)</f>
        <v>0</v>
      </c>
      <c r="BL130" s="18" t="s">
        <v>685</v>
      </c>
      <c r="BM130" s="144" t="s">
        <v>5020</v>
      </c>
    </row>
    <row r="131" spans="2:65" s="1" customFormat="1" ht="16.5" customHeight="1">
      <c r="B131" s="33"/>
      <c r="C131" s="133" t="s">
        <v>434</v>
      </c>
      <c r="D131" s="133" t="s">
        <v>191</v>
      </c>
      <c r="E131" s="134" t="s">
        <v>2063</v>
      </c>
      <c r="F131" s="135" t="s">
        <v>2064</v>
      </c>
      <c r="G131" s="136" t="s">
        <v>202</v>
      </c>
      <c r="H131" s="137">
        <v>1</v>
      </c>
      <c r="I131" s="138"/>
      <c r="J131" s="139">
        <f t="shared" si="10"/>
        <v>0</v>
      </c>
      <c r="K131" s="135" t="s">
        <v>19</v>
      </c>
      <c r="L131" s="33"/>
      <c r="M131" s="140" t="s">
        <v>19</v>
      </c>
      <c r="N131" s="141" t="s">
        <v>45</v>
      </c>
      <c r="P131" s="142">
        <f t="shared" si="11"/>
        <v>0</v>
      </c>
      <c r="Q131" s="142">
        <v>0</v>
      </c>
      <c r="R131" s="142">
        <f t="shared" si="12"/>
        <v>0</v>
      </c>
      <c r="S131" s="142">
        <v>0</v>
      </c>
      <c r="T131" s="143">
        <f t="shared" si="13"/>
        <v>0</v>
      </c>
      <c r="AR131" s="144" t="s">
        <v>685</v>
      </c>
      <c r="AT131" s="144" t="s">
        <v>191</v>
      </c>
      <c r="AU131" s="144" t="s">
        <v>82</v>
      </c>
      <c r="AY131" s="18" t="s">
        <v>189</v>
      </c>
      <c r="BE131" s="145">
        <f t="shared" si="14"/>
        <v>0</v>
      </c>
      <c r="BF131" s="145">
        <f t="shared" si="15"/>
        <v>0</v>
      </c>
      <c r="BG131" s="145">
        <f t="shared" si="16"/>
        <v>0</v>
      </c>
      <c r="BH131" s="145">
        <f t="shared" si="17"/>
        <v>0</v>
      </c>
      <c r="BI131" s="145">
        <f t="shared" si="18"/>
        <v>0</v>
      </c>
      <c r="BJ131" s="18" t="s">
        <v>82</v>
      </c>
      <c r="BK131" s="145">
        <f t="shared" si="19"/>
        <v>0</v>
      </c>
      <c r="BL131" s="18" t="s">
        <v>685</v>
      </c>
      <c r="BM131" s="144" t="s">
        <v>5021</v>
      </c>
    </row>
    <row r="132" spans="2:65" s="1" customFormat="1" ht="16.5" customHeight="1">
      <c r="B132" s="33"/>
      <c r="C132" s="133" t="s">
        <v>441</v>
      </c>
      <c r="D132" s="133" t="s">
        <v>191</v>
      </c>
      <c r="E132" s="134" t="s">
        <v>2066</v>
      </c>
      <c r="F132" s="135" t="s">
        <v>2067</v>
      </c>
      <c r="G132" s="136" t="s">
        <v>202</v>
      </c>
      <c r="H132" s="137">
        <v>6</v>
      </c>
      <c r="I132" s="138"/>
      <c r="J132" s="139">
        <f t="shared" si="10"/>
        <v>0</v>
      </c>
      <c r="K132" s="135" t="s">
        <v>19</v>
      </c>
      <c r="L132" s="33"/>
      <c r="M132" s="140" t="s">
        <v>19</v>
      </c>
      <c r="N132" s="141" t="s">
        <v>45</v>
      </c>
      <c r="P132" s="142">
        <f t="shared" si="11"/>
        <v>0</v>
      </c>
      <c r="Q132" s="142">
        <v>0</v>
      </c>
      <c r="R132" s="142">
        <f t="shared" si="12"/>
        <v>0</v>
      </c>
      <c r="S132" s="142">
        <v>0</v>
      </c>
      <c r="T132" s="143">
        <f t="shared" si="13"/>
        <v>0</v>
      </c>
      <c r="AR132" s="144" t="s">
        <v>685</v>
      </c>
      <c r="AT132" s="144" t="s">
        <v>191</v>
      </c>
      <c r="AU132" s="144" t="s">
        <v>82</v>
      </c>
      <c r="AY132" s="18" t="s">
        <v>189</v>
      </c>
      <c r="BE132" s="145">
        <f t="shared" si="14"/>
        <v>0</v>
      </c>
      <c r="BF132" s="145">
        <f t="shared" si="15"/>
        <v>0</v>
      </c>
      <c r="BG132" s="145">
        <f t="shared" si="16"/>
        <v>0</v>
      </c>
      <c r="BH132" s="145">
        <f t="shared" si="17"/>
        <v>0</v>
      </c>
      <c r="BI132" s="145">
        <f t="shared" si="18"/>
        <v>0</v>
      </c>
      <c r="BJ132" s="18" t="s">
        <v>82</v>
      </c>
      <c r="BK132" s="145">
        <f t="shared" si="19"/>
        <v>0</v>
      </c>
      <c r="BL132" s="18" t="s">
        <v>685</v>
      </c>
      <c r="BM132" s="144" t="s">
        <v>5022</v>
      </c>
    </row>
    <row r="133" spans="2:65" s="1" customFormat="1" ht="16.5" customHeight="1">
      <c r="B133" s="33"/>
      <c r="C133" s="133" t="s">
        <v>475</v>
      </c>
      <c r="D133" s="133" t="s">
        <v>191</v>
      </c>
      <c r="E133" s="134" t="s">
        <v>5023</v>
      </c>
      <c r="F133" s="135" t="s">
        <v>5024</v>
      </c>
      <c r="G133" s="136" t="s">
        <v>202</v>
      </c>
      <c r="H133" s="137">
        <v>3</v>
      </c>
      <c r="I133" s="138"/>
      <c r="J133" s="139">
        <f t="shared" si="10"/>
        <v>0</v>
      </c>
      <c r="K133" s="135" t="s">
        <v>19</v>
      </c>
      <c r="L133" s="33"/>
      <c r="M133" s="140" t="s">
        <v>19</v>
      </c>
      <c r="N133" s="141" t="s">
        <v>45</v>
      </c>
      <c r="P133" s="142">
        <f t="shared" si="11"/>
        <v>0</v>
      </c>
      <c r="Q133" s="142">
        <v>0</v>
      </c>
      <c r="R133" s="142">
        <f t="shared" si="12"/>
        <v>0</v>
      </c>
      <c r="S133" s="142">
        <v>0</v>
      </c>
      <c r="T133" s="143">
        <f t="shared" si="13"/>
        <v>0</v>
      </c>
      <c r="AR133" s="144" t="s">
        <v>685</v>
      </c>
      <c r="AT133" s="144" t="s">
        <v>191</v>
      </c>
      <c r="AU133" s="144" t="s">
        <v>82</v>
      </c>
      <c r="AY133" s="18" t="s">
        <v>189</v>
      </c>
      <c r="BE133" s="145">
        <f t="shared" si="14"/>
        <v>0</v>
      </c>
      <c r="BF133" s="145">
        <f t="shared" si="15"/>
        <v>0</v>
      </c>
      <c r="BG133" s="145">
        <f t="shared" si="16"/>
        <v>0</v>
      </c>
      <c r="BH133" s="145">
        <f t="shared" si="17"/>
        <v>0</v>
      </c>
      <c r="BI133" s="145">
        <f t="shared" si="18"/>
        <v>0</v>
      </c>
      <c r="BJ133" s="18" t="s">
        <v>82</v>
      </c>
      <c r="BK133" s="145">
        <f t="shared" si="19"/>
        <v>0</v>
      </c>
      <c r="BL133" s="18" t="s">
        <v>685</v>
      </c>
      <c r="BM133" s="144" t="s">
        <v>5025</v>
      </c>
    </row>
    <row r="134" spans="2:65" s="1" customFormat="1" ht="16.5" customHeight="1">
      <c r="B134" s="33"/>
      <c r="C134" s="133" t="s">
        <v>481</v>
      </c>
      <c r="D134" s="133" t="s">
        <v>191</v>
      </c>
      <c r="E134" s="134" t="s">
        <v>5026</v>
      </c>
      <c r="F134" s="135" t="s">
        <v>5027</v>
      </c>
      <c r="G134" s="136" t="s">
        <v>202</v>
      </c>
      <c r="H134" s="137">
        <v>1</v>
      </c>
      <c r="I134" s="138"/>
      <c r="J134" s="139">
        <f t="shared" si="10"/>
        <v>0</v>
      </c>
      <c r="K134" s="135" t="s">
        <v>19</v>
      </c>
      <c r="L134" s="33"/>
      <c r="M134" s="140" t="s">
        <v>19</v>
      </c>
      <c r="N134" s="141" t="s">
        <v>45</v>
      </c>
      <c r="P134" s="142">
        <f t="shared" si="11"/>
        <v>0</v>
      </c>
      <c r="Q134" s="142">
        <v>0</v>
      </c>
      <c r="R134" s="142">
        <f t="shared" si="12"/>
        <v>0</v>
      </c>
      <c r="S134" s="142">
        <v>0</v>
      </c>
      <c r="T134" s="143">
        <f t="shared" si="13"/>
        <v>0</v>
      </c>
      <c r="AR134" s="144" t="s">
        <v>685</v>
      </c>
      <c r="AT134" s="144" t="s">
        <v>191</v>
      </c>
      <c r="AU134" s="144" t="s">
        <v>82</v>
      </c>
      <c r="AY134" s="18" t="s">
        <v>189</v>
      </c>
      <c r="BE134" s="145">
        <f t="shared" si="14"/>
        <v>0</v>
      </c>
      <c r="BF134" s="145">
        <f t="shared" si="15"/>
        <v>0</v>
      </c>
      <c r="BG134" s="145">
        <f t="shared" si="16"/>
        <v>0</v>
      </c>
      <c r="BH134" s="145">
        <f t="shared" si="17"/>
        <v>0</v>
      </c>
      <c r="BI134" s="145">
        <f t="shared" si="18"/>
        <v>0</v>
      </c>
      <c r="BJ134" s="18" t="s">
        <v>82</v>
      </c>
      <c r="BK134" s="145">
        <f t="shared" si="19"/>
        <v>0</v>
      </c>
      <c r="BL134" s="18" t="s">
        <v>685</v>
      </c>
      <c r="BM134" s="144" t="s">
        <v>5028</v>
      </c>
    </row>
    <row r="135" spans="2:65" s="1" customFormat="1" ht="16.5" customHeight="1">
      <c r="B135" s="33"/>
      <c r="C135" s="133" t="s">
        <v>488</v>
      </c>
      <c r="D135" s="133" t="s">
        <v>191</v>
      </c>
      <c r="E135" s="134" t="s">
        <v>5029</v>
      </c>
      <c r="F135" s="135" t="s">
        <v>5030</v>
      </c>
      <c r="G135" s="136" t="s">
        <v>202</v>
      </c>
      <c r="H135" s="137">
        <v>3</v>
      </c>
      <c r="I135" s="138"/>
      <c r="J135" s="139">
        <f t="shared" si="10"/>
        <v>0</v>
      </c>
      <c r="K135" s="135" t="s">
        <v>19</v>
      </c>
      <c r="L135" s="33"/>
      <c r="M135" s="140" t="s">
        <v>19</v>
      </c>
      <c r="N135" s="141" t="s">
        <v>45</v>
      </c>
      <c r="P135" s="142">
        <f t="shared" si="11"/>
        <v>0</v>
      </c>
      <c r="Q135" s="142">
        <v>0</v>
      </c>
      <c r="R135" s="142">
        <f t="shared" si="12"/>
        <v>0</v>
      </c>
      <c r="S135" s="142">
        <v>0</v>
      </c>
      <c r="T135" s="143">
        <f t="shared" si="13"/>
        <v>0</v>
      </c>
      <c r="AR135" s="144" t="s">
        <v>685</v>
      </c>
      <c r="AT135" s="144" t="s">
        <v>191</v>
      </c>
      <c r="AU135" s="144" t="s">
        <v>82</v>
      </c>
      <c r="AY135" s="18" t="s">
        <v>189</v>
      </c>
      <c r="BE135" s="145">
        <f t="shared" si="14"/>
        <v>0</v>
      </c>
      <c r="BF135" s="145">
        <f t="shared" si="15"/>
        <v>0</v>
      </c>
      <c r="BG135" s="145">
        <f t="shared" si="16"/>
        <v>0</v>
      </c>
      <c r="BH135" s="145">
        <f t="shared" si="17"/>
        <v>0</v>
      </c>
      <c r="BI135" s="145">
        <f t="shared" si="18"/>
        <v>0</v>
      </c>
      <c r="BJ135" s="18" t="s">
        <v>82</v>
      </c>
      <c r="BK135" s="145">
        <f t="shared" si="19"/>
        <v>0</v>
      </c>
      <c r="BL135" s="18" t="s">
        <v>685</v>
      </c>
      <c r="BM135" s="144" t="s">
        <v>5031</v>
      </c>
    </row>
    <row r="136" spans="2:65" s="1" customFormat="1" ht="16.5" customHeight="1">
      <c r="B136" s="33"/>
      <c r="C136" s="133" t="s">
        <v>494</v>
      </c>
      <c r="D136" s="133" t="s">
        <v>191</v>
      </c>
      <c r="E136" s="134" t="s">
        <v>5032</v>
      </c>
      <c r="F136" s="135" t="s">
        <v>5033</v>
      </c>
      <c r="G136" s="136" t="s">
        <v>202</v>
      </c>
      <c r="H136" s="137">
        <v>1</v>
      </c>
      <c r="I136" s="138"/>
      <c r="J136" s="139">
        <f t="shared" si="10"/>
        <v>0</v>
      </c>
      <c r="K136" s="135" t="s">
        <v>19</v>
      </c>
      <c r="L136" s="33"/>
      <c r="M136" s="140" t="s">
        <v>19</v>
      </c>
      <c r="N136" s="141" t="s">
        <v>45</v>
      </c>
      <c r="P136" s="142">
        <f t="shared" si="11"/>
        <v>0</v>
      </c>
      <c r="Q136" s="142">
        <v>0</v>
      </c>
      <c r="R136" s="142">
        <f t="shared" si="12"/>
        <v>0</v>
      </c>
      <c r="S136" s="142">
        <v>0</v>
      </c>
      <c r="T136" s="143">
        <f t="shared" si="13"/>
        <v>0</v>
      </c>
      <c r="AR136" s="144" t="s">
        <v>685</v>
      </c>
      <c r="AT136" s="144" t="s">
        <v>191</v>
      </c>
      <c r="AU136" s="144" t="s">
        <v>82</v>
      </c>
      <c r="AY136" s="18" t="s">
        <v>189</v>
      </c>
      <c r="BE136" s="145">
        <f t="shared" si="14"/>
        <v>0</v>
      </c>
      <c r="BF136" s="145">
        <f t="shared" si="15"/>
        <v>0</v>
      </c>
      <c r="BG136" s="145">
        <f t="shared" si="16"/>
        <v>0</v>
      </c>
      <c r="BH136" s="145">
        <f t="shared" si="17"/>
        <v>0</v>
      </c>
      <c r="BI136" s="145">
        <f t="shared" si="18"/>
        <v>0</v>
      </c>
      <c r="BJ136" s="18" t="s">
        <v>82</v>
      </c>
      <c r="BK136" s="145">
        <f t="shared" si="19"/>
        <v>0</v>
      </c>
      <c r="BL136" s="18" t="s">
        <v>685</v>
      </c>
      <c r="BM136" s="144" t="s">
        <v>5034</v>
      </c>
    </row>
    <row r="137" spans="2:65" s="1" customFormat="1" ht="16.5" customHeight="1">
      <c r="B137" s="33"/>
      <c r="C137" s="133" t="s">
        <v>500</v>
      </c>
      <c r="D137" s="133" t="s">
        <v>191</v>
      </c>
      <c r="E137" s="134" t="s">
        <v>5035</v>
      </c>
      <c r="F137" s="135" t="s">
        <v>5036</v>
      </c>
      <c r="G137" s="136" t="s">
        <v>202</v>
      </c>
      <c r="H137" s="137">
        <v>1</v>
      </c>
      <c r="I137" s="138"/>
      <c r="J137" s="139">
        <f t="shared" si="10"/>
        <v>0</v>
      </c>
      <c r="K137" s="135" t="s">
        <v>19</v>
      </c>
      <c r="L137" s="33"/>
      <c r="M137" s="140" t="s">
        <v>19</v>
      </c>
      <c r="N137" s="141" t="s">
        <v>45</v>
      </c>
      <c r="P137" s="142">
        <f t="shared" si="11"/>
        <v>0</v>
      </c>
      <c r="Q137" s="142">
        <v>0</v>
      </c>
      <c r="R137" s="142">
        <f t="shared" si="12"/>
        <v>0</v>
      </c>
      <c r="S137" s="142">
        <v>0</v>
      </c>
      <c r="T137" s="143">
        <f t="shared" si="13"/>
        <v>0</v>
      </c>
      <c r="AR137" s="144" t="s">
        <v>685</v>
      </c>
      <c r="AT137" s="144" t="s">
        <v>191</v>
      </c>
      <c r="AU137" s="144" t="s">
        <v>82</v>
      </c>
      <c r="AY137" s="18" t="s">
        <v>189</v>
      </c>
      <c r="BE137" s="145">
        <f t="shared" si="14"/>
        <v>0</v>
      </c>
      <c r="BF137" s="145">
        <f t="shared" si="15"/>
        <v>0</v>
      </c>
      <c r="BG137" s="145">
        <f t="shared" si="16"/>
        <v>0</v>
      </c>
      <c r="BH137" s="145">
        <f t="shared" si="17"/>
        <v>0</v>
      </c>
      <c r="BI137" s="145">
        <f t="shared" si="18"/>
        <v>0</v>
      </c>
      <c r="BJ137" s="18" t="s">
        <v>82</v>
      </c>
      <c r="BK137" s="145">
        <f t="shared" si="19"/>
        <v>0</v>
      </c>
      <c r="BL137" s="18" t="s">
        <v>685</v>
      </c>
      <c r="BM137" s="144" t="s">
        <v>5037</v>
      </c>
    </row>
    <row r="138" spans="2:65" s="1" customFormat="1" ht="16.5" customHeight="1">
      <c r="B138" s="33"/>
      <c r="C138" s="133" t="s">
        <v>506</v>
      </c>
      <c r="D138" s="133" t="s">
        <v>191</v>
      </c>
      <c r="E138" s="134" t="s">
        <v>2069</v>
      </c>
      <c r="F138" s="135" t="s">
        <v>2070</v>
      </c>
      <c r="G138" s="136" t="s">
        <v>202</v>
      </c>
      <c r="H138" s="137">
        <v>92</v>
      </c>
      <c r="I138" s="138"/>
      <c r="J138" s="139">
        <f t="shared" si="10"/>
        <v>0</v>
      </c>
      <c r="K138" s="135" t="s">
        <v>19</v>
      </c>
      <c r="L138" s="33"/>
      <c r="M138" s="140" t="s">
        <v>19</v>
      </c>
      <c r="N138" s="141" t="s">
        <v>45</v>
      </c>
      <c r="P138" s="142">
        <f t="shared" si="11"/>
        <v>0</v>
      </c>
      <c r="Q138" s="142">
        <v>0</v>
      </c>
      <c r="R138" s="142">
        <f t="shared" si="12"/>
        <v>0</v>
      </c>
      <c r="S138" s="142">
        <v>0</v>
      </c>
      <c r="T138" s="143">
        <f t="shared" si="13"/>
        <v>0</v>
      </c>
      <c r="AR138" s="144" t="s">
        <v>685</v>
      </c>
      <c r="AT138" s="144" t="s">
        <v>191</v>
      </c>
      <c r="AU138" s="144" t="s">
        <v>82</v>
      </c>
      <c r="AY138" s="18" t="s">
        <v>189</v>
      </c>
      <c r="BE138" s="145">
        <f t="shared" si="14"/>
        <v>0</v>
      </c>
      <c r="BF138" s="145">
        <f t="shared" si="15"/>
        <v>0</v>
      </c>
      <c r="BG138" s="145">
        <f t="shared" si="16"/>
        <v>0</v>
      </c>
      <c r="BH138" s="145">
        <f t="shared" si="17"/>
        <v>0</v>
      </c>
      <c r="BI138" s="145">
        <f t="shared" si="18"/>
        <v>0</v>
      </c>
      <c r="BJ138" s="18" t="s">
        <v>82</v>
      </c>
      <c r="BK138" s="145">
        <f t="shared" si="19"/>
        <v>0</v>
      </c>
      <c r="BL138" s="18" t="s">
        <v>685</v>
      </c>
      <c r="BM138" s="144" t="s">
        <v>5038</v>
      </c>
    </row>
    <row r="139" spans="2:65" s="1" customFormat="1" ht="16.5" customHeight="1">
      <c r="B139" s="33"/>
      <c r="C139" s="133" t="s">
        <v>514</v>
      </c>
      <c r="D139" s="133" t="s">
        <v>191</v>
      </c>
      <c r="E139" s="134" t="s">
        <v>5039</v>
      </c>
      <c r="F139" s="135" t="s">
        <v>5040</v>
      </c>
      <c r="G139" s="136" t="s">
        <v>202</v>
      </c>
      <c r="H139" s="137">
        <v>8</v>
      </c>
      <c r="I139" s="138"/>
      <c r="J139" s="139">
        <f t="shared" si="10"/>
        <v>0</v>
      </c>
      <c r="K139" s="135" t="s">
        <v>19</v>
      </c>
      <c r="L139" s="33"/>
      <c r="M139" s="140" t="s">
        <v>19</v>
      </c>
      <c r="N139" s="141" t="s">
        <v>45</v>
      </c>
      <c r="P139" s="142">
        <f t="shared" si="11"/>
        <v>0</v>
      </c>
      <c r="Q139" s="142">
        <v>0</v>
      </c>
      <c r="R139" s="142">
        <f t="shared" si="12"/>
        <v>0</v>
      </c>
      <c r="S139" s="142">
        <v>0</v>
      </c>
      <c r="T139" s="143">
        <f t="shared" si="13"/>
        <v>0</v>
      </c>
      <c r="AR139" s="144" t="s">
        <v>685</v>
      </c>
      <c r="AT139" s="144" t="s">
        <v>191</v>
      </c>
      <c r="AU139" s="144" t="s">
        <v>82</v>
      </c>
      <c r="AY139" s="18" t="s">
        <v>189</v>
      </c>
      <c r="BE139" s="145">
        <f t="shared" si="14"/>
        <v>0</v>
      </c>
      <c r="BF139" s="145">
        <f t="shared" si="15"/>
        <v>0</v>
      </c>
      <c r="BG139" s="145">
        <f t="shared" si="16"/>
        <v>0</v>
      </c>
      <c r="BH139" s="145">
        <f t="shared" si="17"/>
        <v>0</v>
      </c>
      <c r="BI139" s="145">
        <f t="shared" si="18"/>
        <v>0</v>
      </c>
      <c r="BJ139" s="18" t="s">
        <v>82</v>
      </c>
      <c r="BK139" s="145">
        <f t="shared" si="19"/>
        <v>0</v>
      </c>
      <c r="BL139" s="18" t="s">
        <v>685</v>
      </c>
      <c r="BM139" s="144" t="s">
        <v>5041</v>
      </c>
    </row>
    <row r="140" spans="2:65" s="1" customFormat="1" ht="16.5" customHeight="1">
      <c r="B140" s="33"/>
      <c r="C140" s="133" t="s">
        <v>524</v>
      </c>
      <c r="D140" s="133" t="s">
        <v>191</v>
      </c>
      <c r="E140" s="134" t="s">
        <v>2072</v>
      </c>
      <c r="F140" s="135" t="s">
        <v>2073</v>
      </c>
      <c r="G140" s="136" t="s">
        <v>202</v>
      </c>
      <c r="H140" s="137">
        <v>21</v>
      </c>
      <c r="I140" s="138"/>
      <c r="J140" s="139">
        <f t="shared" si="10"/>
        <v>0</v>
      </c>
      <c r="K140" s="135" t="s">
        <v>19</v>
      </c>
      <c r="L140" s="33"/>
      <c r="M140" s="140" t="s">
        <v>19</v>
      </c>
      <c r="N140" s="141" t="s">
        <v>45</v>
      </c>
      <c r="P140" s="142">
        <f t="shared" si="11"/>
        <v>0</v>
      </c>
      <c r="Q140" s="142">
        <v>0</v>
      </c>
      <c r="R140" s="142">
        <f t="shared" si="12"/>
        <v>0</v>
      </c>
      <c r="S140" s="142">
        <v>0</v>
      </c>
      <c r="T140" s="143">
        <f t="shared" si="13"/>
        <v>0</v>
      </c>
      <c r="AR140" s="144" t="s">
        <v>685</v>
      </c>
      <c r="AT140" s="144" t="s">
        <v>191</v>
      </c>
      <c r="AU140" s="144" t="s">
        <v>82</v>
      </c>
      <c r="AY140" s="18" t="s">
        <v>189</v>
      </c>
      <c r="BE140" s="145">
        <f t="shared" si="14"/>
        <v>0</v>
      </c>
      <c r="BF140" s="145">
        <f t="shared" si="15"/>
        <v>0</v>
      </c>
      <c r="BG140" s="145">
        <f t="shared" si="16"/>
        <v>0</v>
      </c>
      <c r="BH140" s="145">
        <f t="shared" si="17"/>
        <v>0</v>
      </c>
      <c r="BI140" s="145">
        <f t="shared" si="18"/>
        <v>0</v>
      </c>
      <c r="BJ140" s="18" t="s">
        <v>82</v>
      </c>
      <c r="BK140" s="145">
        <f t="shared" si="19"/>
        <v>0</v>
      </c>
      <c r="BL140" s="18" t="s">
        <v>685</v>
      </c>
      <c r="BM140" s="144" t="s">
        <v>5042</v>
      </c>
    </row>
    <row r="141" spans="2:65" s="1" customFormat="1" ht="16.5" customHeight="1">
      <c r="B141" s="33"/>
      <c r="C141" s="133" t="s">
        <v>529</v>
      </c>
      <c r="D141" s="133" t="s">
        <v>191</v>
      </c>
      <c r="E141" s="134" t="s">
        <v>5043</v>
      </c>
      <c r="F141" s="135" t="s">
        <v>5044</v>
      </c>
      <c r="G141" s="136" t="s">
        <v>202</v>
      </c>
      <c r="H141" s="137">
        <v>1</v>
      </c>
      <c r="I141" s="138"/>
      <c r="J141" s="139">
        <f t="shared" si="10"/>
        <v>0</v>
      </c>
      <c r="K141" s="135" t="s">
        <v>19</v>
      </c>
      <c r="L141" s="33"/>
      <c r="M141" s="140" t="s">
        <v>19</v>
      </c>
      <c r="N141" s="141" t="s">
        <v>45</v>
      </c>
      <c r="P141" s="142">
        <f t="shared" si="11"/>
        <v>0</v>
      </c>
      <c r="Q141" s="142">
        <v>0</v>
      </c>
      <c r="R141" s="142">
        <f t="shared" si="12"/>
        <v>0</v>
      </c>
      <c r="S141" s="142">
        <v>0</v>
      </c>
      <c r="T141" s="143">
        <f t="shared" si="13"/>
        <v>0</v>
      </c>
      <c r="AR141" s="144" t="s">
        <v>685</v>
      </c>
      <c r="AT141" s="144" t="s">
        <v>191</v>
      </c>
      <c r="AU141" s="144" t="s">
        <v>82</v>
      </c>
      <c r="AY141" s="18" t="s">
        <v>189</v>
      </c>
      <c r="BE141" s="145">
        <f t="shared" si="14"/>
        <v>0</v>
      </c>
      <c r="BF141" s="145">
        <f t="shared" si="15"/>
        <v>0</v>
      </c>
      <c r="BG141" s="145">
        <f t="shared" si="16"/>
        <v>0</v>
      </c>
      <c r="BH141" s="145">
        <f t="shared" si="17"/>
        <v>0</v>
      </c>
      <c r="BI141" s="145">
        <f t="shared" si="18"/>
        <v>0</v>
      </c>
      <c r="BJ141" s="18" t="s">
        <v>82</v>
      </c>
      <c r="BK141" s="145">
        <f t="shared" si="19"/>
        <v>0</v>
      </c>
      <c r="BL141" s="18" t="s">
        <v>685</v>
      </c>
      <c r="BM141" s="144" t="s">
        <v>5045</v>
      </c>
    </row>
    <row r="142" spans="2:65" s="1" customFormat="1" ht="16.5" customHeight="1">
      <c r="B142" s="33"/>
      <c r="C142" s="133" t="s">
        <v>536</v>
      </c>
      <c r="D142" s="133" t="s">
        <v>191</v>
      </c>
      <c r="E142" s="134" t="s">
        <v>5046</v>
      </c>
      <c r="F142" s="135" t="s">
        <v>5047</v>
      </c>
      <c r="G142" s="136" t="s">
        <v>202</v>
      </c>
      <c r="H142" s="137">
        <v>1</v>
      </c>
      <c r="I142" s="138"/>
      <c r="J142" s="139">
        <f t="shared" si="10"/>
        <v>0</v>
      </c>
      <c r="K142" s="135" t="s">
        <v>19</v>
      </c>
      <c r="L142" s="33"/>
      <c r="M142" s="140" t="s">
        <v>19</v>
      </c>
      <c r="N142" s="141" t="s">
        <v>45</v>
      </c>
      <c r="P142" s="142">
        <f t="shared" si="11"/>
        <v>0</v>
      </c>
      <c r="Q142" s="142">
        <v>0</v>
      </c>
      <c r="R142" s="142">
        <f t="shared" si="12"/>
        <v>0</v>
      </c>
      <c r="S142" s="142">
        <v>0</v>
      </c>
      <c r="T142" s="143">
        <f t="shared" si="13"/>
        <v>0</v>
      </c>
      <c r="AR142" s="144" t="s">
        <v>685</v>
      </c>
      <c r="AT142" s="144" t="s">
        <v>191</v>
      </c>
      <c r="AU142" s="144" t="s">
        <v>82</v>
      </c>
      <c r="AY142" s="18" t="s">
        <v>189</v>
      </c>
      <c r="BE142" s="145">
        <f t="shared" si="14"/>
        <v>0</v>
      </c>
      <c r="BF142" s="145">
        <f t="shared" si="15"/>
        <v>0</v>
      </c>
      <c r="BG142" s="145">
        <f t="shared" si="16"/>
        <v>0</v>
      </c>
      <c r="BH142" s="145">
        <f t="shared" si="17"/>
        <v>0</v>
      </c>
      <c r="BI142" s="145">
        <f t="shared" si="18"/>
        <v>0</v>
      </c>
      <c r="BJ142" s="18" t="s">
        <v>82</v>
      </c>
      <c r="BK142" s="145">
        <f t="shared" si="19"/>
        <v>0</v>
      </c>
      <c r="BL142" s="18" t="s">
        <v>685</v>
      </c>
      <c r="BM142" s="144" t="s">
        <v>5048</v>
      </c>
    </row>
    <row r="143" spans="2:65" s="1" customFormat="1" ht="16.5" customHeight="1">
      <c r="B143" s="33"/>
      <c r="C143" s="133" t="s">
        <v>541</v>
      </c>
      <c r="D143" s="133" t="s">
        <v>191</v>
      </c>
      <c r="E143" s="134" t="s">
        <v>2075</v>
      </c>
      <c r="F143" s="135" t="s">
        <v>2076</v>
      </c>
      <c r="G143" s="136" t="s">
        <v>202</v>
      </c>
      <c r="H143" s="137">
        <v>12</v>
      </c>
      <c r="I143" s="138"/>
      <c r="J143" s="139">
        <f t="shared" si="10"/>
        <v>0</v>
      </c>
      <c r="K143" s="135" t="s">
        <v>19</v>
      </c>
      <c r="L143" s="33"/>
      <c r="M143" s="140" t="s">
        <v>19</v>
      </c>
      <c r="N143" s="141" t="s">
        <v>45</v>
      </c>
      <c r="P143" s="142">
        <f t="shared" si="11"/>
        <v>0</v>
      </c>
      <c r="Q143" s="142">
        <v>0</v>
      </c>
      <c r="R143" s="142">
        <f t="shared" si="12"/>
        <v>0</v>
      </c>
      <c r="S143" s="142">
        <v>0</v>
      </c>
      <c r="T143" s="143">
        <f t="shared" si="13"/>
        <v>0</v>
      </c>
      <c r="AR143" s="144" t="s">
        <v>685</v>
      </c>
      <c r="AT143" s="144" t="s">
        <v>191</v>
      </c>
      <c r="AU143" s="144" t="s">
        <v>82</v>
      </c>
      <c r="AY143" s="18" t="s">
        <v>189</v>
      </c>
      <c r="BE143" s="145">
        <f t="shared" si="14"/>
        <v>0</v>
      </c>
      <c r="BF143" s="145">
        <f t="shared" si="15"/>
        <v>0</v>
      </c>
      <c r="BG143" s="145">
        <f t="shared" si="16"/>
        <v>0</v>
      </c>
      <c r="BH143" s="145">
        <f t="shared" si="17"/>
        <v>0</v>
      </c>
      <c r="BI143" s="145">
        <f t="shared" si="18"/>
        <v>0</v>
      </c>
      <c r="BJ143" s="18" t="s">
        <v>82</v>
      </c>
      <c r="BK143" s="145">
        <f t="shared" si="19"/>
        <v>0</v>
      </c>
      <c r="BL143" s="18" t="s">
        <v>685</v>
      </c>
      <c r="BM143" s="144" t="s">
        <v>5049</v>
      </c>
    </row>
    <row r="144" spans="2:65" s="1" customFormat="1" ht="16.5" customHeight="1">
      <c r="B144" s="33"/>
      <c r="C144" s="133" t="s">
        <v>546</v>
      </c>
      <c r="D144" s="133" t="s">
        <v>191</v>
      </c>
      <c r="E144" s="134" t="s">
        <v>2078</v>
      </c>
      <c r="F144" s="135" t="s">
        <v>2079</v>
      </c>
      <c r="G144" s="136" t="s">
        <v>202</v>
      </c>
      <c r="H144" s="137">
        <v>9</v>
      </c>
      <c r="I144" s="138"/>
      <c r="J144" s="139">
        <f t="shared" si="10"/>
        <v>0</v>
      </c>
      <c r="K144" s="135" t="s">
        <v>19</v>
      </c>
      <c r="L144" s="33"/>
      <c r="M144" s="140" t="s">
        <v>19</v>
      </c>
      <c r="N144" s="141" t="s">
        <v>45</v>
      </c>
      <c r="P144" s="142">
        <f t="shared" si="11"/>
        <v>0</v>
      </c>
      <c r="Q144" s="142">
        <v>0</v>
      </c>
      <c r="R144" s="142">
        <f t="shared" si="12"/>
        <v>0</v>
      </c>
      <c r="S144" s="142">
        <v>0</v>
      </c>
      <c r="T144" s="143">
        <f t="shared" si="13"/>
        <v>0</v>
      </c>
      <c r="AR144" s="144" t="s">
        <v>685</v>
      </c>
      <c r="AT144" s="144" t="s">
        <v>191</v>
      </c>
      <c r="AU144" s="144" t="s">
        <v>82</v>
      </c>
      <c r="AY144" s="18" t="s">
        <v>189</v>
      </c>
      <c r="BE144" s="145">
        <f t="shared" si="14"/>
        <v>0</v>
      </c>
      <c r="BF144" s="145">
        <f t="shared" si="15"/>
        <v>0</v>
      </c>
      <c r="BG144" s="145">
        <f t="shared" si="16"/>
        <v>0</v>
      </c>
      <c r="BH144" s="145">
        <f t="shared" si="17"/>
        <v>0</v>
      </c>
      <c r="BI144" s="145">
        <f t="shared" si="18"/>
        <v>0</v>
      </c>
      <c r="BJ144" s="18" t="s">
        <v>82</v>
      </c>
      <c r="BK144" s="145">
        <f t="shared" si="19"/>
        <v>0</v>
      </c>
      <c r="BL144" s="18" t="s">
        <v>685</v>
      </c>
      <c r="BM144" s="144" t="s">
        <v>5050</v>
      </c>
    </row>
    <row r="145" spans="2:65" s="1" customFormat="1" ht="16.5" customHeight="1">
      <c r="B145" s="33"/>
      <c r="C145" s="133" t="s">
        <v>552</v>
      </c>
      <c r="D145" s="133" t="s">
        <v>191</v>
      </c>
      <c r="E145" s="134" t="s">
        <v>5051</v>
      </c>
      <c r="F145" s="135" t="s">
        <v>2098</v>
      </c>
      <c r="G145" s="136" t="s">
        <v>734</v>
      </c>
      <c r="H145" s="137">
        <v>1</v>
      </c>
      <c r="I145" s="138"/>
      <c r="J145" s="139">
        <f t="shared" si="10"/>
        <v>0</v>
      </c>
      <c r="K145" s="135" t="s">
        <v>19</v>
      </c>
      <c r="L145" s="33"/>
      <c r="M145" s="140" t="s">
        <v>19</v>
      </c>
      <c r="N145" s="141" t="s">
        <v>45</v>
      </c>
      <c r="P145" s="142">
        <f t="shared" si="11"/>
        <v>0</v>
      </c>
      <c r="Q145" s="142">
        <v>0</v>
      </c>
      <c r="R145" s="142">
        <f t="shared" si="12"/>
        <v>0</v>
      </c>
      <c r="S145" s="142">
        <v>0</v>
      </c>
      <c r="T145" s="143">
        <f t="shared" si="13"/>
        <v>0</v>
      </c>
      <c r="AR145" s="144" t="s">
        <v>685</v>
      </c>
      <c r="AT145" s="144" t="s">
        <v>191</v>
      </c>
      <c r="AU145" s="144" t="s">
        <v>82</v>
      </c>
      <c r="AY145" s="18" t="s">
        <v>189</v>
      </c>
      <c r="BE145" s="145">
        <f t="shared" si="14"/>
        <v>0</v>
      </c>
      <c r="BF145" s="145">
        <f t="shared" si="15"/>
        <v>0</v>
      </c>
      <c r="BG145" s="145">
        <f t="shared" si="16"/>
        <v>0</v>
      </c>
      <c r="BH145" s="145">
        <f t="shared" si="17"/>
        <v>0</v>
      </c>
      <c r="BI145" s="145">
        <f t="shared" si="18"/>
        <v>0</v>
      </c>
      <c r="BJ145" s="18" t="s">
        <v>82</v>
      </c>
      <c r="BK145" s="145">
        <f t="shared" si="19"/>
        <v>0</v>
      </c>
      <c r="BL145" s="18" t="s">
        <v>685</v>
      </c>
      <c r="BM145" s="144" t="s">
        <v>5052</v>
      </c>
    </row>
    <row r="146" spans="2:65" s="1" customFormat="1" ht="19.5">
      <c r="B146" s="33"/>
      <c r="D146" s="151" t="s">
        <v>1940</v>
      </c>
      <c r="F146" s="194" t="s">
        <v>2100</v>
      </c>
      <c r="I146" s="148"/>
      <c r="L146" s="33"/>
      <c r="M146" s="149"/>
      <c r="T146" s="54"/>
      <c r="AT146" s="18" t="s">
        <v>1940</v>
      </c>
      <c r="AU146" s="18" t="s">
        <v>82</v>
      </c>
    </row>
    <row r="147" spans="2:65" s="1" customFormat="1" ht="16.5" customHeight="1">
      <c r="B147" s="33"/>
      <c r="C147" s="133" t="s">
        <v>567</v>
      </c>
      <c r="D147" s="133" t="s">
        <v>191</v>
      </c>
      <c r="E147" s="134" t="s">
        <v>5053</v>
      </c>
      <c r="F147" s="135" t="s">
        <v>2102</v>
      </c>
      <c r="G147" s="136" t="s">
        <v>734</v>
      </c>
      <c r="H147" s="137">
        <v>1</v>
      </c>
      <c r="I147" s="138"/>
      <c r="J147" s="139">
        <f>ROUND(I147*H147,2)</f>
        <v>0</v>
      </c>
      <c r="K147" s="135" t="s">
        <v>19</v>
      </c>
      <c r="L147" s="33"/>
      <c r="M147" s="140" t="s">
        <v>19</v>
      </c>
      <c r="N147" s="141" t="s">
        <v>45</v>
      </c>
      <c r="P147" s="142">
        <f>O147*H147</f>
        <v>0</v>
      </c>
      <c r="Q147" s="142">
        <v>0</v>
      </c>
      <c r="R147" s="142">
        <f>Q147*H147</f>
        <v>0</v>
      </c>
      <c r="S147" s="142">
        <v>0</v>
      </c>
      <c r="T147" s="143">
        <f>S147*H147</f>
        <v>0</v>
      </c>
      <c r="AR147" s="144" t="s">
        <v>685</v>
      </c>
      <c r="AT147" s="144" t="s">
        <v>191</v>
      </c>
      <c r="AU147" s="144" t="s">
        <v>82</v>
      </c>
      <c r="AY147" s="18" t="s">
        <v>189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8" t="s">
        <v>82</v>
      </c>
      <c r="BK147" s="145">
        <f>ROUND(I147*H147,2)</f>
        <v>0</v>
      </c>
      <c r="BL147" s="18" t="s">
        <v>685</v>
      </c>
      <c r="BM147" s="144" t="s">
        <v>5054</v>
      </c>
    </row>
    <row r="148" spans="2:65" s="1" customFormat="1" ht="19.5">
      <c r="B148" s="33"/>
      <c r="D148" s="151" t="s">
        <v>1940</v>
      </c>
      <c r="F148" s="194" t="s">
        <v>2104</v>
      </c>
      <c r="I148" s="148"/>
      <c r="L148" s="33"/>
      <c r="M148" s="149"/>
      <c r="T148" s="54"/>
      <c r="AT148" s="18" t="s">
        <v>1940</v>
      </c>
      <c r="AU148" s="18" t="s">
        <v>82</v>
      </c>
    </row>
    <row r="149" spans="2:65" s="1" customFormat="1" ht="16.5" customHeight="1">
      <c r="B149" s="33"/>
      <c r="C149" s="133" t="s">
        <v>574</v>
      </c>
      <c r="D149" s="133" t="s">
        <v>191</v>
      </c>
      <c r="E149" s="134" t="s">
        <v>5055</v>
      </c>
      <c r="F149" s="135" t="s">
        <v>2106</v>
      </c>
      <c r="G149" s="136" t="s">
        <v>734</v>
      </c>
      <c r="H149" s="137">
        <v>1</v>
      </c>
      <c r="I149" s="138"/>
      <c r="J149" s="139">
        <f>ROUND(I149*H149,2)</f>
        <v>0</v>
      </c>
      <c r="K149" s="135" t="s">
        <v>19</v>
      </c>
      <c r="L149" s="33"/>
      <c r="M149" s="140" t="s">
        <v>19</v>
      </c>
      <c r="N149" s="141" t="s">
        <v>45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685</v>
      </c>
      <c r="AT149" s="144" t="s">
        <v>191</v>
      </c>
      <c r="AU149" s="144" t="s">
        <v>82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685</v>
      </c>
      <c r="BM149" s="144" t="s">
        <v>5056</v>
      </c>
    </row>
    <row r="150" spans="2:65" s="1" customFormat="1" ht="19.5">
      <c r="B150" s="33"/>
      <c r="D150" s="151" t="s">
        <v>1940</v>
      </c>
      <c r="F150" s="194" t="s">
        <v>2108</v>
      </c>
      <c r="I150" s="148"/>
      <c r="L150" s="33"/>
      <c r="M150" s="149"/>
      <c r="T150" s="54"/>
      <c r="AT150" s="18" t="s">
        <v>1940</v>
      </c>
      <c r="AU150" s="18" t="s">
        <v>82</v>
      </c>
    </row>
    <row r="151" spans="2:65" s="1" customFormat="1" ht="16.5" customHeight="1">
      <c r="B151" s="33"/>
      <c r="C151" s="133" t="s">
        <v>581</v>
      </c>
      <c r="D151" s="133" t="s">
        <v>191</v>
      </c>
      <c r="E151" s="134" t="s">
        <v>5057</v>
      </c>
      <c r="F151" s="135" t="s">
        <v>2110</v>
      </c>
      <c r="G151" s="136" t="s">
        <v>202</v>
      </c>
      <c r="H151" s="137">
        <v>1</v>
      </c>
      <c r="I151" s="138"/>
      <c r="J151" s="139">
        <f>ROUND(I151*H151,2)</f>
        <v>0</v>
      </c>
      <c r="K151" s="135" t="s">
        <v>19</v>
      </c>
      <c r="L151" s="33"/>
      <c r="M151" s="140" t="s">
        <v>19</v>
      </c>
      <c r="N151" s="141" t="s">
        <v>45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685</v>
      </c>
      <c r="AT151" s="144" t="s">
        <v>191</v>
      </c>
      <c r="AU151" s="144" t="s">
        <v>82</v>
      </c>
      <c r="AY151" s="18" t="s">
        <v>189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8" t="s">
        <v>82</v>
      </c>
      <c r="BK151" s="145">
        <f>ROUND(I151*H151,2)</f>
        <v>0</v>
      </c>
      <c r="BL151" s="18" t="s">
        <v>685</v>
      </c>
      <c r="BM151" s="144" t="s">
        <v>5058</v>
      </c>
    </row>
    <row r="152" spans="2:65" s="1" customFormat="1" ht="16.5" customHeight="1">
      <c r="B152" s="33"/>
      <c r="C152" s="133" t="s">
        <v>587</v>
      </c>
      <c r="D152" s="133" t="s">
        <v>191</v>
      </c>
      <c r="E152" s="134" t="s">
        <v>5059</v>
      </c>
      <c r="F152" s="135" t="s">
        <v>2113</v>
      </c>
      <c r="G152" s="136" t="s">
        <v>734</v>
      </c>
      <c r="H152" s="137">
        <v>1</v>
      </c>
      <c r="I152" s="138"/>
      <c r="J152" s="139">
        <f>ROUND(I152*H152,2)</f>
        <v>0</v>
      </c>
      <c r="K152" s="135" t="s">
        <v>19</v>
      </c>
      <c r="L152" s="33"/>
      <c r="M152" s="140" t="s">
        <v>19</v>
      </c>
      <c r="N152" s="141" t="s">
        <v>45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685</v>
      </c>
      <c r="AT152" s="144" t="s">
        <v>191</v>
      </c>
      <c r="AU152" s="144" t="s">
        <v>82</v>
      </c>
      <c r="AY152" s="18" t="s">
        <v>189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8" t="s">
        <v>82</v>
      </c>
      <c r="BK152" s="145">
        <f>ROUND(I152*H152,2)</f>
        <v>0</v>
      </c>
      <c r="BL152" s="18" t="s">
        <v>685</v>
      </c>
      <c r="BM152" s="144" t="s">
        <v>5060</v>
      </c>
    </row>
    <row r="153" spans="2:65" s="1" customFormat="1" ht="19.5">
      <c r="B153" s="33"/>
      <c r="D153" s="151" t="s">
        <v>1940</v>
      </c>
      <c r="F153" s="194" t="s">
        <v>2115</v>
      </c>
      <c r="I153" s="148"/>
      <c r="L153" s="33"/>
      <c r="M153" s="191"/>
      <c r="N153" s="192"/>
      <c r="O153" s="192"/>
      <c r="P153" s="192"/>
      <c r="Q153" s="192"/>
      <c r="R153" s="192"/>
      <c r="S153" s="192"/>
      <c r="T153" s="193"/>
      <c r="AT153" s="18" t="s">
        <v>1940</v>
      </c>
      <c r="AU153" s="18" t="s">
        <v>82</v>
      </c>
    </row>
    <row r="154" spans="2:65" s="1" customFormat="1" ht="6.95" customHeight="1">
      <c r="B154" s="42"/>
      <c r="C154" s="43"/>
      <c r="D154" s="43"/>
      <c r="E154" s="43"/>
      <c r="F154" s="43"/>
      <c r="G154" s="43"/>
      <c r="H154" s="43"/>
      <c r="I154" s="43"/>
      <c r="J154" s="43"/>
      <c r="K154" s="43"/>
      <c r="L154" s="33"/>
    </row>
  </sheetData>
  <sheetProtection algorithmName="SHA-512" hashValue="TriPhgAVACgEM51Sm7XCUGKXF3c8ka8QoTZNqRutNHsDzD+mL49HtuY596tla6TT9vixtPmPgQgEi71hCSxkfQ==" saltValue="3Mp0+Z3xBGWCGhrMjgRyc+ZM/O8fisSGWIlSRk4Qzl/fUtA/177iI6JZIQMsw4ALS+0PKLx7KLeKQvNSk+shJQ==" spinCount="100000" sheet="1" objects="1" scenarios="1" formatColumns="0" formatRows="0" autoFilter="0"/>
  <autoFilter ref="C91:K153" xr:uid="{00000000-0009-0000-0000-00000D000000}"/>
  <mergeCells count="15">
    <mergeCell ref="E78:H78"/>
    <mergeCell ref="E82:H82"/>
    <mergeCell ref="E80:H80"/>
    <mergeCell ref="E84:H84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136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.75">
      <c r="B8" s="21"/>
      <c r="D8" s="28" t="s">
        <v>150</v>
      </c>
      <c r="L8" s="21"/>
    </row>
    <row r="9" spans="2:46" ht="16.5" customHeight="1">
      <c r="B9" s="21"/>
      <c r="E9" s="326" t="s">
        <v>2116</v>
      </c>
      <c r="F9" s="310"/>
      <c r="G9" s="310"/>
      <c r="H9" s="310"/>
      <c r="L9" s="21"/>
    </row>
    <row r="10" spans="2:46" ht="12" customHeight="1">
      <c r="B10" s="21"/>
      <c r="D10" s="28" t="s">
        <v>1581</v>
      </c>
      <c r="L10" s="21"/>
    </row>
    <row r="11" spans="2:46" s="1" customFormat="1" ht="16.5" customHeight="1">
      <c r="B11" s="33"/>
      <c r="E11" s="290" t="s">
        <v>4814</v>
      </c>
      <c r="F11" s="328"/>
      <c r="G11" s="328"/>
      <c r="H11" s="328"/>
      <c r="L11" s="33"/>
    </row>
    <row r="12" spans="2:46" s="1" customFormat="1" ht="12" customHeight="1">
      <c r="B12" s="33"/>
      <c r="D12" s="28" t="s">
        <v>3770</v>
      </c>
      <c r="L12" s="33"/>
    </row>
    <row r="13" spans="2:46" s="1" customFormat="1" ht="16.5" customHeight="1">
      <c r="B13" s="33"/>
      <c r="E13" s="284" t="s">
        <v>5061</v>
      </c>
      <c r="F13" s="328"/>
      <c r="G13" s="328"/>
      <c r="H13" s="328"/>
      <c r="L13" s="33"/>
    </row>
    <row r="14" spans="2:46" s="1" customFormat="1" ht="11.25">
      <c r="B14" s="33"/>
      <c r="L14" s="33"/>
    </row>
    <row r="15" spans="2:46" s="1" customFormat="1" ht="12" customHeight="1">
      <c r="B15" s="33"/>
      <c r="D15" s="28" t="s">
        <v>18</v>
      </c>
      <c r="F15" s="26" t="s">
        <v>19</v>
      </c>
      <c r="I15" s="28" t="s">
        <v>20</v>
      </c>
      <c r="J15" s="26" t="s">
        <v>19</v>
      </c>
      <c r="L15" s="33"/>
    </row>
    <row r="16" spans="2:46" s="1" customFormat="1" ht="12" customHeight="1">
      <c r="B16" s="33"/>
      <c r="D16" s="28" t="s">
        <v>21</v>
      </c>
      <c r="F16" s="26" t="s">
        <v>22</v>
      </c>
      <c r="I16" s="28" t="s">
        <v>23</v>
      </c>
      <c r="J16" s="50" t="str">
        <f>'Rekapitulace stavby'!AN8</f>
        <v>31. 7. 2025</v>
      </c>
      <c r="L16" s="33"/>
    </row>
    <row r="17" spans="2:12" s="1" customFormat="1" ht="10.9" customHeight="1">
      <c r="B17" s="33"/>
      <c r="L17" s="33"/>
    </row>
    <row r="18" spans="2:12" s="1" customFormat="1" ht="12" customHeight="1">
      <c r="B18" s="33"/>
      <c r="D18" s="28" t="s">
        <v>25</v>
      </c>
      <c r="I18" s="28" t="s">
        <v>26</v>
      </c>
      <c r="J18" s="26" t="s">
        <v>27</v>
      </c>
      <c r="L18" s="33"/>
    </row>
    <row r="19" spans="2:12" s="1" customFormat="1" ht="18" customHeight="1">
      <c r="B19" s="33"/>
      <c r="E19" s="26" t="s">
        <v>28</v>
      </c>
      <c r="I19" s="28" t="s">
        <v>29</v>
      </c>
      <c r="J19" s="26" t="s">
        <v>19</v>
      </c>
      <c r="L19" s="33"/>
    </row>
    <row r="20" spans="2:12" s="1" customFormat="1" ht="6.95" customHeight="1">
      <c r="B20" s="33"/>
      <c r="L20" s="33"/>
    </row>
    <row r="21" spans="2:12" s="1" customFormat="1" ht="12" customHeight="1">
      <c r="B21" s="33"/>
      <c r="D21" s="28" t="s">
        <v>30</v>
      </c>
      <c r="I21" s="28" t="s">
        <v>26</v>
      </c>
      <c r="J21" s="29" t="str">
        <f>'Rekapitulace stavby'!AN13</f>
        <v>Vyplň údaj</v>
      </c>
      <c r="L21" s="33"/>
    </row>
    <row r="22" spans="2:12" s="1" customFormat="1" ht="18" customHeight="1">
      <c r="B22" s="33"/>
      <c r="E22" s="329" t="str">
        <f>'Rekapitulace stavby'!E14</f>
        <v>Vyplň údaj</v>
      </c>
      <c r="F22" s="309"/>
      <c r="G22" s="309"/>
      <c r="H22" s="309"/>
      <c r="I22" s="28" t="s">
        <v>29</v>
      </c>
      <c r="J22" s="29" t="str">
        <f>'Rekapitulace stavby'!AN14</f>
        <v>Vyplň údaj</v>
      </c>
      <c r="L22" s="33"/>
    </row>
    <row r="23" spans="2:12" s="1" customFormat="1" ht="6.95" customHeight="1">
      <c r="B23" s="33"/>
      <c r="L23" s="33"/>
    </row>
    <row r="24" spans="2:12" s="1" customFormat="1" ht="12" customHeight="1">
      <c r="B24" s="33"/>
      <c r="D24" s="28" t="s">
        <v>32</v>
      </c>
      <c r="I24" s="28" t="s">
        <v>26</v>
      </c>
      <c r="J24" s="26" t="s">
        <v>33</v>
      </c>
      <c r="L24" s="33"/>
    </row>
    <row r="25" spans="2:12" s="1" customFormat="1" ht="18" customHeight="1">
      <c r="B25" s="33"/>
      <c r="E25" s="26" t="s">
        <v>34</v>
      </c>
      <c r="I25" s="28" t="s">
        <v>29</v>
      </c>
      <c r="J25" s="26" t="s">
        <v>19</v>
      </c>
      <c r="L25" s="33"/>
    </row>
    <row r="26" spans="2:12" s="1" customFormat="1" ht="6.95" customHeight="1">
      <c r="B26" s="33"/>
      <c r="L26" s="33"/>
    </row>
    <row r="27" spans="2:12" s="1" customFormat="1" ht="12" customHeight="1">
      <c r="B27" s="33"/>
      <c r="D27" s="28" t="s">
        <v>36</v>
      </c>
      <c r="I27" s="28" t="s">
        <v>26</v>
      </c>
      <c r="J27" s="26" t="s">
        <v>19</v>
      </c>
      <c r="L27" s="33"/>
    </row>
    <row r="28" spans="2:12" s="1" customFormat="1" ht="18" customHeight="1">
      <c r="B28" s="33"/>
      <c r="E28" s="26" t="s">
        <v>157</v>
      </c>
      <c r="I28" s="28" t="s">
        <v>29</v>
      </c>
      <c r="J28" s="26" t="s">
        <v>19</v>
      </c>
      <c r="L28" s="33"/>
    </row>
    <row r="29" spans="2:12" s="1" customFormat="1" ht="6.95" customHeight="1">
      <c r="B29" s="33"/>
      <c r="L29" s="33"/>
    </row>
    <row r="30" spans="2:12" s="1" customFormat="1" ht="12" customHeight="1">
      <c r="B30" s="33"/>
      <c r="D30" s="28" t="s">
        <v>38</v>
      </c>
      <c r="L30" s="33"/>
    </row>
    <row r="31" spans="2:12" s="7" customFormat="1" ht="16.5" customHeight="1">
      <c r="B31" s="93"/>
      <c r="E31" s="314" t="s">
        <v>19</v>
      </c>
      <c r="F31" s="314"/>
      <c r="G31" s="314"/>
      <c r="H31" s="314"/>
      <c r="L31" s="93"/>
    </row>
    <row r="32" spans="2:12" s="1" customFormat="1" ht="6.95" customHeight="1">
      <c r="B32" s="33"/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25.35" customHeight="1">
      <c r="B34" s="33"/>
      <c r="D34" s="94" t="s">
        <v>40</v>
      </c>
      <c r="J34" s="64">
        <f>ROUND(J92, 2)</f>
        <v>0</v>
      </c>
      <c r="L34" s="33"/>
    </row>
    <row r="35" spans="2:12" s="1" customFormat="1" ht="6.95" customHeight="1">
      <c r="B35" s="33"/>
      <c r="D35" s="51"/>
      <c r="E35" s="51"/>
      <c r="F35" s="51"/>
      <c r="G35" s="51"/>
      <c r="H35" s="51"/>
      <c r="I35" s="51"/>
      <c r="J35" s="51"/>
      <c r="K35" s="51"/>
      <c r="L35" s="33"/>
    </row>
    <row r="36" spans="2:12" s="1" customFormat="1" ht="14.45" customHeight="1">
      <c r="B36" s="33"/>
      <c r="F36" s="36" t="s">
        <v>42</v>
      </c>
      <c r="I36" s="36" t="s">
        <v>41</v>
      </c>
      <c r="J36" s="36" t="s">
        <v>43</v>
      </c>
      <c r="L36" s="33"/>
    </row>
    <row r="37" spans="2:12" s="1" customFormat="1" ht="14.45" customHeight="1">
      <c r="B37" s="33"/>
      <c r="D37" s="53" t="s">
        <v>44</v>
      </c>
      <c r="E37" s="28" t="s">
        <v>45</v>
      </c>
      <c r="F37" s="84">
        <f>ROUND((SUM(BE92:BE125)),  2)</f>
        <v>0</v>
      </c>
      <c r="I37" s="95">
        <v>0.21</v>
      </c>
      <c r="J37" s="84">
        <f>ROUND(((SUM(BE92:BE125))*I37),  2)</f>
        <v>0</v>
      </c>
      <c r="L37" s="33"/>
    </row>
    <row r="38" spans="2:12" s="1" customFormat="1" ht="14.45" customHeight="1">
      <c r="B38" s="33"/>
      <c r="E38" s="28" t="s">
        <v>46</v>
      </c>
      <c r="F38" s="84">
        <f>ROUND((SUM(BF92:BF125)),  2)</f>
        <v>0</v>
      </c>
      <c r="I38" s="95">
        <v>0.12</v>
      </c>
      <c r="J38" s="84">
        <f>ROUND(((SUM(BF92:BF125))*I38),  2)</f>
        <v>0</v>
      </c>
      <c r="L38" s="33"/>
    </row>
    <row r="39" spans="2:12" s="1" customFormat="1" ht="14.45" hidden="1" customHeight="1">
      <c r="B39" s="33"/>
      <c r="E39" s="28" t="s">
        <v>47</v>
      </c>
      <c r="F39" s="84">
        <f>ROUND((SUM(BG92:BG125)),  2)</f>
        <v>0</v>
      </c>
      <c r="I39" s="95">
        <v>0.21</v>
      </c>
      <c r="J39" s="84">
        <f>0</f>
        <v>0</v>
      </c>
      <c r="L39" s="33"/>
    </row>
    <row r="40" spans="2:12" s="1" customFormat="1" ht="14.45" hidden="1" customHeight="1">
      <c r="B40" s="33"/>
      <c r="E40" s="28" t="s">
        <v>48</v>
      </c>
      <c r="F40" s="84">
        <f>ROUND((SUM(BH92:BH125)),  2)</f>
        <v>0</v>
      </c>
      <c r="I40" s="95">
        <v>0.12</v>
      </c>
      <c r="J40" s="84">
        <f>0</f>
        <v>0</v>
      </c>
      <c r="L40" s="33"/>
    </row>
    <row r="41" spans="2:12" s="1" customFormat="1" ht="14.45" hidden="1" customHeight="1">
      <c r="B41" s="33"/>
      <c r="E41" s="28" t="s">
        <v>49</v>
      </c>
      <c r="F41" s="84">
        <f>ROUND((SUM(BI92:BI125)),  2)</f>
        <v>0</v>
      </c>
      <c r="I41" s="95">
        <v>0</v>
      </c>
      <c r="J41" s="84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96"/>
      <c r="D43" s="97" t="s">
        <v>50</v>
      </c>
      <c r="E43" s="55"/>
      <c r="F43" s="55"/>
      <c r="G43" s="98" t="s">
        <v>51</v>
      </c>
      <c r="H43" s="99" t="s">
        <v>52</v>
      </c>
      <c r="I43" s="55"/>
      <c r="J43" s="100">
        <f>SUM(J34:J41)</f>
        <v>0</v>
      </c>
      <c r="K43" s="101"/>
      <c r="L43" s="33"/>
    </row>
    <row r="44" spans="2:12" s="1" customFormat="1" ht="14.4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3"/>
    </row>
    <row r="48" spans="2:12" s="1" customFormat="1" ht="6.95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33"/>
    </row>
    <row r="49" spans="2:12" s="1" customFormat="1" ht="24.95" customHeight="1">
      <c r="B49" s="33"/>
      <c r="C49" s="22" t="s">
        <v>158</v>
      </c>
      <c r="L49" s="33"/>
    </row>
    <row r="50" spans="2:12" s="1" customFormat="1" ht="6.95" customHeight="1">
      <c r="B50" s="33"/>
      <c r="L50" s="33"/>
    </row>
    <row r="51" spans="2:12" s="1" customFormat="1" ht="12" customHeight="1">
      <c r="B51" s="33"/>
      <c r="C51" s="28" t="s">
        <v>16</v>
      </c>
      <c r="L51" s="33"/>
    </row>
    <row r="52" spans="2:12" s="1" customFormat="1" ht="16.5" customHeight="1">
      <c r="B52" s="33"/>
      <c r="E52" s="326" t="str">
        <f>E7</f>
        <v>Připojení vodovodu Černé Voděrady na SV Region JIH</v>
      </c>
      <c r="F52" s="327"/>
      <c r="G52" s="327"/>
      <c r="H52" s="327"/>
      <c r="L52" s="33"/>
    </row>
    <row r="53" spans="2:12" ht="12" customHeight="1">
      <c r="B53" s="21"/>
      <c r="C53" s="28" t="s">
        <v>150</v>
      </c>
      <c r="L53" s="21"/>
    </row>
    <row r="54" spans="2:12" ht="16.5" customHeight="1">
      <c r="B54" s="21"/>
      <c r="E54" s="326" t="s">
        <v>2116</v>
      </c>
      <c r="F54" s="310"/>
      <c r="G54" s="310"/>
      <c r="H54" s="310"/>
      <c r="L54" s="21"/>
    </row>
    <row r="55" spans="2:12" ht="12" customHeight="1">
      <c r="B55" s="21"/>
      <c r="C55" s="28" t="s">
        <v>1581</v>
      </c>
      <c r="L55" s="21"/>
    </row>
    <row r="56" spans="2:12" s="1" customFormat="1" ht="16.5" customHeight="1">
      <c r="B56" s="33"/>
      <c r="E56" s="290" t="s">
        <v>4814</v>
      </c>
      <c r="F56" s="328"/>
      <c r="G56" s="328"/>
      <c r="H56" s="328"/>
      <c r="L56" s="33"/>
    </row>
    <row r="57" spans="2:12" s="1" customFormat="1" ht="12" customHeight="1">
      <c r="B57" s="33"/>
      <c r="C57" s="28" t="s">
        <v>3770</v>
      </c>
      <c r="L57" s="33"/>
    </row>
    <row r="58" spans="2:12" s="1" customFormat="1" ht="16.5" customHeight="1">
      <c r="B58" s="33"/>
      <c r="E58" s="284" t="str">
        <f>E13</f>
        <v>3. - Stavební elektroinstalace</v>
      </c>
      <c r="F58" s="328"/>
      <c r="G58" s="328"/>
      <c r="H58" s="328"/>
      <c r="L58" s="33"/>
    </row>
    <row r="59" spans="2:12" s="1" customFormat="1" ht="6.95" customHeight="1">
      <c r="B59" s="33"/>
      <c r="L59" s="33"/>
    </row>
    <row r="60" spans="2:12" s="1" customFormat="1" ht="12" customHeight="1">
      <c r="B60" s="33"/>
      <c r="C60" s="28" t="s">
        <v>21</v>
      </c>
      <c r="F60" s="26" t="str">
        <f>F16</f>
        <v>K.Ú. černé Voděrady, Zvánovice, Ondřejov u Prahy</v>
      </c>
      <c r="I60" s="28" t="s">
        <v>23</v>
      </c>
      <c r="J60" s="50" t="str">
        <f>IF(J16="","",J16)</f>
        <v>31. 7. 2025</v>
      </c>
      <c r="L60" s="33"/>
    </row>
    <row r="61" spans="2:12" s="1" customFormat="1" ht="6.95" customHeight="1">
      <c r="B61" s="33"/>
      <c r="L61" s="33"/>
    </row>
    <row r="62" spans="2:12" s="1" customFormat="1" ht="40.15" customHeight="1">
      <c r="B62" s="33"/>
      <c r="C62" s="28" t="s">
        <v>25</v>
      </c>
      <c r="F62" s="26" t="str">
        <f>E19</f>
        <v>Obec Černé Voděrady, nám. Lípy Svobody 47, 281 63</v>
      </c>
      <c r="I62" s="28" t="s">
        <v>32</v>
      </c>
      <c r="J62" s="31" t="str">
        <f>E25</f>
        <v>Vodohospodářský rozvoj a výstavba s.s. Praha 5</v>
      </c>
      <c r="L62" s="33"/>
    </row>
    <row r="63" spans="2:12" s="1" customFormat="1" ht="15.2" customHeight="1">
      <c r="B63" s="33"/>
      <c r="C63" s="28" t="s">
        <v>30</v>
      </c>
      <c r="F63" s="26" t="str">
        <f>IF(E22="","",E22)</f>
        <v>Vyplň údaj</v>
      </c>
      <c r="I63" s="28" t="s">
        <v>36</v>
      </c>
      <c r="J63" s="31" t="str">
        <f>E28</f>
        <v xml:space="preserve"> </v>
      </c>
      <c r="L63" s="33"/>
    </row>
    <row r="64" spans="2:12" s="1" customFormat="1" ht="10.35" customHeight="1">
      <c r="B64" s="33"/>
      <c r="L64" s="33"/>
    </row>
    <row r="65" spans="2:47" s="1" customFormat="1" ht="29.25" customHeight="1">
      <c r="B65" s="33"/>
      <c r="C65" s="102" t="s">
        <v>159</v>
      </c>
      <c r="D65" s="96"/>
      <c r="E65" s="96"/>
      <c r="F65" s="96"/>
      <c r="G65" s="96"/>
      <c r="H65" s="96"/>
      <c r="I65" s="96"/>
      <c r="J65" s="103" t="s">
        <v>160</v>
      </c>
      <c r="K65" s="96"/>
      <c r="L65" s="33"/>
    </row>
    <row r="66" spans="2:47" s="1" customFormat="1" ht="10.35" customHeight="1">
      <c r="B66" s="33"/>
      <c r="L66" s="33"/>
    </row>
    <row r="67" spans="2:47" s="1" customFormat="1" ht="22.9" customHeight="1">
      <c r="B67" s="33"/>
      <c r="C67" s="104" t="s">
        <v>72</v>
      </c>
      <c r="J67" s="64">
        <f>J92</f>
        <v>0</v>
      </c>
      <c r="L67" s="33"/>
      <c r="AU67" s="18" t="s">
        <v>161</v>
      </c>
    </row>
    <row r="68" spans="2:47" s="8" customFormat="1" ht="24.95" customHeight="1">
      <c r="B68" s="105"/>
      <c r="D68" s="106" t="s">
        <v>171</v>
      </c>
      <c r="E68" s="107"/>
      <c r="F68" s="107"/>
      <c r="G68" s="107"/>
      <c r="H68" s="107"/>
      <c r="I68" s="107"/>
      <c r="J68" s="108">
        <f>J93</f>
        <v>0</v>
      </c>
      <c r="L68" s="105"/>
    </row>
    <row r="69" spans="2:47" s="1" customFormat="1" ht="21.75" customHeight="1">
      <c r="B69" s="33"/>
      <c r="L69" s="33"/>
    </row>
    <row r="70" spans="2:47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47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47" s="1" customFormat="1" ht="24.95" customHeight="1">
      <c r="B75" s="33"/>
      <c r="C75" s="22" t="s">
        <v>174</v>
      </c>
      <c r="L75" s="33"/>
    </row>
    <row r="76" spans="2:47" s="1" customFormat="1" ht="6.95" customHeight="1">
      <c r="B76" s="33"/>
      <c r="L76" s="33"/>
    </row>
    <row r="77" spans="2:47" s="1" customFormat="1" ht="12" customHeight="1">
      <c r="B77" s="33"/>
      <c r="C77" s="28" t="s">
        <v>16</v>
      </c>
      <c r="L77" s="33"/>
    </row>
    <row r="78" spans="2:47" s="1" customFormat="1" ht="16.5" customHeight="1">
      <c r="B78" s="33"/>
      <c r="E78" s="326" t="str">
        <f>E7</f>
        <v>Připojení vodovodu Černé Voděrady na SV Region JIH</v>
      </c>
      <c r="F78" s="327"/>
      <c r="G78" s="327"/>
      <c r="H78" s="327"/>
      <c r="L78" s="33"/>
    </row>
    <row r="79" spans="2:47" ht="12" customHeight="1">
      <c r="B79" s="21"/>
      <c r="C79" s="28" t="s">
        <v>150</v>
      </c>
      <c r="L79" s="21"/>
    </row>
    <row r="80" spans="2:47" ht="16.5" customHeight="1">
      <c r="B80" s="21"/>
      <c r="E80" s="326" t="s">
        <v>2116</v>
      </c>
      <c r="F80" s="310"/>
      <c r="G80" s="310"/>
      <c r="H80" s="310"/>
      <c r="L80" s="21"/>
    </row>
    <row r="81" spans="2:65" ht="12" customHeight="1">
      <c r="B81" s="21"/>
      <c r="C81" s="28" t="s">
        <v>1581</v>
      </c>
      <c r="L81" s="21"/>
    </row>
    <row r="82" spans="2:65" s="1" customFormat="1" ht="16.5" customHeight="1">
      <c r="B82" s="33"/>
      <c r="E82" s="290" t="s">
        <v>4814</v>
      </c>
      <c r="F82" s="328"/>
      <c r="G82" s="328"/>
      <c r="H82" s="328"/>
      <c r="L82" s="33"/>
    </row>
    <row r="83" spans="2:65" s="1" customFormat="1" ht="12" customHeight="1">
      <c r="B83" s="33"/>
      <c r="C83" s="28" t="s">
        <v>3770</v>
      </c>
      <c r="L83" s="33"/>
    </row>
    <row r="84" spans="2:65" s="1" customFormat="1" ht="16.5" customHeight="1">
      <c r="B84" s="33"/>
      <c r="E84" s="284" t="str">
        <f>E13</f>
        <v>3. - Stavební elektroinstalace</v>
      </c>
      <c r="F84" s="328"/>
      <c r="G84" s="328"/>
      <c r="H84" s="328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F16</f>
        <v>K.Ú. černé Voděrady, Zvánovice, Ondřejov u Prahy</v>
      </c>
      <c r="I86" s="28" t="s">
        <v>23</v>
      </c>
      <c r="J86" s="50" t="str">
        <f>IF(J16="","",J16)</f>
        <v>31. 7. 2025</v>
      </c>
      <c r="L86" s="33"/>
    </row>
    <row r="87" spans="2:65" s="1" customFormat="1" ht="6.95" customHeight="1">
      <c r="B87" s="33"/>
      <c r="L87" s="33"/>
    </row>
    <row r="88" spans="2:65" s="1" customFormat="1" ht="40.15" customHeight="1">
      <c r="B88" s="33"/>
      <c r="C88" s="28" t="s">
        <v>25</v>
      </c>
      <c r="F88" s="26" t="str">
        <f>E19</f>
        <v>Obec Černé Voděrady, nám. Lípy Svobody 47, 281 63</v>
      </c>
      <c r="I88" s="28" t="s">
        <v>32</v>
      </c>
      <c r="J88" s="31" t="str">
        <f>E25</f>
        <v>Vodohospodářský rozvoj a výstavba s.s. Praha 5</v>
      </c>
      <c r="L88" s="33"/>
    </row>
    <row r="89" spans="2:65" s="1" customFormat="1" ht="15.2" customHeight="1">
      <c r="B89" s="33"/>
      <c r="C89" s="28" t="s">
        <v>30</v>
      </c>
      <c r="F89" s="26" t="str">
        <f>IF(E22="","",E22)</f>
        <v>Vyplň údaj</v>
      </c>
      <c r="I89" s="28" t="s">
        <v>36</v>
      </c>
      <c r="J89" s="31" t="str">
        <f>E28</f>
        <v xml:space="preserve"> 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3"/>
      <c r="C91" s="114" t="s">
        <v>175</v>
      </c>
      <c r="D91" s="115" t="s">
        <v>59</v>
      </c>
      <c r="E91" s="115" t="s">
        <v>55</v>
      </c>
      <c r="F91" s="115" t="s">
        <v>56</v>
      </c>
      <c r="G91" s="115" t="s">
        <v>176</v>
      </c>
      <c r="H91" s="115" t="s">
        <v>177</v>
      </c>
      <c r="I91" s="115" t="s">
        <v>178</v>
      </c>
      <c r="J91" s="115" t="s">
        <v>160</v>
      </c>
      <c r="K91" s="116" t="s">
        <v>179</v>
      </c>
      <c r="L91" s="113"/>
      <c r="M91" s="57" t="s">
        <v>19</v>
      </c>
      <c r="N91" s="58" t="s">
        <v>44</v>
      </c>
      <c r="O91" s="58" t="s">
        <v>180</v>
      </c>
      <c r="P91" s="58" t="s">
        <v>181</v>
      </c>
      <c r="Q91" s="58" t="s">
        <v>182</v>
      </c>
      <c r="R91" s="58" t="s">
        <v>183</v>
      </c>
      <c r="S91" s="58" t="s">
        <v>184</v>
      </c>
      <c r="T91" s="59" t="s">
        <v>185</v>
      </c>
    </row>
    <row r="92" spans="2:65" s="1" customFormat="1" ht="22.9" customHeight="1">
      <c r="B92" s="33"/>
      <c r="C92" s="62" t="s">
        <v>186</v>
      </c>
      <c r="J92" s="117">
        <f>BK92</f>
        <v>0</v>
      </c>
      <c r="L92" s="33"/>
      <c r="M92" s="60"/>
      <c r="N92" s="51"/>
      <c r="O92" s="51"/>
      <c r="P92" s="118">
        <f>P93</f>
        <v>0</v>
      </c>
      <c r="Q92" s="51"/>
      <c r="R92" s="118">
        <f>R93</f>
        <v>0</v>
      </c>
      <c r="S92" s="51"/>
      <c r="T92" s="119">
        <f>T93</f>
        <v>0</v>
      </c>
      <c r="AT92" s="18" t="s">
        <v>73</v>
      </c>
      <c r="AU92" s="18" t="s">
        <v>161</v>
      </c>
      <c r="BK92" s="120">
        <f>BK93</f>
        <v>0</v>
      </c>
    </row>
    <row r="93" spans="2:65" s="11" customFormat="1" ht="25.9" customHeight="1">
      <c r="B93" s="121"/>
      <c r="D93" s="122" t="s">
        <v>73</v>
      </c>
      <c r="E93" s="123" t="s">
        <v>666</v>
      </c>
      <c r="F93" s="123" t="s">
        <v>1336</v>
      </c>
      <c r="I93" s="124"/>
      <c r="J93" s="125">
        <f>BK93</f>
        <v>0</v>
      </c>
      <c r="L93" s="121"/>
      <c r="M93" s="126"/>
      <c r="P93" s="127">
        <f>SUM(P94:P125)</f>
        <v>0</v>
      </c>
      <c r="R93" s="127">
        <f>SUM(R94:R125)</f>
        <v>0</v>
      </c>
      <c r="T93" s="128">
        <f>SUM(T94:T125)</f>
        <v>0</v>
      </c>
      <c r="AR93" s="122" t="s">
        <v>111</v>
      </c>
      <c r="AT93" s="129" t="s">
        <v>73</v>
      </c>
      <c r="AU93" s="129" t="s">
        <v>74</v>
      </c>
      <c r="AY93" s="122" t="s">
        <v>189</v>
      </c>
      <c r="BK93" s="130">
        <f>SUM(BK94:BK125)</f>
        <v>0</v>
      </c>
    </row>
    <row r="94" spans="2:65" s="1" customFormat="1" ht="16.5" customHeight="1">
      <c r="B94" s="33"/>
      <c r="C94" s="133" t="s">
        <v>82</v>
      </c>
      <c r="D94" s="133" t="s">
        <v>191</v>
      </c>
      <c r="E94" s="134" t="s">
        <v>5062</v>
      </c>
      <c r="F94" s="135" t="s">
        <v>5063</v>
      </c>
      <c r="G94" s="136" t="s">
        <v>339</v>
      </c>
      <c r="H94" s="137">
        <v>10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5064</v>
      </c>
    </row>
    <row r="95" spans="2:65" s="1" customFormat="1" ht="19.5">
      <c r="B95" s="33"/>
      <c r="D95" s="151" t="s">
        <v>1940</v>
      </c>
      <c r="F95" s="194" t="s">
        <v>1968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85</v>
      </c>
      <c r="D96" s="133" t="s">
        <v>191</v>
      </c>
      <c r="E96" s="134" t="s">
        <v>5065</v>
      </c>
      <c r="F96" s="135" t="s">
        <v>5066</v>
      </c>
      <c r="G96" s="136" t="s">
        <v>339</v>
      </c>
      <c r="H96" s="137">
        <v>12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5067</v>
      </c>
    </row>
    <row r="97" spans="2:65" s="1" customFormat="1" ht="19.5">
      <c r="B97" s="33"/>
      <c r="D97" s="151" t="s">
        <v>1940</v>
      </c>
      <c r="F97" s="194" t="s">
        <v>1968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16.5" customHeight="1">
      <c r="B98" s="33"/>
      <c r="C98" s="133" t="s">
        <v>111</v>
      </c>
      <c r="D98" s="133" t="s">
        <v>191</v>
      </c>
      <c r="E98" s="134" t="s">
        <v>4822</v>
      </c>
      <c r="F98" s="135" t="s">
        <v>4823</v>
      </c>
      <c r="G98" s="136" t="s">
        <v>339</v>
      </c>
      <c r="H98" s="137">
        <v>60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685</v>
      </c>
      <c r="BM98" s="144" t="s">
        <v>5068</v>
      </c>
    </row>
    <row r="99" spans="2:65" s="1" customFormat="1" ht="19.5">
      <c r="B99" s="33"/>
      <c r="D99" s="151" t="s">
        <v>1940</v>
      </c>
      <c r="F99" s="194" t="s">
        <v>1968</v>
      </c>
      <c r="I99" s="148"/>
      <c r="L99" s="33"/>
      <c r="M99" s="149"/>
      <c r="T99" s="54"/>
      <c r="AT99" s="18" t="s">
        <v>1940</v>
      </c>
      <c r="AU99" s="18" t="s">
        <v>82</v>
      </c>
    </row>
    <row r="100" spans="2:65" s="1" customFormat="1" ht="16.5" customHeight="1">
      <c r="B100" s="33"/>
      <c r="C100" s="133" t="s">
        <v>196</v>
      </c>
      <c r="D100" s="133" t="s">
        <v>191</v>
      </c>
      <c r="E100" s="134" t="s">
        <v>4841</v>
      </c>
      <c r="F100" s="135" t="s">
        <v>4842</v>
      </c>
      <c r="G100" s="136" t="s">
        <v>339</v>
      </c>
      <c r="H100" s="137">
        <v>25</v>
      </c>
      <c r="I100" s="138"/>
      <c r="J100" s="139">
        <f>ROUND(I100*H100,2)</f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685</v>
      </c>
      <c r="BM100" s="144" t="s">
        <v>5069</v>
      </c>
    </row>
    <row r="101" spans="2:65" s="1" customFormat="1" ht="29.25">
      <c r="B101" s="33"/>
      <c r="D101" s="151" t="s">
        <v>1940</v>
      </c>
      <c r="F101" s="194" t="s">
        <v>4840</v>
      </c>
      <c r="I101" s="148"/>
      <c r="L101" s="33"/>
      <c r="M101" s="149"/>
      <c r="T101" s="54"/>
      <c r="AT101" s="18" t="s">
        <v>1940</v>
      </c>
      <c r="AU101" s="18" t="s">
        <v>82</v>
      </c>
    </row>
    <row r="102" spans="2:65" s="1" customFormat="1" ht="16.5" customHeight="1">
      <c r="B102" s="33"/>
      <c r="C102" s="133" t="s">
        <v>219</v>
      </c>
      <c r="D102" s="133" t="s">
        <v>191</v>
      </c>
      <c r="E102" s="134" t="s">
        <v>4844</v>
      </c>
      <c r="F102" s="135" t="s">
        <v>4845</v>
      </c>
      <c r="G102" s="136" t="s">
        <v>339</v>
      </c>
      <c r="H102" s="137">
        <v>2</v>
      </c>
      <c r="I102" s="138"/>
      <c r="J102" s="139">
        <f>ROUND(I102*H102,2)</f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8" t="s">
        <v>82</v>
      </c>
      <c r="BK102" s="145">
        <f>ROUND(I102*H102,2)</f>
        <v>0</v>
      </c>
      <c r="BL102" s="18" t="s">
        <v>685</v>
      </c>
      <c r="BM102" s="144" t="s">
        <v>5070</v>
      </c>
    </row>
    <row r="103" spans="2:65" s="1" customFormat="1" ht="29.25">
      <c r="B103" s="33"/>
      <c r="D103" s="151" t="s">
        <v>1940</v>
      </c>
      <c r="F103" s="194" t="s">
        <v>4840</v>
      </c>
      <c r="I103" s="148"/>
      <c r="L103" s="33"/>
      <c r="M103" s="149"/>
      <c r="T103" s="54"/>
      <c r="AT103" s="18" t="s">
        <v>1940</v>
      </c>
      <c r="AU103" s="18" t="s">
        <v>82</v>
      </c>
    </row>
    <row r="104" spans="2:65" s="1" customFormat="1" ht="24.2" customHeight="1">
      <c r="B104" s="33"/>
      <c r="C104" s="133" t="s">
        <v>218</v>
      </c>
      <c r="D104" s="133" t="s">
        <v>191</v>
      </c>
      <c r="E104" s="134" t="s">
        <v>5071</v>
      </c>
      <c r="F104" s="135" t="s">
        <v>5072</v>
      </c>
      <c r="G104" s="136" t="s">
        <v>202</v>
      </c>
      <c r="H104" s="137">
        <v>6</v>
      </c>
      <c r="I104" s="138"/>
      <c r="J104" s="139">
        <f>ROUND(I104*H104,2)</f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685</v>
      </c>
      <c r="BM104" s="144" t="s">
        <v>5073</v>
      </c>
    </row>
    <row r="105" spans="2:65" s="1" customFormat="1" ht="19.5">
      <c r="B105" s="33"/>
      <c r="D105" s="151" t="s">
        <v>1940</v>
      </c>
      <c r="F105" s="194" t="s">
        <v>2006</v>
      </c>
      <c r="I105" s="148"/>
      <c r="L105" s="33"/>
      <c r="M105" s="149"/>
      <c r="T105" s="54"/>
      <c r="AT105" s="18" t="s">
        <v>1940</v>
      </c>
      <c r="AU105" s="18" t="s">
        <v>82</v>
      </c>
    </row>
    <row r="106" spans="2:65" s="1" customFormat="1" ht="16.5" customHeight="1">
      <c r="B106" s="33"/>
      <c r="C106" s="133" t="s">
        <v>229</v>
      </c>
      <c r="D106" s="133" t="s">
        <v>191</v>
      </c>
      <c r="E106" s="134" t="s">
        <v>5074</v>
      </c>
      <c r="F106" s="135" t="s">
        <v>5075</v>
      </c>
      <c r="G106" s="136" t="s">
        <v>202</v>
      </c>
      <c r="H106" s="137">
        <v>1</v>
      </c>
      <c r="I106" s="138"/>
      <c r="J106" s="139">
        <f>ROUND(I106*H106,2)</f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685</v>
      </c>
      <c r="BM106" s="144" t="s">
        <v>5076</v>
      </c>
    </row>
    <row r="107" spans="2:65" s="1" customFormat="1" ht="19.5">
      <c r="B107" s="33"/>
      <c r="D107" s="151" t="s">
        <v>1940</v>
      </c>
      <c r="F107" s="194" t="s">
        <v>2006</v>
      </c>
      <c r="I107" s="148"/>
      <c r="L107" s="33"/>
      <c r="M107" s="149"/>
      <c r="T107" s="54"/>
      <c r="AT107" s="18" t="s">
        <v>1940</v>
      </c>
      <c r="AU107" s="18" t="s">
        <v>82</v>
      </c>
    </row>
    <row r="108" spans="2:65" s="1" customFormat="1" ht="16.5" customHeight="1">
      <c r="B108" s="33"/>
      <c r="C108" s="133" t="s">
        <v>234</v>
      </c>
      <c r="D108" s="133" t="s">
        <v>191</v>
      </c>
      <c r="E108" s="134" t="s">
        <v>5077</v>
      </c>
      <c r="F108" s="135" t="s">
        <v>5078</v>
      </c>
      <c r="G108" s="136" t="s">
        <v>202</v>
      </c>
      <c r="H108" s="137">
        <v>4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5079</v>
      </c>
    </row>
    <row r="109" spans="2:65" s="1" customFormat="1" ht="19.5">
      <c r="B109" s="33"/>
      <c r="D109" s="151" t="s">
        <v>1940</v>
      </c>
      <c r="F109" s="194" t="s">
        <v>2006</v>
      </c>
      <c r="I109" s="148"/>
      <c r="L109" s="33"/>
      <c r="M109" s="149"/>
      <c r="T109" s="54"/>
      <c r="AT109" s="18" t="s">
        <v>1940</v>
      </c>
      <c r="AU109" s="18" t="s">
        <v>82</v>
      </c>
    </row>
    <row r="110" spans="2:65" s="1" customFormat="1" ht="16.5" customHeight="1">
      <c r="B110" s="33"/>
      <c r="C110" s="133" t="s">
        <v>239</v>
      </c>
      <c r="D110" s="133" t="s">
        <v>191</v>
      </c>
      <c r="E110" s="134" t="s">
        <v>5080</v>
      </c>
      <c r="F110" s="135" t="s">
        <v>5081</v>
      </c>
      <c r="G110" s="136" t="s">
        <v>202</v>
      </c>
      <c r="H110" s="137">
        <v>1</v>
      </c>
      <c r="I110" s="138"/>
      <c r="J110" s="139">
        <f>ROUND(I110*H110,2)</f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8" t="s">
        <v>82</v>
      </c>
      <c r="BK110" s="145">
        <f>ROUND(I110*H110,2)</f>
        <v>0</v>
      </c>
      <c r="BL110" s="18" t="s">
        <v>685</v>
      </c>
      <c r="BM110" s="144" t="s">
        <v>5082</v>
      </c>
    </row>
    <row r="111" spans="2:65" s="1" customFormat="1" ht="19.5">
      <c r="B111" s="33"/>
      <c r="D111" s="151" t="s">
        <v>1940</v>
      </c>
      <c r="F111" s="194" t="s">
        <v>2006</v>
      </c>
      <c r="I111" s="148"/>
      <c r="L111" s="33"/>
      <c r="M111" s="149"/>
      <c r="T111" s="54"/>
      <c r="AT111" s="18" t="s">
        <v>1940</v>
      </c>
      <c r="AU111" s="18" t="s">
        <v>82</v>
      </c>
    </row>
    <row r="112" spans="2:65" s="1" customFormat="1" ht="21.75" customHeight="1">
      <c r="B112" s="33"/>
      <c r="C112" s="133" t="s">
        <v>244</v>
      </c>
      <c r="D112" s="133" t="s">
        <v>191</v>
      </c>
      <c r="E112" s="134" t="s">
        <v>5083</v>
      </c>
      <c r="F112" s="135" t="s">
        <v>5084</v>
      </c>
      <c r="G112" s="136" t="s">
        <v>202</v>
      </c>
      <c r="H112" s="137">
        <v>2</v>
      </c>
      <c r="I112" s="138"/>
      <c r="J112" s="139">
        <f>ROUND(I112*H112,2)</f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685</v>
      </c>
      <c r="BM112" s="144" t="s">
        <v>5085</v>
      </c>
    </row>
    <row r="113" spans="2:65" s="1" customFormat="1" ht="19.5">
      <c r="B113" s="33"/>
      <c r="D113" s="151" t="s">
        <v>1940</v>
      </c>
      <c r="F113" s="194" t="s">
        <v>2006</v>
      </c>
      <c r="I113" s="148"/>
      <c r="L113" s="33"/>
      <c r="M113" s="149"/>
      <c r="T113" s="54"/>
      <c r="AT113" s="18" t="s">
        <v>1940</v>
      </c>
      <c r="AU113" s="18" t="s">
        <v>82</v>
      </c>
    </row>
    <row r="114" spans="2:65" s="1" customFormat="1" ht="16.5" customHeight="1">
      <c r="B114" s="33"/>
      <c r="C114" s="133" t="s">
        <v>249</v>
      </c>
      <c r="D114" s="133" t="s">
        <v>191</v>
      </c>
      <c r="E114" s="134" t="s">
        <v>5086</v>
      </c>
      <c r="F114" s="135" t="s">
        <v>5087</v>
      </c>
      <c r="G114" s="136" t="s">
        <v>202</v>
      </c>
      <c r="H114" s="137">
        <v>1</v>
      </c>
      <c r="I114" s="138"/>
      <c r="J114" s="139">
        <f>ROUND(I114*H114,2)</f>
        <v>0</v>
      </c>
      <c r="K114" s="135" t="s">
        <v>19</v>
      </c>
      <c r="L114" s="33"/>
      <c r="M114" s="140" t="s">
        <v>19</v>
      </c>
      <c r="N114" s="141" t="s">
        <v>45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685</v>
      </c>
      <c r="AT114" s="144" t="s">
        <v>191</v>
      </c>
      <c r="AU114" s="144" t="s">
        <v>82</v>
      </c>
      <c r="AY114" s="18" t="s">
        <v>189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8" t="s">
        <v>82</v>
      </c>
      <c r="BK114" s="145">
        <f>ROUND(I114*H114,2)</f>
        <v>0</v>
      </c>
      <c r="BL114" s="18" t="s">
        <v>685</v>
      </c>
      <c r="BM114" s="144" t="s">
        <v>5088</v>
      </c>
    </row>
    <row r="115" spans="2:65" s="1" customFormat="1" ht="19.5">
      <c r="B115" s="33"/>
      <c r="D115" s="151" t="s">
        <v>1940</v>
      </c>
      <c r="F115" s="194" t="s">
        <v>2006</v>
      </c>
      <c r="I115" s="148"/>
      <c r="L115" s="33"/>
      <c r="M115" s="149"/>
      <c r="T115" s="54"/>
      <c r="AT115" s="18" t="s">
        <v>1940</v>
      </c>
      <c r="AU115" s="18" t="s">
        <v>82</v>
      </c>
    </row>
    <row r="116" spans="2:65" s="1" customFormat="1" ht="24.2" customHeight="1">
      <c r="B116" s="33"/>
      <c r="C116" s="133" t="s">
        <v>8</v>
      </c>
      <c r="D116" s="133" t="s">
        <v>191</v>
      </c>
      <c r="E116" s="134" t="s">
        <v>5089</v>
      </c>
      <c r="F116" s="135" t="s">
        <v>5090</v>
      </c>
      <c r="G116" s="136" t="s">
        <v>202</v>
      </c>
      <c r="H116" s="137">
        <v>1</v>
      </c>
      <c r="I116" s="138"/>
      <c r="J116" s="139">
        <f>ROUND(I116*H116,2)</f>
        <v>0</v>
      </c>
      <c r="K116" s="135" t="s">
        <v>19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685</v>
      </c>
      <c r="AT116" s="144" t="s">
        <v>191</v>
      </c>
      <c r="AU116" s="144" t="s">
        <v>82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685</v>
      </c>
      <c r="BM116" s="144" t="s">
        <v>5091</v>
      </c>
    </row>
    <row r="117" spans="2:65" s="1" customFormat="1" ht="19.5">
      <c r="B117" s="33"/>
      <c r="D117" s="151" t="s">
        <v>1940</v>
      </c>
      <c r="F117" s="194" t="s">
        <v>2006</v>
      </c>
      <c r="I117" s="148"/>
      <c r="L117" s="33"/>
      <c r="M117" s="149"/>
      <c r="T117" s="54"/>
      <c r="AT117" s="18" t="s">
        <v>1940</v>
      </c>
      <c r="AU117" s="18" t="s">
        <v>82</v>
      </c>
    </row>
    <row r="118" spans="2:65" s="1" customFormat="1" ht="16.5" customHeight="1">
      <c r="B118" s="33"/>
      <c r="C118" s="133" t="s">
        <v>259</v>
      </c>
      <c r="D118" s="133" t="s">
        <v>191</v>
      </c>
      <c r="E118" s="134" t="s">
        <v>5092</v>
      </c>
      <c r="F118" s="135" t="s">
        <v>2036</v>
      </c>
      <c r="G118" s="136" t="s">
        <v>734</v>
      </c>
      <c r="H118" s="137">
        <v>1</v>
      </c>
      <c r="I118" s="138"/>
      <c r="J118" s="139">
        <f>ROUND(I118*H118,2)</f>
        <v>0</v>
      </c>
      <c r="K118" s="135" t="s">
        <v>19</v>
      </c>
      <c r="L118" s="33"/>
      <c r="M118" s="140" t="s">
        <v>19</v>
      </c>
      <c r="N118" s="141" t="s">
        <v>45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685</v>
      </c>
      <c r="AT118" s="144" t="s">
        <v>191</v>
      </c>
      <c r="AU118" s="144" t="s">
        <v>82</v>
      </c>
      <c r="AY118" s="18" t="s">
        <v>189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8" t="s">
        <v>82</v>
      </c>
      <c r="BK118" s="145">
        <f>ROUND(I118*H118,2)</f>
        <v>0</v>
      </c>
      <c r="BL118" s="18" t="s">
        <v>685</v>
      </c>
      <c r="BM118" s="144" t="s">
        <v>5093</v>
      </c>
    </row>
    <row r="119" spans="2:65" s="1" customFormat="1" ht="68.25">
      <c r="B119" s="33"/>
      <c r="D119" s="151" t="s">
        <v>1940</v>
      </c>
      <c r="F119" s="194" t="s">
        <v>5094</v>
      </c>
      <c r="I119" s="148"/>
      <c r="L119" s="33"/>
      <c r="M119" s="149"/>
      <c r="T119" s="54"/>
      <c r="AT119" s="18" t="s">
        <v>1940</v>
      </c>
      <c r="AU119" s="18" t="s">
        <v>82</v>
      </c>
    </row>
    <row r="120" spans="2:65" s="1" customFormat="1" ht="16.5" customHeight="1">
      <c r="B120" s="33"/>
      <c r="C120" s="133" t="s">
        <v>265</v>
      </c>
      <c r="D120" s="133" t="s">
        <v>191</v>
      </c>
      <c r="E120" s="134" t="s">
        <v>5095</v>
      </c>
      <c r="F120" s="135" t="s">
        <v>2040</v>
      </c>
      <c r="G120" s="136" t="s">
        <v>734</v>
      </c>
      <c r="H120" s="137">
        <v>1</v>
      </c>
      <c r="I120" s="138"/>
      <c r="J120" s="139">
        <f>ROUND(I120*H120,2)</f>
        <v>0</v>
      </c>
      <c r="K120" s="135" t="s">
        <v>19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685</v>
      </c>
      <c r="AT120" s="144" t="s">
        <v>191</v>
      </c>
      <c r="AU120" s="144" t="s">
        <v>82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685</v>
      </c>
      <c r="BM120" s="144" t="s">
        <v>5096</v>
      </c>
    </row>
    <row r="121" spans="2:65" s="1" customFormat="1" ht="48.75">
      <c r="B121" s="33"/>
      <c r="D121" s="151" t="s">
        <v>1940</v>
      </c>
      <c r="F121" s="194" t="s">
        <v>2042</v>
      </c>
      <c r="I121" s="148"/>
      <c r="L121" s="33"/>
      <c r="M121" s="149"/>
      <c r="T121" s="54"/>
      <c r="AT121" s="18" t="s">
        <v>1940</v>
      </c>
      <c r="AU121" s="18" t="s">
        <v>82</v>
      </c>
    </row>
    <row r="122" spans="2:65" s="1" customFormat="1" ht="16.5" customHeight="1">
      <c r="B122" s="33"/>
      <c r="C122" s="133" t="s">
        <v>271</v>
      </c>
      <c r="D122" s="133" t="s">
        <v>191</v>
      </c>
      <c r="E122" s="134" t="s">
        <v>5097</v>
      </c>
      <c r="F122" s="135" t="s">
        <v>2044</v>
      </c>
      <c r="G122" s="136" t="s">
        <v>734</v>
      </c>
      <c r="H122" s="137">
        <v>1</v>
      </c>
      <c r="I122" s="138"/>
      <c r="J122" s="139">
        <f>ROUND(I122*H122,2)</f>
        <v>0</v>
      </c>
      <c r="K122" s="135" t="s">
        <v>19</v>
      </c>
      <c r="L122" s="33"/>
      <c r="M122" s="140" t="s">
        <v>19</v>
      </c>
      <c r="N122" s="141" t="s">
        <v>45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685</v>
      </c>
      <c r="AT122" s="144" t="s">
        <v>191</v>
      </c>
      <c r="AU122" s="144" t="s">
        <v>82</v>
      </c>
      <c r="AY122" s="18" t="s">
        <v>189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8" t="s">
        <v>82</v>
      </c>
      <c r="BK122" s="145">
        <f>ROUND(I122*H122,2)</f>
        <v>0</v>
      </c>
      <c r="BL122" s="18" t="s">
        <v>685</v>
      </c>
      <c r="BM122" s="144" t="s">
        <v>5098</v>
      </c>
    </row>
    <row r="123" spans="2:65" s="1" customFormat="1" ht="19.5">
      <c r="B123" s="33"/>
      <c r="D123" s="151" t="s">
        <v>1940</v>
      </c>
      <c r="F123" s="194" t="s">
        <v>2046</v>
      </c>
      <c r="I123" s="148"/>
      <c r="L123" s="33"/>
      <c r="M123" s="149"/>
      <c r="T123" s="54"/>
      <c r="AT123" s="18" t="s">
        <v>1940</v>
      </c>
      <c r="AU123" s="18" t="s">
        <v>82</v>
      </c>
    </row>
    <row r="124" spans="2:65" s="1" customFormat="1" ht="16.5" customHeight="1">
      <c r="B124" s="33"/>
      <c r="C124" s="133" t="s">
        <v>224</v>
      </c>
      <c r="D124" s="133" t="s">
        <v>191</v>
      </c>
      <c r="E124" s="134" t="s">
        <v>4811</v>
      </c>
      <c r="F124" s="135" t="s">
        <v>2056</v>
      </c>
      <c r="G124" s="136" t="s">
        <v>734</v>
      </c>
      <c r="H124" s="137">
        <v>1</v>
      </c>
      <c r="I124" s="138"/>
      <c r="J124" s="139">
        <f>ROUND(I124*H124,2)</f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685</v>
      </c>
      <c r="AT124" s="144" t="s">
        <v>191</v>
      </c>
      <c r="AU124" s="144" t="s">
        <v>82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685</v>
      </c>
      <c r="BM124" s="144" t="s">
        <v>5099</v>
      </c>
    </row>
    <row r="125" spans="2:65" s="1" customFormat="1" ht="39">
      <c r="B125" s="33"/>
      <c r="D125" s="151" t="s">
        <v>1940</v>
      </c>
      <c r="F125" s="194" t="s">
        <v>4813</v>
      </c>
      <c r="I125" s="148"/>
      <c r="L125" s="33"/>
      <c r="M125" s="191"/>
      <c r="N125" s="192"/>
      <c r="O125" s="192"/>
      <c r="P125" s="192"/>
      <c r="Q125" s="192"/>
      <c r="R125" s="192"/>
      <c r="S125" s="192"/>
      <c r="T125" s="193"/>
      <c r="AT125" s="18" t="s">
        <v>1940</v>
      </c>
      <c r="AU125" s="18" t="s">
        <v>82</v>
      </c>
    </row>
    <row r="126" spans="2:65" s="1" customFormat="1" ht="6.95" customHeight="1"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33"/>
    </row>
  </sheetData>
  <sheetProtection algorithmName="SHA-512" hashValue="85zt+4s+V14LK4cOjAj5XyX7aTNKapbQANWGIWIUUXvAKrhYSumucvt6zEZMXHfaEdXCAcQ2dfi5IDt9IBiiYg==" saltValue="5dTbz9x90BpBSA2r8oy2EIJIhvvLLB9Ij3W8ySerQDd/lsrHwsaX5IIKRDWuvq+oP/Zw9SedZxowtqMlAqGyzA==" spinCount="100000" sheet="1" objects="1" scenarios="1" formatColumns="0" formatRows="0" autoFilter="0"/>
  <autoFilter ref="C91:K125" xr:uid="{00000000-0009-0000-0000-00000E000000}"/>
  <mergeCells count="15">
    <mergeCell ref="E78:H78"/>
    <mergeCell ref="E82:H82"/>
    <mergeCell ref="E80:H80"/>
    <mergeCell ref="E84:H84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3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139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ht="12.75">
      <c r="B8" s="21"/>
      <c r="D8" s="28" t="s">
        <v>150</v>
      </c>
      <c r="L8" s="21"/>
    </row>
    <row r="9" spans="2:46" ht="16.5" customHeight="1">
      <c r="B9" s="21"/>
      <c r="E9" s="326" t="s">
        <v>2116</v>
      </c>
      <c r="F9" s="310"/>
      <c r="G9" s="310"/>
      <c r="H9" s="310"/>
      <c r="L9" s="21"/>
    </row>
    <row r="10" spans="2:46" ht="12" customHeight="1">
      <c r="B10" s="21"/>
      <c r="D10" s="28" t="s">
        <v>1581</v>
      </c>
      <c r="L10" s="21"/>
    </row>
    <row r="11" spans="2:46" s="1" customFormat="1" ht="16.5" customHeight="1">
      <c r="B11" s="33"/>
      <c r="E11" s="290" t="s">
        <v>4814</v>
      </c>
      <c r="F11" s="328"/>
      <c r="G11" s="328"/>
      <c r="H11" s="328"/>
      <c r="L11" s="33"/>
    </row>
    <row r="12" spans="2:46" s="1" customFormat="1" ht="12" customHeight="1">
      <c r="B12" s="33"/>
      <c r="D12" s="28" t="s">
        <v>3770</v>
      </c>
      <c r="L12" s="33"/>
    </row>
    <row r="13" spans="2:46" s="1" customFormat="1" ht="16.5" customHeight="1">
      <c r="B13" s="33"/>
      <c r="E13" s="284" t="s">
        <v>5100</v>
      </c>
      <c r="F13" s="328"/>
      <c r="G13" s="328"/>
      <c r="H13" s="328"/>
      <c r="L13" s="33"/>
    </row>
    <row r="14" spans="2:46" s="1" customFormat="1" ht="11.25">
      <c r="B14" s="33"/>
      <c r="L14" s="33"/>
    </row>
    <row r="15" spans="2:46" s="1" customFormat="1" ht="12" customHeight="1">
      <c r="B15" s="33"/>
      <c r="D15" s="28" t="s">
        <v>18</v>
      </c>
      <c r="F15" s="26" t="s">
        <v>19</v>
      </c>
      <c r="I15" s="28" t="s">
        <v>20</v>
      </c>
      <c r="J15" s="26" t="s">
        <v>19</v>
      </c>
      <c r="L15" s="33"/>
    </row>
    <row r="16" spans="2:46" s="1" customFormat="1" ht="12" customHeight="1">
      <c r="B16" s="33"/>
      <c r="D16" s="28" t="s">
        <v>21</v>
      </c>
      <c r="F16" s="26" t="s">
        <v>22</v>
      </c>
      <c r="I16" s="28" t="s">
        <v>23</v>
      </c>
      <c r="J16" s="50" t="str">
        <f>'Rekapitulace stavby'!AN8</f>
        <v>31. 7. 2025</v>
      </c>
      <c r="L16" s="33"/>
    </row>
    <row r="17" spans="2:12" s="1" customFormat="1" ht="10.9" customHeight="1">
      <c r="B17" s="33"/>
      <c r="L17" s="33"/>
    </row>
    <row r="18" spans="2:12" s="1" customFormat="1" ht="12" customHeight="1">
      <c r="B18" s="33"/>
      <c r="D18" s="28" t="s">
        <v>25</v>
      </c>
      <c r="I18" s="28" t="s">
        <v>26</v>
      </c>
      <c r="J18" s="26" t="s">
        <v>27</v>
      </c>
      <c r="L18" s="33"/>
    </row>
    <row r="19" spans="2:12" s="1" customFormat="1" ht="18" customHeight="1">
      <c r="B19" s="33"/>
      <c r="E19" s="26" t="s">
        <v>28</v>
      </c>
      <c r="I19" s="28" t="s">
        <v>29</v>
      </c>
      <c r="J19" s="26" t="s">
        <v>19</v>
      </c>
      <c r="L19" s="33"/>
    </row>
    <row r="20" spans="2:12" s="1" customFormat="1" ht="6.95" customHeight="1">
      <c r="B20" s="33"/>
      <c r="L20" s="33"/>
    </row>
    <row r="21" spans="2:12" s="1" customFormat="1" ht="12" customHeight="1">
      <c r="B21" s="33"/>
      <c r="D21" s="28" t="s">
        <v>30</v>
      </c>
      <c r="I21" s="28" t="s">
        <v>26</v>
      </c>
      <c r="J21" s="29" t="str">
        <f>'Rekapitulace stavby'!AN13</f>
        <v>Vyplň údaj</v>
      </c>
      <c r="L21" s="33"/>
    </row>
    <row r="22" spans="2:12" s="1" customFormat="1" ht="18" customHeight="1">
      <c r="B22" s="33"/>
      <c r="E22" s="329" t="str">
        <f>'Rekapitulace stavby'!E14</f>
        <v>Vyplň údaj</v>
      </c>
      <c r="F22" s="309"/>
      <c r="G22" s="309"/>
      <c r="H22" s="309"/>
      <c r="I22" s="28" t="s">
        <v>29</v>
      </c>
      <c r="J22" s="29" t="str">
        <f>'Rekapitulace stavby'!AN14</f>
        <v>Vyplň údaj</v>
      </c>
      <c r="L22" s="33"/>
    </row>
    <row r="23" spans="2:12" s="1" customFormat="1" ht="6.95" customHeight="1">
      <c r="B23" s="33"/>
      <c r="L23" s="33"/>
    </row>
    <row r="24" spans="2:12" s="1" customFormat="1" ht="12" customHeight="1">
      <c r="B24" s="33"/>
      <c r="D24" s="28" t="s">
        <v>32</v>
      </c>
      <c r="I24" s="28" t="s">
        <v>26</v>
      </c>
      <c r="J24" s="26" t="s">
        <v>33</v>
      </c>
      <c r="L24" s="33"/>
    </row>
    <row r="25" spans="2:12" s="1" customFormat="1" ht="18" customHeight="1">
      <c r="B25" s="33"/>
      <c r="E25" s="26" t="s">
        <v>34</v>
      </c>
      <c r="I25" s="28" t="s">
        <v>29</v>
      </c>
      <c r="J25" s="26" t="s">
        <v>19</v>
      </c>
      <c r="L25" s="33"/>
    </row>
    <row r="26" spans="2:12" s="1" customFormat="1" ht="6.95" customHeight="1">
      <c r="B26" s="33"/>
      <c r="L26" s="33"/>
    </row>
    <row r="27" spans="2:12" s="1" customFormat="1" ht="12" customHeight="1">
      <c r="B27" s="33"/>
      <c r="D27" s="28" t="s">
        <v>36</v>
      </c>
      <c r="I27" s="28" t="s">
        <v>26</v>
      </c>
      <c r="J27" s="26" t="s">
        <v>19</v>
      </c>
      <c r="L27" s="33"/>
    </row>
    <row r="28" spans="2:12" s="1" customFormat="1" ht="18" customHeight="1">
      <c r="B28" s="33"/>
      <c r="E28" s="26" t="s">
        <v>157</v>
      </c>
      <c r="I28" s="28" t="s">
        <v>29</v>
      </c>
      <c r="J28" s="26" t="s">
        <v>19</v>
      </c>
      <c r="L28" s="33"/>
    </row>
    <row r="29" spans="2:12" s="1" customFormat="1" ht="6.95" customHeight="1">
      <c r="B29" s="33"/>
      <c r="L29" s="33"/>
    </row>
    <row r="30" spans="2:12" s="1" customFormat="1" ht="12" customHeight="1">
      <c r="B30" s="33"/>
      <c r="D30" s="28" t="s">
        <v>38</v>
      </c>
      <c r="L30" s="33"/>
    </row>
    <row r="31" spans="2:12" s="7" customFormat="1" ht="16.5" customHeight="1">
      <c r="B31" s="93"/>
      <c r="E31" s="314" t="s">
        <v>19</v>
      </c>
      <c r="F31" s="314"/>
      <c r="G31" s="314"/>
      <c r="H31" s="314"/>
      <c r="L31" s="93"/>
    </row>
    <row r="32" spans="2:12" s="1" customFormat="1" ht="6.95" customHeight="1">
      <c r="B32" s="33"/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25.35" customHeight="1">
      <c r="B34" s="33"/>
      <c r="D34" s="94" t="s">
        <v>40</v>
      </c>
      <c r="J34" s="64">
        <f>ROUND(J92, 2)</f>
        <v>0</v>
      </c>
      <c r="L34" s="33"/>
    </row>
    <row r="35" spans="2:12" s="1" customFormat="1" ht="6.95" customHeight="1">
      <c r="B35" s="33"/>
      <c r="D35" s="51"/>
      <c r="E35" s="51"/>
      <c r="F35" s="51"/>
      <c r="G35" s="51"/>
      <c r="H35" s="51"/>
      <c r="I35" s="51"/>
      <c r="J35" s="51"/>
      <c r="K35" s="51"/>
      <c r="L35" s="33"/>
    </row>
    <row r="36" spans="2:12" s="1" customFormat="1" ht="14.45" customHeight="1">
      <c r="B36" s="33"/>
      <c r="F36" s="36" t="s">
        <v>42</v>
      </c>
      <c r="I36" s="36" t="s">
        <v>41</v>
      </c>
      <c r="J36" s="36" t="s">
        <v>43</v>
      </c>
      <c r="L36" s="33"/>
    </row>
    <row r="37" spans="2:12" s="1" customFormat="1" ht="14.45" customHeight="1">
      <c r="B37" s="33"/>
      <c r="D37" s="53" t="s">
        <v>44</v>
      </c>
      <c r="E37" s="28" t="s">
        <v>45</v>
      </c>
      <c r="F37" s="84">
        <f>ROUND((SUM(BE92:BE129)),  2)</f>
        <v>0</v>
      </c>
      <c r="I37" s="95">
        <v>0.21</v>
      </c>
      <c r="J37" s="84">
        <f>ROUND(((SUM(BE92:BE129))*I37),  2)</f>
        <v>0</v>
      </c>
      <c r="L37" s="33"/>
    </row>
    <row r="38" spans="2:12" s="1" customFormat="1" ht="14.45" customHeight="1">
      <c r="B38" s="33"/>
      <c r="E38" s="28" t="s">
        <v>46</v>
      </c>
      <c r="F38" s="84">
        <f>ROUND((SUM(BF92:BF129)),  2)</f>
        <v>0</v>
      </c>
      <c r="I38" s="95">
        <v>0.12</v>
      </c>
      <c r="J38" s="84">
        <f>ROUND(((SUM(BF92:BF129))*I38),  2)</f>
        <v>0</v>
      </c>
      <c r="L38" s="33"/>
    </row>
    <row r="39" spans="2:12" s="1" customFormat="1" ht="14.45" hidden="1" customHeight="1">
      <c r="B39" s="33"/>
      <c r="E39" s="28" t="s">
        <v>47</v>
      </c>
      <c r="F39" s="84">
        <f>ROUND((SUM(BG92:BG129)),  2)</f>
        <v>0</v>
      </c>
      <c r="I39" s="95">
        <v>0.21</v>
      </c>
      <c r="J39" s="84">
        <f>0</f>
        <v>0</v>
      </c>
      <c r="L39" s="33"/>
    </row>
    <row r="40" spans="2:12" s="1" customFormat="1" ht="14.45" hidden="1" customHeight="1">
      <c r="B40" s="33"/>
      <c r="E40" s="28" t="s">
        <v>48</v>
      </c>
      <c r="F40" s="84">
        <f>ROUND((SUM(BH92:BH129)),  2)</f>
        <v>0</v>
      </c>
      <c r="I40" s="95">
        <v>0.12</v>
      </c>
      <c r="J40" s="84">
        <f>0</f>
        <v>0</v>
      </c>
      <c r="L40" s="33"/>
    </row>
    <row r="41" spans="2:12" s="1" customFormat="1" ht="14.45" hidden="1" customHeight="1">
      <c r="B41" s="33"/>
      <c r="E41" s="28" t="s">
        <v>49</v>
      </c>
      <c r="F41" s="84">
        <f>ROUND((SUM(BI92:BI129)),  2)</f>
        <v>0</v>
      </c>
      <c r="I41" s="95">
        <v>0</v>
      </c>
      <c r="J41" s="84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96"/>
      <c r="D43" s="97" t="s">
        <v>50</v>
      </c>
      <c r="E43" s="55"/>
      <c r="F43" s="55"/>
      <c r="G43" s="98" t="s">
        <v>51</v>
      </c>
      <c r="H43" s="99" t="s">
        <v>52</v>
      </c>
      <c r="I43" s="55"/>
      <c r="J43" s="100">
        <f>SUM(J34:J41)</f>
        <v>0</v>
      </c>
      <c r="K43" s="101"/>
      <c r="L43" s="33"/>
    </row>
    <row r="44" spans="2:12" s="1" customFormat="1" ht="14.4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3"/>
    </row>
    <row r="48" spans="2:12" s="1" customFormat="1" ht="6.95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33"/>
    </row>
    <row r="49" spans="2:12" s="1" customFormat="1" ht="24.95" customHeight="1">
      <c r="B49" s="33"/>
      <c r="C49" s="22" t="s">
        <v>158</v>
      </c>
      <c r="L49" s="33"/>
    </row>
    <row r="50" spans="2:12" s="1" customFormat="1" ht="6.95" customHeight="1">
      <c r="B50" s="33"/>
      <c r="L50" s="33"/>
    </row>
    <row r="51" spans="2:12" s="1" customFormat="1" ht="12" customHeight="1">
      <c r="B51" s="33"/>
      <c r="C51" s="28" t="s">
        <v>16</v>
      </c>
      <c r="L51" s="33"/>
    </row>
    <row r="52" spans="2:12" s="1" customFormat="1" ht="16.5" customHeight="1">
      <c r="B52" s="33"/>
      <c r="E52" s="326" t="str">
        <f>E7</f>
        <v>Připojení vodovodu Černé Voděrady na SV Region JIH</v>
      </c>
      <c r="F52" s="327"/>
      <c r="G52" s="327"/>
      <c r="H52" s="327"/>
      <c r="L52" s="33"/>
    </row>
    <row r="53" spans="2:12" ht="12" customHeight="1">
      <c r="B53" s="21"/>
      <c r="C53" s="28" t="s">
        <v>150</v>
      </c>
      <c r="L53" s="21"/>
    </row>
    <row r="54" spans="2:12" ht="16.5" customHeight="1">
      <c r="B54" s="21"/>
      <c r="E54" s="326" t="s">
        <v>2116</v>
      </c>
      <c r="F54" s="310"/>
      <c r="G54" s="310"/>
      <c r="H54" s="310"/>
      <c r="L54" s="21"/>
    </row>
    <row r="55" spans="2:12" ht="12" customHeight="1">
      <c r="B55" s="21"/>
      <c r="C55" s="28" t="s">
        <v>1581</v>
      </c>
      <c r="L55" s="21"/>
    </row>
    <row r="56" spans="2:12" s="1" customFormat="1" ht="16.5" customHeight="1">
      <c r="B56" s="33"/>
      <c r="E56" s="290" t="s">
        <v>4814</v>
      </c>
      <c r="F56" s="328"/>
      <c r="G56" s="328"/>
      <c r="H56" s="328"/>
      <c r="L56" s="33"/>
    </row>
    <row r="57" spans="2:12" s="1" customFormat="1" ht="12" customHeight="1">
      <c r="B57" s="33"/>
      <c r="C57" s="28" t="s">
        <v>3770</v>
      </c>
      <c r="L57" s="33"/>
    </row>
    <row r="58" spans="2:12" s="1" customFormat="1" ht="16.5" customHeight="1">
      <c r="B58" s="33"/>
      <c r="E58" s="284" t="str">
        <f>E13</f>
        <v>4. - Uzemnění a hromosvod</v>
      </c>
      <c r="F58" s="328"/>
      <c r="G58" s="328"/>
      <c r="H58" s="328"/>
      <c r="L58" s="33"/>
    </row>
    <row r="59" spans="2:12" s="1" customFormat="1" ht="6.95" customHeight="1">
      <c r="B59" s="33"/>
      <c r="L59" s="33"/>
    </row>
    <row r="60" spans="2:12" s="1" customFormat="1" ht="12" customHeight="1">
      <c r="B60" s="33"/>
      <c r="C60" s="28" t="s">
        <v>21</v>
      </c>
      <c r="F60" s="26" t="str">
        <f>F16</f>
        <v>K.Ú. černé Voděrady, Zvánovice, Ondřejov u Prahy</v>
      </c>
      <c r="I60" s="28" t="s">
        <v>23</v>
      </c>
      <c r="J60" s="50" t="str">
        <f>IF(J16="","",J16)</f>
        <v>31. 7. 2025</v>
      </c>
      <c r="L60" s="33"/>
    </row>
    <row r="61" spans="2:12" s="1" customFormat="1" ht="6.95" customHeight="1">
      <c r="B61" s="33"/>
      <c r="L61" s="33"/>
    </row>
    <row r="62" spans="2:12" s="1" customFormat="1" ht="40.15" customHeight="1">
      <c r="B62" s="33"/>
      <c r="C62" s="28" t="s">
        <v>25</v>
      </c>
      <c r="F62" s="26" t="str">
        <f>E19</f>
        <v>Obec Černé Voděrady, nám. Lípy Svobody 47, 281 63</v>
      </c>
      <c r="I62" s="28" t="s">
        <v>32</v>
      </c>
      <c r="J62" s="31" t="str">
        <f>E25</f>
        <v>Vodohospodářský rozvoj a výstavba s.s. Praha 5</v>
      </c>
      <c r="L62" s="33"/>
    </row>
    <row r="63" spans="2:12" s="1" customFormat="1" ht="15.2" customHeight="1">
      <c r="B63" s="33"/>
      <c r="C63" s="28" t="s">
        <v>30</v>
      </c>
      <c r="F63" s="26" t="str">
        <f>IF(E22="","",E22)</f>
        <v>Vyplň údaj</v>
      </c>
      <c r="I63" s="28" t="s">
        <v>36</v>
      </c>
      <c r="J63" s="31" t="str">
        <f>E28</f>
        <v xml:space="preserve"> </v>
      </c>
      <c r="L63" s="33"/>
    </row>
    <row r="64" spans="2:12" s="1" customFormat="1" ht="10.35" customHeight="1">
      <c r="B64" s="33"/>
      <c r="L64" s="33"/>
    </row>
    <row r="65" spans="2:47" s="1" customFormat="1" ht="29.25" customHeight="1">
      <c r="B65" s="33"/>
      <c r="C65" s="102" t="s">
        <v>159</v>
      </c>
      <c r="D65" s="96"/>
      <c r="E65" s="96"/>
      <c r="F65" s="96"/>
      <c r="G65" s="96"/>
      <c r="H65" s="96"/>
      <c r="I65" s="96"/>
      <c r="J65" s="103" t="s">
        <v>160</v>
      </c>
      <c r="K65" s="96"/>
      <c r="L65" s="33"/>
    </row>
    <row r="66" spans="2:47" s="1" customFormat="1" ht="10.35" customHeight="1">
      <c r="B66" s="33"/>
      <c r="L66" s="33"/>
    </row>
    <row r="67" spans="2:47" s="1" customFormat="1" ht="22.9" customHeight="1">
      <c r="B67" s="33"/>
      <c r="C67" s="104" t="s">
        <v>72</v>
      </c>
      <c r="J67" s="64">
        <f>J92</f>
        <v>0</v>
      </c>
      <c r="L67" s="33"/>
      <c r="AU67" s="18" t="s">
        <v>161</v>
      </c>
    </row>
    <row r="68" spans="2:47" s="8" customFormat="1" ht="24.95" customHeight="1">
      <c r="B68" s="105"/>
      <c r="D68" s="106" t="s">
        <v>171</v>
      </c>
      <c r="E68" s="107"/>
      <c r="F68" s="107"/>
      <c r="G68" s="107"/>
      <c r="H68" s="107"/>
      <c r="I68" s="107"/>
      <c r="J68" s="108">
        <f>J93</f>
        <v>0</v>
      </c>
      <c r="L68" s="105"/>
    </row>
    <row r="69" spans="2:47" s="1" customFormat="1" ht="21.75" customHeight="1">
      <c r="B69" s="33"/>
      <c r="L69" s="33"/>
    </row>
    <row r="70" spans="2:47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47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47" s="1" customFormat="1" ht="24.95" customHeight="1">
      <c r="B75" s="33"/>
      <c r="C75" s="22" t="s">
        <v>174</v>
      </c>
      <c r="L75" s="33"/>
    </row>
    <row r="76" spans="2:47" s="1" customFormat="1" ht="6.95" customHeight="1">
      <c r="B76" s="33"/>
      <c r="L76" s="33"/>
    </row>
    <row r="77" spans="2:47" s="1" customFormat="1" ht="12" customHeight="1">
      <c r="B77" s="33"/>
      <c r="C77" s="28" t="s">
        <v>16</v>
      </c>
      <c r="L77" s="33"/>
    </row>
    <row r="78" spans="2:47" s="1" customFormat="1" ht="16.5" customHeight="1">
      <c r="B78" s="33"/>
      <c r="E78" s="326" t="str">
        <f>E7</f>
        <v>Připojení vodovodu Černé Voděrady na SV Region JIH</v>
      </c>
      <c r="F78" s="327"/>
      <c r="G78" s="327"/>
      <c r="H78" s="327"/>
      <c r="L78" s="33"/>
    </row>
    <row r="79" spans="2:47" ht="12" customHeight="1">
      <c r="B79" s="21"/>
      <c r="C79" s="28" t="s">
        <v>150</v>
      </c>
      <c r="L79" s="21"/>
    </row>
    <row r="80" spans="2:47" ht="16.5" customHeight="1">
      <c r="B80" s="21"/>
      <c r="E80" s="326" t="s">
        <v>2116</v>
      </c>
      <c r="F80" s="310"/>
      <c r="G80" s="310"/>
      <c r="H80" s="310"/>
      <c r="L80" s="21"/>
    </row>
    <row r="81" spans="2:65" ht="12" customHeight="1">
      <c r="B81" s="21"/>
      <c r="C81" s="28" t="s">
        <v>1581</v>
      </c>
      <c r="L81" s="21"/>
    </row>
    <row r="82" spans="2:65" s="1" customFormat="1" ht="16.5" customHeight="1">
      <c r="B82" s="33"/>
      <c r="E82" s="290" t="s">
        <v>4814</v>
      </c>
      <c r="F82" s="328"/>
      <c r="G82" s="328"/>
      <c r="H82" s="328"/>
      <c r="L82" s="33"/>
    </row>
    <row r="83" spans="2:65" s="1" customFormat="1" ht="12" customHeight="1">
      <c r="B83" s="33"/>
      <c r="C83" s="28" t="s">
        <v>3770</v>
      </c>
      <c r="L83" s="33"/>
    </row>
    <row r="84" spans="2:65" s="1" customFormat="1" ht="16.5" customHeight="1">
      <c r="B84" s="33"/>
      <c r="E84" s="284" t="str">
        <f>E13</f>
        <v>4. - Uzemnění a hromosvod</v>
      </c>
      <c r="F84" s="328"/>
      <c r="G84" s="328"/>
      <c r="H84" s="328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F16</f>
        <v>K.Ú. černé Voděrady, Zvánovice, Ondřejov u Prahy</v>
      </c>
      <c r="I86" s="28" t="s">
        <v>23</v>
      </c>
      <c r="J86" s="50" t="str">
        <f>IF(J16="","",J16)</f>
        <v>31. 7. 2025</v>
      </c>
      <c r="L86" s="33"/>
    </row>
    <row r="87" spans="2:65" s="1" customFormat="1" ht="6.95" customHeight="1">
      <c r="B87" s="33"/>
      <c r="L87" s="33"/>
    </row>
    <row r="88" spans="2:65" s="1" customFormat="1" ht="40.15" customHeight="1">
      <c r="B88" s="33"/>
      <c r="C88" s="28" t="s">
        <v>25</v>
      </c>
      <c r="F88" s="26" t="str">
        <f>E19</f>
        <v>Obec Černé Voděrady, nám. Lípy Svobody 47, 281 63</v>
      </c>
      <c r="I88" s="28" t="s">
        <v>32</v>
      </c>
      <c r="J88" s="31" t="str">
        <f>E25</f>
        <v>Vodohospodářský rozvoj a výstavba s.s. Praha 5</v>
      </c>
      <c r="L88" s="33"/>
    </row>
    <row r="89" spans="2:65" s="1" customFormat="1" ht="15.2" customHeight="1">
      <c r="B89" s="33"/>
      <c r="C89" s="28" t="s">
        <v>30</v>
      </c>
      <c r="F89" s="26" t="str">
        <f>IF(E22="","",E22)</f>
        <v>Vyplň údaj</v>
      </c>
      <c r="I89" s="28" t="s">
        <v>36</v>
      </c>
      <c r="J89" s="31" t="str">
        <f>E28</f>
        <v xml:space="preserve"> 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3"/>
      <c r="C91" s="114" t="s">
        <v>175</v>
      </c>
      <c r="D91" s="115" t="s">
        <v>59</v>
      </c>
      <c r="E91" s="115" t="s">
        <v>55</v>
      </c>
      <c r="F91" s="115" t="s">
        <v>56</v>
      </c>
      <c r="G91" s="115" t="s">
        <v>176</v>
      </c>
      <c r="H91" s="115" t="s">
        <v>177</v>
      </c>
      <c r="I91" s="115" t="s">
        <v>178</v>
      </c>
      <c r="J91" s="115" t="s">
        <v>160</v>
      </c>
      <c r="K91" s="116" t="s">
        <v>179</v>
      </c>
      <c r="L91" s="113"/>
      <c r="M91" s="57" t="s">
        <v>19</v>
      </c>
      <c r="N91" s="58" t="s">
        <v>44</v>
      </c>
      <c r="O91" s="58" t="s">
        <v>180</v>
      </c>
      <c r="P91" s="58" t="s">
        <v>181</v>
      </c>
      <c r="Q91" s="58" t="s">
        <v>182</v>
      </c>
      <c r="R91" s="58" t="s">
        <v>183</v>
      </c>
      <c r="S91" s="58" t="s">
        <v>184</v>
      </c>
      <c r="T91" s="59" t="s">
        <v>185</v>
      </c>
    </row>
    <row r="92" spans="2:65" s="1" customFormat="1" ht="22.9" customHeight="1">
      <c r="B92" s="33"/>
      <c r="C92" s="62" t="s">
        <v>186</v>
      </c>
      <c r="J92" s="117">
        <f>BK92</f>
        <v>0</v>
      </c>
      <c r="L92" s="33"/>
      <c r="M92" s="60"/>
      <c r="N92" s="51"/>
      <c r="O92" s="51"/>
      <c r="P92" s="118">
        <f>P93</f>
        <v>0</v>
      </c>
      <c r="Q92" s="51"/>
      <c r="R92" s="118">
        <f>R93</f>
        <v>0</v>
      </c>
      <c r="S92" s="51"/>
      <c r="T92" s="119">
        <f>T93</f>
        <v>0</v>
      </c>
      <c r="AT92" s="18" t="s">
        <v>73</v>
      </c>
      <c r="AU92" s="18" t="s">
        <v>161</v>
      </c>
      <c r="BK92" s="120">
        <f>BK93</f>
        <v>0</v>
      </c>
    </row>
    <row r="93" spans="2:65" s="11" customFormat="1" ht="25.9" customHeight="1">
      <c r="B93" s="121"/>
      <c r="D93" s="122" t="s">
        <v>73</v>
      </c>
      <c r="E93" s="123" t="s">
        <v>666</v>
      </c>
      <c r="F93" s="123" t="s">
        <v>1336</v>
      </c>
      <c r="I93" s="124"/>
      <c r="J93" s="125">
        <f>BK93</f>
        <v>0</v>
      </c>
      <c r="L93" s="121"/>
      <c r="M93" s="126"/>
      <c r="P93" s="127">
        <f>SUM(P94:P129)</f>
        <v>0</v>
      </c>
      <c r="R93" s="127">
        <f>SUM(R94:R129)</f>
        <v>0</v>
      </c>
      <c r="T93" s="128">
        <f>SUM(T94:T129)</f>
        <v>0</v>
      </c>
      <c r="AR93" s="122" t="s">
        <v>111</v>
      </c>
      <c r="AT93" s="129" t="s">
        <v>73</v>
      </c>
      <c r="AU93" s="129" t="s">
        <v>74</v>
      </c>
      <c r="AY93" s="122" t="s">
        <v>189</v>
      </c>
      <c r="BK93" s="130">
        <f>SUM(BK94:BK129)</f>
        <v>0</v>
      </c>
    </row>
    <row r="94" spans="2:65" s="1" customFormat="1" ht="16.5" customHeight="1">
      <c r="B94" s="33"/>
      <c r="C94" s="133" t="s">
        <v>82</v>
      </c>
      <c r="D94" s="133" t="s">
        <v>191</v>
      </c>
      <c r="E94" s="134" t="s">
        <v>1954</v>
      </c>
      <c r="F94" s="135" t="s">
        <v>1955</v>
      </c>
      <c r="G94" s="136" t="s">
        <v>705</v>
      </c>
      <c r="H94" s="137">
        <v>50</v>
      </c>
      <c r="I94" s="138"/>
      <c r="J94" s="139">
        <f>ROUND(I94*H94,2)</f>
        <v>0</v>
      </c>
      <c r="K94" s="135" t="s">
        <v>19</v>
      </c>
      <c r="L94" s="33"/>
      <c r="M94" s="140" t="s">
        <v>19</v>
      </c>
      <c r="N94" s="141" t="s">
        <v>45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685</v>
      </c>
      <c r="AT94" s="144" t="s">
        <v>191</v>
      </c>
      <c r="AU94" s="144" t="s">
        <v>82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685</v>
      </c>
      <c r="BM94" s="144" t="s">
        <v>5101</v>
      </c>
    </row>
    <row r="95" spans="2:65" s="1" customFormat="1" ht="19.5">
      <c r="B95" s="33"/>
      <c r="D95" s="151" t="s">
        <v>1940</v>
      </c>
      <c r="F95" s="194" t="s">
        <v>4798</v>
      </c>
      <c r="I95" s="148"/>
      <c r="L95" s="33"/>
      <c r="M95" s="149"/>
      <c r="T95" s="54"/>
      <c r="AT95" s="18" t="s">
        <v>1940</v>
      </c>
      <c r="AU95" s="18" t="s">
        <v>82</v>
      </c>
    </row>
    <row r="96" spans="2:65" s="1" customFormat="1" ht="16.5" customHeight="1">
      <c r="B96" s="33"/>
      <c r="C96" s="133" t="s">
        <v>85</v>
      </c>
      <c r="D96" s="133" t="s">
        <v>191</v>
      </c>
      <c r="E96" s="134" t="s">
        <v>5102</v>
      </c>
      <c r="F96" s="135" t="s">
        <v>5103</v>
      </c>
      <c r="G96" s="136" t="s">
        <v>705</v>
      </c>
      <c r="H96" s="137">
        <v>15</v>
      </c>
      <c r="I96" s="138"/>
      <c r="J96" s="139">
        <f>ROUND(I96*H96,2)</f>
        <v>0</v>
      </c>
      <c r="K96" s="135" t="s">
        <v>19</v>
      </c>
      <c r="L96" s="33"/>
      <c r="M96" s="140" t="s">
        <v>19</v>
      </c>
      <c r="N96" s="141" t="s">
        <v>45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685</v>
      </c>
      <c r="AT96" s="144" t="s">
        <v>191</v>
      </c>
      <c r="AU96" s="144" t="s">
        <v>82</v>
      </c>
      <c r="AY96" s="18" t="s">
        <v>189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8" t="s">
        <v>82</v>
      </c>
      <c r="BK96" s="145">
        <f>ROUND(I96*H96,2)</f>
        <v>0</v>
      </c>
      <c r="BL96" s="18" t="s">
        <v>685</v>
      </c>
      <c r="BM96" s="144" t="s">
        <v>5104</v>
      </c>
    </row>
    <row r="97" spans="2:65" s="1" customFormat="1" ht="19.5">
      <c r="B97" s="33"/>
      <c r="D97" s="151" t="s">
        <v>1940</v>
      </c>
      <c r="F97" s="194" t="s">
        <v>4798</v>
      </c>
      <c r="I97" s="148"/>
      <c r="L97" s="33"/>
      <c r="M97" s="149"/>
      <c r="T97" s="54"/>
      <c r="AT97" s="18" t="s">
        <v>1940</v>
      </c>
      <c r="AU97" s="18" t="s">
        <v>82</v>
      </c>
    </row>
    <row r="98" spans="2:65" s="1" customFormat="1" ht="16.5" customHeight="1">
      <c r="B98" s="33"/>
      <c r="C98" s="133" t="s">
        <v>111</v>
      </c>
      <c r="D98" s="133" t="s">
        <v>191</v>
      </c>
      <c r="E98" s="134" t="s">
        <v>5105</v>
      </c>
      <c r="F98" s="135" t="s">
        <v>5106</v>
      </c>
      <c r="G98" s="136" t="s">
        <v>202</v>
      </c>
      <c r="H98" s="137">
        <v>6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685</v>
      </c>
      <c r="AT98" s="144" t="s">
        <v>191</v>
      </c>
      <c r="AU98" s="144" t="s">
        <v>82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685</v>
      </c>
      <c r="BM98" s="144" t="s">
        <v>5107</v>
      </c>
    </row>
    <row r="99" spans="2:65" s="1" customFormat="1" ht="19.5">
      <c r="B99" s="33"/>
      <c r="D99" s="151" t="s">
        <v>1940</v>
      </c>
      <c r="F99" s="194" t="s">
        <v>2020</v>
      </c>
      <c r="I99" s="148"/>
      <c r="L99" s="33"/>
      <c r="M99" s="149"/>
      <c r="T99" s="54"/>
      <c r="AT99" s="18" t="s">
        <v>1940</v>
      </c>
      <c r="AU99" s="18" t="s">
        <v>82</v>
      </c>
    </row>
    <row r="100" spans="2:65" s="1" customFormat="1" ht="16.5" customHeight="1">
      <c r="B100" s="33"/>
      <c r="C100" s="133" t="s">
        <v>196</v>
      </c>
      <c r="D100" s="133" t="s">
        <v>191</v>
      </c>
      <c r="E100" s="134" t="s">
        <v>5108</v>
      </c>
      <c r="F100" s="135" t="s">
        <v>5109</v>
      </c>
      <c r="G100" s="136" t="s">
        <v>202</v>
      </c>
      <c r="H100" s="137">
        <v>10</v>
      </c>
      <c r="I100" s="138"/>
      <c r="J100" s="139">
        <f>ROUND(I100*H100,2)</f>
        <v>0</v>
      </c>
      <c r="K100" s="135" t="s">
        <v>19</v>
      </c>
      <c r="L100" s="33"/>
      <c r="M100" s="140" t="s">
        <v>19</v>
      </c>
      <c r="N100" s="141" t="s">
        <v>45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685</v>
      </c>
      <c r="AT100" s="144" t="s">
        <v>191</v>
      </c>
      <c r="AU100" s="144" t="s">
        <v>82</v>
      </c>
      <c r="AY100" s="18" t="s">
        <v>189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8" t="s">
        <v>82</v>
      </c>
      <c r="BK100" s="145">
        <f>ROUND(I100*H100,2)</f>
        <v>0</v>
      </c>
      <c r="BL100" s="18" t="s">
        <v>685</v>
      </c>
      <c r="BM100" s="144" t="s">
        <v>5110</v>
      </c>
    </row>
    <row r="101" spans="2:65" s="1" customFormat="1" ht="19.5">
      <c r="B101" s="33"/>
      <c r="D101" s="151" t="s">
        <v>1940</v>
      </c>
      <c r="F101" s="194" t="s">
        <v>2020</v>
      </c>
      <c r="I101" s="148"/>
      <c r="L101" s="33"/>
      <c r="M101" s="149"/>
      <c r="T101" s="54"/>
      <c r="AT101" s="18" t="s">
        <v>1940</v>
      </c>
      <c r="AU101" s="18" t="s">
        <v>82</v>
      </c>
    </row>
    <row r="102" spans="2:65" s="1" customFormat="1" ht="16.5" customHeight="1">
      <c r="B102" s="33"/>
      <c r="C102" s="133" t="s">
        <v>219</v>
      </c>
      <c r="D102" s="133" t="s">
        <v>191</v>
      </c>
      <c r="E102" s="134" t="s">
        <v>5111</v>
      </c>
      <c r="F102" s="135" t="s">
        <v>5112</v>
      </c>
      <c r="G102" s="136" t="s">
        <v>705</v>
      </c>
      <c r="H102" s="137">
        <v>3</v>
      </c>
      <c r="I102" s="138"/>
      <c r="J102" s="139">
        <f>ROUND(I102*H102,2)</f>
        <v>0</v>
      </c>
      <c r="K102" s="135" t="s">
        <v>19</v>
      </c>
      <c r="L102" s="33"/>
      <c r="M102" s="140" t="s">
        <v>19</v>
      </c>
      <c r="N102" s="141" t="s">
        <v>45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685</v>
      </c>
      <c r="AT102" s="144" t="s">
        <v>191</v>
      </c>
      <c r="AU102" s="144" t="s">
        <v>82</v>
      </c>
      <c r="AY102" s="18" t="s">
        <v>189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8" t="s">
        <v>82</v>
      </c>
      <c r="BK102" s="145">
        <f>ROUND(I102*H102,2)</f>
        <v>0</v>
      </c>
      <c r="BL102" s="18" t="s">
        <v>685</v>
      </c>
      <c r="BM102" s="144" t="s">
        <v>5113</v>
      </c>
    </row>
    <row r="103" spans="2:65" s="1" customFormat="1" ht="19.5">
      <c r="B103" s="33"/>
      <c r="D103" s="151" t="s">
        <v>1940</v>
      </c>
      <c r="F103" s="194" t="s">
        <v>2020</v>
      </c>
      <c r="I103" s="148"/>
      <c r="L103" s="33"/>
      <c r="M103" s="149"/>
      <c r="T103" s="54"/>
      <c r="AT103" s="18" t="s">
        <v>1940</v>
      </c>
      <c r="AU103" s="18" t="s">
        <v>82</v>
      </c>
    </row>
    <row r="104" spans="2:65" s="1" customFormat="1" ht="16.5" customHeight="1">
      <c r="B104" s="33"/>
      <c r="C104" s="133" t="s">
        <v>218</v>
      </c>
      <c r="D104" s="133" t="s">
        <v>191</v>
      </c>
      <c r="E104" s="134" t="s">
        <v>5114</v>
      </c>
      <c r="F104" s="135" t="s">
        <v>5115</v>
      </c>
      <c r="G104" s="136" t="s">
        <v>202</v>
      </c>
      <c r="H104" s="137">
        <v>2</v>
      </c>
      <c r="I104" s="138"/>
      <c r="J104" s="139">
        <f>ROUND(I104*H104,2)</f>
        <v>0</v>
      </c>
      <c r="K104" s="135" t="s">
        <v>19</v>
      </c>
      <c r="L104" s="33"/>
      <c r="M104" s="140" t="s">
        <v>19</v>
      </c>
      <c r="N104" s="141" t="s">
        <v>45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685</v>
      </c>
      <c r="AT104" s="144" t="s">
        <v>191</v>
      </c>
      <c r="AU104" s="144" t="s">
        <v>82</v>
      </c>
      <c r="AY104" s="18" t="s">
        <v>189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8" t="s">
        <v>82</v>
      </c>
      <c r="BK104" s="145">
        <f>ROUND(I104*H104,2)</f>
        <v>0</v>
      </c>
      <c r="BL104" s="18" t="s">
        <v>685</v>
      </c>
      <c r="BM104" s="144" t="s">
        <v>5116</v>
      </c>
    </row>
    <row r="105" spans="2:65" s="1" customFormat="1" ht="19.5">
      <c r="B105" s="33"/>
      <c r="D105" s="151" t="s">
        <v>1940</v>
      </c>
      <c r="F105" s="194" t="s">
        <v>2020</v>
      </c>
      <c r="I105" s="148"/>
      <c r="L105" s="33"/>
      <c r="M105" s="149"/>
      <c r="T105" s="54"/>
      <c r="AT105" s="18" t="s">
        <v>1940</v>
      </c>
      <c r="AU105" s="18" t="s">
        <v>82</v>
      </c>
    </row>
    <row r="106" spans="2:65" s="1" customFormat="1" ht="16.5" customHeight="1">
      <c r="B106" s="33"/>
      <c r="C106" s="133" t="s">
        <v>229</v>
      </c>
      <c r="D106" s="133" t="s">
        <v>191</v>
      </c>
      <c r="E106" s="134" t="s">
        <v>5117</v>
      </c>
      <c r="F106" s="135" t="s">
        <v>5118</v>
      </c>
      <c r="G106" s="136" t="s">
        <v>202</v>
      </c>
      <c r="H106" s="137">
        <v>2</v>
      </c>
      <c r="I106" s="138"/>
      <c r="J106" s="139">
        <f>ROUND(I106*H106,2)</f>
        <v>0</v>
      </c>
      <c r="K106" s="135" t="s">
        <v>19</v>
      </c>
      <c r="L106" s="33"/>
      <c r="M106" s="140" t="s">
        <v>19</v>
      </c>
      <c r="N106" s="141" t="s">
        <v>45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685</v>
      </c>
      <c r="AT106" s="144" t="s">
        <v>191</v>
      </c>
      <c r="AU106" s="144" t="s">
        <v>82</v>
      </c>
      <c r="AY106" s="18" t="s">
        <v>189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8" t="s">
        <v>82</v>
      </c>
      <c r="BK106" s="145">
        <f>ROUND(I106*H106,2)</f>
        <v>0</v>
      </c>
      <c r="BL106" s="18" t="s">
        <v>685</v>
      </c>
      <c r="BM106" s="144" t="s">
        <v>5119</v>
      </c>
    </row>
    <row r="107" spans="2:65" s="1" customFormat="1" ht="19.5">
      <c r="B107" s="33"/>
      <c r="D107" s="151" t="s">
        <v>1940</v>
      </c>
      <c r="F107" s="194" t="s">
        <v>2020</v>
      </c>
      <c r="I107" s="148"/>
      <c r="L107" s="33"/>
      <c r="M107" s="149"/>
      <c r="T107" s="54"/>
      <c r="AT107" s="18" t="s">
        <v>1940</v>
      </c>
      <c r="AU107" s="18" t="s">
        <v>82</v>
      </c>
    </row>
    <row r="108" spans="2:65" s="1" customFormat="1" ht="24.2" customHeight="1">
      <c r="B108" s="33"/>
      <c r="C108" s="133" t="s">
        <v>234</v>
      </c>
      <c r="D108" s="133" t="s">
        <v>191</v>
      </c>
      <c r="E108" s="134" t="s">
        <v>5120</v>
      </c>
      <c r="F108" s="135" t="s">
        <v>5121</v>
      </c>
      <c r="G108" s="136" t="s">
        <v>202</v>
      </c>
      <c r="H108" s="137">
        <v>5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685</v>
      </c>
      <c r="AT108" s="144" t="s">
        <v>191</v>
      </c>
      <c r="AU108" s="144" t="s">
        <v>82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685</v>
      </c>
      <c r="BM108" s="144" t="s">
        <v>5122</v>
      </c>
    </row>
    <row r="109" spans="2:65" s="1" customFormat="1" ht="19.5">
      <c r="B109" s="33"/>
      <c r="D109" s="151" t="s">
        <v>1940</v>
      </c>
      <c r="F109" s="194" t="s">
        <v>2020</v>
      </c>
      <c r="I109" s="148"/>
      <c r="L109" s="33"/>
      <c r="M109" s="149"/>
      <c r="T109" s="54"/>
      <c r="AT109" s="18" t="s">
        <v>1940</v>
      </c>
      <c r="AU109" s="18" t="s">
        <v>82</v>
      </c>
    </row>
    <row r="110" spans="2:65" s="1" customFormat="1" ht="16.5" customHeight="1">
      <c r="B110" s="33"/>
      <c r="C110" s="133" t="s">
        <v>239</v>
      </c>
      <c r="D110" s="133" t="s">
        <v>191</v>
      </c>
      <c r="E110" s="134" t="s">
        <v>5123</v>
      </c>
      <c r="F110" s="135" t="s">
        <v>5124</v>
      </c>
      <c r="G110" s="136" t="s">
        <v>202</v>
      </c>
      <c r="H110" s="137">
        <v>4</v>
      </c>
      <c r="I110" s="138"/>
      <c r="J110" s="139">
        <f>ROUND(I110*H110,2)</f>
        <v>0</v>
      </c>
      <c r="K110" s="135" t="s">
        <v>19</v>
      </c>
      <c r="L110" s="33"/>
      <c r="M110" s="140" t="s">
        <v>19</v>
      </c>
      <c r="N110" s="141" t="s">
        <v>45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685</v>
      </c>
      <c r="AT110" s="144" t="s">
        <v>191</v>
      </c>
      <c r="AU110" s="144" t="s">
        <v>82</v>
      </c>
      <c r="AY110" s="18" t="s">
        <v>189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8" t="s">
        <v>82</v>
      </c>
      <c r="BK110" s="145">
        <f>ROUND(I110*H110,2)</f>
        <v>0</v>
      </c>
      <c r="BL110" s="18" t="s">
        <v>685</v>
      </c>
      <c r="BM110" s="144" t="s">
        <v>5125</v>
      </c>
    </row>
    <row r="111" spans="2:65" s="1" customFormat="1" ht="19.5">
      <c r="B111" s="33"/>
      <c r="D111" s="151" t="s">
        <v>1940</v>
      </c>
      <c r="F111" s="194" t="s">
        <v>2020</v>
      </c>
      <c r="I111" s="148"/>
      <c r="L111" s="33"/>
      <c r="M111" s="149"/>
      <c r="T111" s="54"/>
      <c r="AT111" s="18" t="s">
        <v>1940</v>
      </c>
      <c r="AU111" s="18" t="s">
        <v>82</v>
      </c>
    </row>
    <row r="112" spans="2:65" s="1" customFormat="1" ht="16.5" customHeight="1">
      <c r="B112" s="33"/>
      <c r="C112" s="133" t="s">
        <v>244</v>
      </c>
      <c r="D112" s="133" t="s">
        <v>191</v>
      </c>
      <c r="E112" s="134" t="s">
        <v>5126</v>
      </c>
      <c r="F112" s="135" t="s">
        <v>5127</v>
      </c>
      <c r="G112" s="136" t="s">
        <v>202</v>
      </c>
      <c r="H112" s="137">
        <v>6</v>
      </c>
      <c r="I112" s="138"/>
      <c r="J112" s="139">
        <f>ROUND(I112*H112,2)</f>
        <v>0</v>
      </c>
      <c r="K112" s="135" t="s">
        <v>19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685</v>
      </c>
      <c r="AT112" s="144" t="s">
        <v>191</v>
      </c>
      <c r="AU112" s="144" t="s">
        <v>82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685</v>
      </c>
      <c r="BM112" s="144" t="s">
        <v>5128</v>
      </c>
    </row>
    <row r="113" spans="2:65" s="1" customFormat="1" ht="19.5">
      <c r="B113" s="33"/>
      <c r="D113" s="151" t="s">
        <v>1940</v>
      </c>
      <c r="F113" s="194" t="s">
        <v>2020</v>
      </c>
      <c r="I113" s="148"/>
      <c r="L113" s="33"/>
      <c r="M113" s="149"/>
      <c r="T113" s="54"/>
      <c r="AT113" s="18" t="s">
        <v>1940</v>
      </c>
      <c r="AU113" s="18" t="s">
        <v>82</v>
      </c>
    </row>
    <row r="114" spans="2:65" s="1" customFormat="1" ht="16.5" customHeight="1">
      <c r="B114" s="33"/>
      <c r="C114" s="133" t="s">
        <v>249</v>
      </c>
      <c r="D114" s="133" t="s">
        <v>191</v>
      </c>
      <c r="E114" s="134" t="s">
        <v>5129</v>
      </c>
      <c r="F114" s="135" t="s">
        <v>5130</v>
      </c>
      <c r="G114" s="136" t="s">
        <v>202</v>
      </c>
      <c r="H114" s="137">
        <v>2</v>
      </c>
      <c r="I114" s="138"/>
      <c r="J114" s="139">
        <f>ROUND(I114*H114,2)</f>
        <v>0</v>
      </c>
      <c r="K114" s="135" t="s">
        <v>19</v>
      </c>
      <c r="L114" s="33"/>
      <c r="M114" s="140" t="s">
        <v>19</v>
      </c>
      <c r="N114" s="141" t="s">
        <v>45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685</v>
      </c>
      <c r="AT114" s="144" t="s">
        <v>191</v>
      </c>
      <c r="AU114" s="144" t="s">
        <v>82</v>
      </c>
      <c r="AY114" s="18" t="s">
        <v>189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8" t="s">
        <v>82</v>
      </c>
      <c r="BK114" s="145">
        <f>ROUND(I114*H114,2)</f>
        <v>0</v>
      </c>
      <c r="BL114" s="18" t="s">
        <v>685</v>
      </c>
      <c r="BM114" s="144" t="s">
        <v>5131</v>
      </c>
    </row>
    <row r="115" spans="2:65" s="1" customFormat="1" ht="19.5">
      <c r="B115" s="33"/>
      <c r="D115" s="151" t="s">
        <v>1940</v>
      </c>
      <c r="F115" s="194" t="s">
        <v>2020</v>
      </c>
      <c r="I115" s="148"/>
      <c r="L115" s="33"/>
      <c r="M115" s="149"/>
      <c r="T115" s="54"/>
      <c r="AT115" s="18" t="s">
        <v>1940</v>
      </c>
      <c r="AU115" s="18" t="s">
        <v>82</v>
      </c>
    </row>
    <row r="116" spans="2:65" s="1" customFormat="1" ht="16.5" customHeight="1">
      <c r="B116" s="33"/>
      <c r="C116" s="133" t="s">
        <v>8</v>
      </c>
      <c r="D116" s="133" t="s">
        <v>191</v>
      </c>
      <c r="E116" s="134" t="s">
        <v>5132</v>
      </c>
      <c r="F116" s="135" t="s">
        <v>5133</v>
      </c>
      <c r="G116" s="136" t="s">
        <v>202</v>
      </c>
      <c r="H116" s="137">
        <v>4</v>
      </c>
      <c r="I116" s="138"/>
      <c r="J116" s="139">
        <f>ROUND(I116*H116,2)</f>
        <v>0</v>
      </c>
      <c r="K116" s="135" t="s">
        <v>19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685</v>
      </c>
      <c r="AT116" s="144" t="s">
        <v>191</v>
      </c>
      <c r="AU116" s="144" t="s">
        <v>82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685</v>
      </c>
      <c r="BM116" s="144" t="s">
        <v>5134</v>
      </c>
    </row>
    <row r="117" spans="2:65" s="1" customFormat="1" ht="19.5">
      <c r="B117" s="33"/>
      <c r="D117" s="151" t="s">
        <v>1940</v>
      </c>
      <c r="F117" s="194" t="s">
        <v>2020</v>
      </c>
      <c r="I117" s="148"/>
      <c r="L117" s="33"/>
      <c r="M117" s="149"/>
      <c r="T117" s="54"/>
      <c r="AT117" s="18" t="s">
        <v>1940</v>
      </c>
      <c r="AU117" s="18" t="s">
        <v>82</v>
      </c>
    </row>
    <row r="118" spans="2:65" s="1" customFormat="1" ht="16.5" customHeight="1">
      <c r="B118" s="33"/>
      <c r="C118" s="133" t="s">
        <v>259</v>
      </c>
      <c r="D118" s="133" t="s">
        <v>191</v>
      </c>
      <c r="E118" s="134" t="s">
        <v>5135</v>
      </c>
      <c r="F118" s="135" t="s">
        <v>5136</v>
      </c>
      <c r="G118" s="136" t="s">
        <v>202</v>
      </c>
      <c r="H118" s="137">
        <v>2</v>
      </c>
      <c r="I118" s="138"/>
      <c r="J118" s="139">
        <f>ROUND(I118*H118,2)</f>
        <v>0</v>
      </c>
      <c r="K118" s="135" t="s">
        <v>19</v>
      </c>
      <c r="L118" s="33"/>
      <c r="M118" s="140" t="s">
        <v>19</v>
      </c>
      <c r="N118" s="141" t="s">
        <v>45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685</v>
      </c>
      <c r="AT118" s="144" t="s">
        <v>191</v>
      </c>
      <c r="AU118" s="144" t="s">
        <v>82</v>
      </c>
      <c r="AY118" s="18" t="s">
        <v>189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8" t="s">
        <v>82</v>
      </c>
      <c r="BK118" s="145">
        <f>ROUND(I118*H118,2)</f>
        <v>0</v>
      </c>
      <c r="BL118" s="18" t="s">
        <v>685</v>
      </c>
      <c r="BM118" s="144" t="s">
        <v>5137</v>
      </c>
    </row>
    <row r="119" spans="2:65" s="1" customFormat="1" ht="19.5">
      <c r="B119" s="33"/>
      <c r="D119" s="151" t="s">
        <v>1940</v>
      </c>
      <c r="F119" s="194" t="s">
        <v>2020</v>
      </c>
      <c r="I119" s="148"/>
      <c r="L119" s="33"/>
      <c r="M119" s="149"/>
      <c r="T119" s="54"/>
      <c r="AT119" s="18" t="s">
        <v>1940</v>
      </c>
      <c r="AU119" s="18" t="s">
        <v>82</v>
      </c>
    </row>
    <row r="120" spans="2:65" s="1" customFormat="1" ht="16.5" customHeight="1">
      <c r="B120" s="33"/>
      <c r="C120" s="133" t="s">
        <v>265</v>
      </c>
      <c r="D120" s="133" t="s">
        <v>191</v>
      </c>
      <c r="E120" s="134" t="s">
        <v>5138</v>
      </c>
      <c r="F120" s="135" t="s">
        <v>5139</v>
      </c>
      <c r="G120" s="136" t="s">
        <v>202</v>
      </c>
      <c r="H120" s="137">
        <v>2</v>
      </c>
      <c r="I120" s="138"/>
      <c r="J120" s="139">
        <f>ROUND(I120*H120,2)</f>
        <v>0</v>
      </c>
      <c r="K120" s="135" t="s">
        <v>19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685</v>
      </c>
      <c r="AT120" s="144" t="s">
        <v>191</v>
      </c>
      <c r="AU120" s="144" t="s">
        <v>82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685</v>
      </c>
      <c r="BM120" s="144" t="s">
        <v>5140</v>
      </c>
    </row>
    <row r="121" spans="2:65" s="1" customFormat="1" ht="19.5">
      <c r="B121" s="33"/>
      <c r="D121" s="151" t="s">
        <v>1940</v>
      </c>
      <c r="F121" s="194" t="s">
        <v>2020</v>
      </c>
      <c r="I121" s="148"/>
      <c r="L121" s="33"/>
      <c r="M121" s="149"/>
      <c r="T121" s="54"/>
      <c r="AT121" s="18" t="s">
        <v>1940</v>
      </c>
      <c r="AU121" s="18" t="s">
        <v>82</v>
      </c>
    </row>
    <row r="122" spans="2:65" s="1" customFormat="1" ht="16.5" customHeight="1">
      <c r="B122" s="33"/>
      <c r="C122" s="133" t="s">
        <v>271</v>
      </c>
      <c r="D122" s="133" t="s">
        <v>191</v>
      </c>
      <c r="E122" s="134" t="s">
        <v>5141</v>
      </c>
      <c r="F122" s="135" t="s">
        <v>5142</v>
      </c>
      <c r="G122" s="136" t="s">
        <v>202</v>
      </c>
      <c r="H122" s="137">
        <v>4</v>
      </c>
      <c r="I122" s="138"/>
      <c r="J122" s="139">
        <f>ROUND(I122*H122,2)</f>
        <v>0</v>
      </c>
      <c r="K122" s="135" t="s">
        <v>19</v>
      </c>
      <c r="L122" s="33"/>
      <c r="M122" s="140" t="s">
        <v>19</v>
      </c>
      <c r="N122" s="141" t="s">
        <v>45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685</v>
      </c>
      <c r="AT122" s="144" t="s">
        <v>191</v>
      </c>
      <c r="AU122" s="144" t="s">
        <v>82</v>
      </c>
      <c r="AY122" s="18" t="s">
        <v>189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8" t="s">
        <v>82</v>
      </c>
      <c r="BK122" s="145">
        <f>ROUND(I122*H122,2)</f>
        <v>0</v>
      </c>
      <c r="BL122" s="18" t="s">
        <v>685</v>
      </c>
      <c r="BM122" s="144" t="s">
        <v>5143</v>
      </c>
    </row>
    <row r="123" spans="2:65" s="1" customFormat="1" ht="19.5">
      <c r="B123" s="33"/>
      <c r="D123" s="151" t="s">
        <v>1940</v>
      </c>
      <c r="F123" s="194" t="s">
        <v>2020</v>
      </c>
      <c r="I123" s="148"/>
      <c r="L123" s="33"/>
      <c r="M123" s="149"/>
      <c r="T123" s="54"/>
      <c r="AT123" s="18" t="s">
        <v>1940</v>
      </c>
      <c r="AU123" s="18" t="s">
        <v>82</v>
      </c>
    </row>
    <row r="124" spans="2:65" s="1" customFormat="1" ht="16.5" customHeight="1">
      <c r="B124" s="33"/>
      <c r="C124" s="133" t="s">
        <v>224</v>
      </c>
      <c r="D124" s="133" t="s">
        <v>191</v>
      </c>
      <c r="E124" s="134" t="s">
        <v>5144</v>
      </c>
      <c r="F124" s="135" t="s">
        <v>5145</v>
      </c>
      <c r="G124" s="136" t="s">
        <v>202</v>
      </c>
      <c r="H124" s="137">
        <v>2</v>
      </c>
      <c r="I124" s="138"/>
      <c r="J124" s="139">
        <f>ROUND(I124*H124,2)</f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685</v>
      </c>
      <c r="AT124" s="144" t="s">
        <v>191</v>
      </c>
      <c r="AU124" s="144" t="s">
        <v>82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685</v>
      </c>
      <c r="BM124" s="144" t="s">
        <v>5146</v>
      </c>
    </row>
    <row r="125" spans="2:65" s="1" customFormat="1" ht="19.5">
      <c r="B125" s="33"/>
      <c r="D125" s="151" t="s">
        <v>1940</v>
      </c>
      <c r="F125" s="194" t="s">
        <v>2020</v>
      </c>
      <c r="I125" s="148"/>
      <c r="L125" s="33"/>
      <c r="M125" s="149"/>
      <c r="T125" s="54"/>
      <c r="AT125" s="18" t="s">
        <v>1940</v>
      </c>
      <c r="AU125" s="18" t="s">
        <v>82</v>
      </c>
    </row>
    <row r="126" spans="2:65" s="1" customFormat="1" ht="16.5" customHeight="1">
      <c r="B126" s="33"/>
      <c r="C126" s="133" t="s">
        <v>285</v>
      </c>
      <c r="D126" s="133" t="s">
        <v>191</v>
      </c>
      <c r="E126" s="134" t="s">
        <v>5147</v>
      </c>
      <c r="F126" s="135" t="s">
        <v>2044</v>
      </c>
      <c r="G126" s="136" t="s">
        <v>734</v>
      </c>
      <c r="H126" s="137">
        <v>1</v>
      </c>
      <c r="I126" s="138"/>
      <c r="J126" s="139">
        <f>ROUND(I126*H126,2)</f>
        <v>0</v>
      </c>
      <c r="K126" s="135" t="s">
        <v>19</v>
      </c>
      <c r="L126" s="33"/>
      <c r="M126" s="140" t="s">
        <v>19</v>
      </c>
      <c r="N126" s="141" t="s">
        <v>45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685</v>
      </c>
      <c r="AT126" s="144" t="s">
        <v>191</v>
      </c>
      <c r="AU126" s="144" t="s">
        <v>82</v>
      </c>
      <c r="AY126" s="18" t="s">
        <v>189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8" t="s">
        <v>82</v>
      </c>
      <c r="BK126" s="145">
        <f>ROUND(I126*H126,2)</f>
        <v>0</v>
      </c>
      <c r="BL126" s="18" t="s">
        <v>685</v>
      </c>
      <c r="BM126" s="144" t="s">
        <v>5148</v>
      </c>
    </row>
    <row r="127" spans="2:65" s="1" customFormat="1" ht="19.5">
      <c r="B127" s="33"/>
      <c r="D127" s="151" t="s">
        <v>1940</v>
      </c>
      <c r="F127" s="194" t="s">
        <v>2046</v>
      </c>
      <c r="I127" s="148"/>
      <c r="L127" s="33"/>
      <c r="M127" s="149"/>
      <c r="T127" s="54"/>
      <c r="AT127" s="18" t="s">
        <v>1940</v>
      </c>
      <c r="AU127" s="18" t="s">
        <v>82</v>
      </c>
    </row>
    <row r="128" spans="2:65" s="1" customFormat="1" ht="16.5" customHeight="1">
      <c r="B128" s="33"/>
      <c r="C128" s="133" t="s">
        <v>292</v>
      </c>
      <c r="D128" s="133" t="s">
        <v>191</v>
      </c>
      <c r="E128" s="134" t="s">
        <v>4811</v>
      </c>
      <c r="F128" s="135" t="s">
        <v>2056</v>
      </c>
      <c r="G128" s="136" t="s">
        <v>734</v>
      </c>
      <c r="H128" s="137">
        <v>1</v>
      </c>
      <c r="I128" s="138"/>
      <c r="J128" s="139">
        <f>ROUND(I128*H128,2)</f>
        <v>0</v>
      </c>
      <c r="K128" s="135" t="s">
        <v>19</v>
      </c>
      <c r="L128" s="33"/>
      <c r="M128" s="140" t="s">
        <v>19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685</v>
      </c>
      <c r="AT128" s="144" t="s">
        <v>191</v>
      </c>
      <c r="AU128" s="144" t="s">
        <v>82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685</v>
      </c>
      <c r="BM128" s="144" t="s">
        <v>5149</v>
      </c>
    </row>
    <row r="129" spans="2:47" s="1" customFormat="1" ht="39">
      <c r="B129" s="33"/>
      <c r="D129" s="151" t="s">
        <v>1940</v>
      </c>
      <c r="F129" s="194" t="s">
        <v>4813</v>
      </c>
      <c r="I129" s="148"/>
      <c r="L129" s="33"/>
      <c r="M129" s="191"/>
      <c r="N129" s="192"/>
      <c r="O129" s="192"/>
      <c r="P129" s="192"/>
      <c r="Q129" s="192"/>
      <c r="R129" s="192"/>
      <c r="S129" s="192"/>
      <c r="T129" s="193"/>
      <c r="AT129" s="18" t="s">
        <v>1940</v>
      </c>
      <c r="AU129" s="18" t="s">
        <v>82</v>
      </c>
    </row>
    <row r="130" spans="2:47" s="1" customFormat="1" ht="6.95" customHeight="1">
      <c r="B130" s="42"/>
      <c r="C130" s="43"/>
      <c r="D130" s="43"/>
      <c r="E130" s="43"/>
      <c r="F130" s="43"/>
      <c r="G130" s="43"/>
      <c r="H130" s="43"/>
      <c r="I130" s="43"/>
      <c r="J130" s="43"/>
      <c r="K130" s="43"/>
      <c r="L130" s="33"/>
    </row>
  </sheetData>
  <sheetProtection algorithmName="SHA-512" hashValue="zG5hI8vjWShdSJJjpKW0xMQfyvruu86qbHQvyvaSEdXmkoTtn8/AdbmfM6BEvd0OudvXpwdr3U9Dz4XeXO1Psw==" saltValue="3ljYL/rNTo541jmgEB88xkWQg209lKqQ8c6h+FBeBbBDDEWEPLSnYtH/iRddO/PBZb4pH3lcq6E7XW1TOE7Eng==" spinCount="100000" sheet="1" objects="1" scenarios="1" formatColumns="0" formatRows="0" autoFilter="0"/>
  <autoFilter ref="C91:K129" xr:uid="{00000000-0009-0000-0000-00000F000000}"/>
  <mergeCells count="15">
    <mergeCell ref="E78:H78"/>
    <mergeCell ref="E82:H82"/>
    <mergeCell ref="E80:H80"/>
    <mergeCell ref="E84:H84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37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142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s="1" customFormat="1" ht="12" customHeight="1">
      <c r="B8" s="33"/>
      <c r="D8" s="28" t="s">
        <v>150</v>
      </c>
      <c r="L8" s="33"/>
    </row>
    <row r="9" spans="2:46" s="1" customFormat="1" ht="16.5" customHeight="1">
      <c r="B9" s="33"/>
      <c r="E9" s="284" t="s">
        <v>5150</v>
      </c>
      <c r="F9" s="328"/>
      <c r="G9" s="328"/>
      <c r="H9" s="328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89</v>
      </c>
      <c r="I11" s="28" t="s">
        <v>20</v>
      </c>
      <c r="J11" s="26" t="s">
        <v>152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31. 7. 2025</v>
      </c>
      <c r="L12" s="33"/>
    </row>
    <row r="13" spans="2:46" s="1" customFormat="1" ht="21.75" customHeight="1">
      <c r="B13" s="33"/>
      <c r="D13" s="25" t="s">
        <v>153</v>
      </c>
      <c r="F13" s="92" t="s">
        <v>154</v>
      </c>
      <c r="I13" s="25" t="s">
        <v>155</v>
      </c>
      <c r="J13" s="92" t="s">
        <v>1372</v>
      </c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30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9" t="str">
        <f>'Rekapitulace stavby'!E14</f>
        <v>Vyplň údaj</v>
      </c>
      <c r="F18" s="309"/>
      <c r="G18" s="309"/>
      <c r="H18" s="309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32</v>
      </c>
      <c r="I20" s="28" t="s">
        <v>26</v>
      </c>
      <c r="J20" s="26" t="s">
        <v>33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157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38</v>
      </c>
      <c r="L26" s="33"/>
    </row>
    <row r="27" spans="2:12" s="7" customFormat="1" ht="16.5" customHeight="1">
      <c r="B27" s="93"/>
      <c r="E27" s="314" t="s">
        <v>19</v>
      </c>
      <c r="F27" s="314"/>
      <c r="G27" s="314"/>
      <c r="H27" s="314"/>
      <c r="L27" s="93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4" t="s">
        <v>40</v>
      </c>
      <c r="J30" s="64">
        <f>ROUND(J85,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42</v>
      </c>
      <c r="I32" s="36" t="s">
        <v>41</v>
      </c>
      <c r="J32" s="36" t="s">
        <v>43</v>
      </c>
      <c r="L32" s="33"/>
    </row>
    <row r="33" spans="2:12" s="1" customFormat="1" ht="14.45" customHeight="1">
      <c r="B33" s="33"/>
      <c r="D33" s="53" t="s">
        <v>44</v>
      </c>
      <c r="E33" s="28" t="s">
        <v>45</v>
      </c>
      <c r="F33" s="84">
        <f>ROUND((SUM(BE85:BE374)),  2)</f>
        <v>0</v>
      </c>
      <c r="I33" s="95">
        <v>0.21</v>
      </c>
      <c r="J33" s="84">
        <f>ROUND(((SUM(BE85:BE374))*I33),  2)</f>
        <v>0</v>
      </c>
      <c r="L33" s="33"/>
    </row>
    <row r="34" spans="2:12" s="1" customFormat="1" ht="14.45" customHeight="1">
      <c r="B34" s="33"/>
      <c r="E34" s="28" t="s">
        <v>46</v>
      </c>
      <c r="F34" s="84">
        <f>ROUND((SUM(BF85:BF374)),  2)</f>
        <v>0</v>
      </c>
      <c r="I34" s="95">
        <v>0.12</v>
      </c>
      <c r="J34" s="84">
        <f>ROUND(((SUM(BF85:BF374))*I34),  2)</f>
        <v>0</v>
      </c>
      <c r="L34" s="33"/>
    </row>
    <row r="35" spans="2:12" s="1" customFormat="1" ht="14.45" hidden="1" customHeight="1">
      <c r="B35" s="33"/>
      <c r="E35" s="28" t="s">
        <v>47</v>
      </c>
      <c r="F35" s="84">
        <f>ROUND((SUM(BG85:BG374)),  2)</f>
        <v>0</v>
      </c>
      <c r="I35" s="95">
        <v>0.21</v>
      </c>
      <c r="J35" s="84">
        <f>0</f>
        <v>0</v>
      </c>
      <c r="L35" s="33"/>
    </row>
    <row r="36" spans="2:12" s="1" customFormat="1" ht="14.45" hidden="1" customHeight="1">
      <c r="B36" s="33"/>
      <c r="E36" s="28" t="s">
        <v>48</v>
      </c>
      <c r="F36" s="84">
        <f>ROUND((SUM(BH85:BH374)),  2)</f>
        <v>0</v>
      </c>
      <c r="I36" s="95">
        <v>0.12</v>
      </c>
      <c r="J36" s="84">
        <f>0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ROUND((SUM(BI85:BI374)),  2)</f>
        <v>0</v>
      </c>
      <c r="I37" s="95">
        <v>0</v>
      </c>
      <c r="J37" s="84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6"/>
      <c r="D39" s="97" t="s">
        <v>50</v>
      </c>
      <c r="E39" s="55"/>
      <c r="F39" s="55"/>
      <c r="G39" s="98" t="s">
        <v>51</v>
      </c>
      <c r="H39" s="99" t="s">
        <v>52</v>
      </c>
      <c r="I39" s="55"/>
      <c r="J39" s="100">
        <f>SUM(J30:J37)</f>
        <v>0</v>
      </c>
      <c r="K39" s="101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158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26" t="str">
        <f>E7</f>
        <v>Připojení vodovodu Černé Voděrady na SV Region JIH</v>
      </c>
      <c r="F48" s="327"/>
      <c r="G48" s="327"/>
      <c r="H48" s="327"/>
      <c r="L48" s="33"/>
    </row>
    <row r="49" spans="2:47" s="1" customFormat="1" ht="12" customHeight="1">
      <c r="B49" s="33"/>
      <c r="C49" s="28" t="s">
        <v>150</v>
      </c>
      <c r="L49" s="33"/>
    </row>
    <row r="50" spans="2:47" s="1" customFormat="1" ht="16.5" customHeight="1">
      <c r="B50" s="33"/>
      <c r="E50" s="284" t="str">
        <f>E9</f>
        <v>SO 05 - Rozváděcí řad 2</v>
      </c>
      <c r="F50" s="328"/>
      <c r="G50" s="328"/>
      <c r="H50" s="32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černé Voděrady, Zvánovice, Ondřejov u Prahy</v>
      </c>
      <c r="I52" s="28" t="s">
        <v>23</v>
      </c>
      <c r="J52" s="50" t="str">
        <f>IF(J12="","",J12)</f>
        <v>31. 7. 2025</v>
      </c>
      <c r="L52" s="33"/>
    </row>
    <row r="53" spans="2:47" s="1" customFormat="1" ht="6.95" customHeight="1">
      <c r="B53" s="33"/>
      <c r="L53" s="33"/>
    </row>
    <row r="54" spans="2:47" s="1" customFormat="1" ht="40.15" customHeight="1">
      <c r="B54" s="33"/>
      <c r="C54" s="28" t="s">
        <v>25</v>
      </c>
      <c r="F54" s="26" t="str">
        <f>E15</f>
        <v>Obec Černé Voděrady, nám. Lípy Svobody 47, 281 63</v>
      </c>
      <c r="I54" s="28" t="s">
        <v>32</v>
      </c>
      <c r="J54" s="31" t="str">
        <f>E21</f>
        <v>Vodohospodářský rozvoj a výstavba s.s. Praha 5</v>
      </c>
      <c r="L54" s="33"/>
    </row>
    <row r="55" spans="2:47" s="1" customFormat="1" ht="15.2" customHeight="1">
      <c r="B55" s="33"/>
      <c r="C55" s="28" t="s">
        <v>30</v>
      </c>
      <c r="F55" s="26" t="str">
        <f>IF(E18="","",E18)</f>
        <v>Vyplň údaj</v>
      </c>
      <c r="I55" s="28" t="s">
        <v>36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2" t="s">
        <v>159</v>
      </c>
      <c r="D57" s="96"/>
      <c r="E57" s="96"/>
      <c r="F57" s="96"/>
      <c r="G57" s="96"/>
      <c r="H57" s="96"/>
      <c r="I57" s="96"/>
      <c r="J57" s="103" t="s">
        <v>160</v>
      </c>
      <c r="K57" s="96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104" t="s">
        <v>72</v>
      </c>
      <c r="J59" s="64">
        <f>J85</f>
        <v>0</v>
      </c>
      <c r="L59" s="33"/>
      <c r="AU59" s="18" t="s">
        <v>161</v>
      </c>
    </row>
    <row r="60" spans="2:47" s="8" customFormat="1" ht="24.95" customHeight="1">
      <c r="B60" s="105"/>
      <c r="D60" s="106" t="s">
        <v>162</v>
      </c>
      <c r="E60" s="107"/>
      <c r="F60" s="107"/>
      <c r="G60" s="107"/>
      <c r="H60" s="107"/>
      <c r="I60" s="107"/>
      <c r="J60" s="108">
        <f>J86</f>
        <v>0</v>
      </c>
      <c r="L60" s="105"/>
    </row>
    <row r="61" spans="2:47" s="9" customFormat="1" ht="19.899999999999999" customHeight="1">
      <c r="B61" s="109"/>
      <c r="D61" s="110" t="s">
        <v>163</v>
      </c>
      <c r="E61" s="111"/>
      <c r="F61" s="111"/>
      <c r="G61" s="111"/>
      <c r="H61" s="111"/>
      <c r="I61" s="111"/>
      <c r="J61" s="112">
        <f>J87</f>
        <v>0</v>
      </c>
      <c r="L61" s="109"/>
    </row>
    <row r="62" spans="2:47" s="9" customFormat="1" ht="19.899999999999999" customHeight="1">
      <c r="B62" s="109"/>
      <c r="D62" s="110" t="s">
        <v>165</v>
      </c>
      <c r="E62" s="111"/>
      <c r="F62" s="111"/>
      <c r="G62" s="111"/>
      <c r="H62" s="111"/>
      <c r="I62" s="111"/>
      <c r="J62" s="112">
        <f>J255</f>
        <v>0</v>
      </c>
      <c r="L62" s="109"/>
    </row>
    <row r="63" spans="2:47" s="9" customFormat="1" ht="19.899999999999999" customHeight="1">
      <c r="B63" s="109"/>
      <c r="D63" s="110" t="s">
        <v>166</v>
      </c>
      <c r="E63" s="111"/>
      <c r="F63" s="111"/>
      <c r="G63" s="111"/>
      <c r="H63" s="111"/>
      <c r="I63" s="111"/>
      <c r="J63" s="112">
        <f>J281</f>
        <v>0</v>
      </c>
      <c r="L63" s="109"/>
    </row>
    <row r="64" spans="2:47" s="9" customFormat="1" ht="19.899999999999999" customHeight="1">
      <c r="B64" s="109"/>
      <c r="D64" s="110" t="s">
        <v>167</v>
      </c>
      <c r="E64" s="111"/>
      <c r="F64" s="111"/>
      <c r="G64" s="111"/>
      <c r="H64" s="111"/>
      <c r="I64" s="111"/>
      <c r="J64" s="112">
        <f>J289</f>
        <v>0</v>
      </c>
      <c r="L64" s="109"/>
    </row>
    <row r="65" spans="2:12" s="9" customFormat="1" ht="19.899999999999999" customHeight="1">
      <c r="B65" s="109"/>
      <c r="D65" s="110" t="s">
        <v>170</v>
      </c>
      <c r="E65" s="111"/>
      <c r="F65" s="111"/>
      <c r="G65" s="111"/>
      <c r="H65" s="111"/>
      <c r="I65" s="111"/>
      <c r="J65" s="112">
        <f>J372</f>
        <v>0</v>
      </c>
      <c r="L65" s="109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174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26" t="str">
        <f>E7</f>
        <v>Připojení vodovodu Černé Voděrady na SV Region JIH</v>
      </c>
      <c r="F75" s="327"/>
      <c r="G75" s="327"/>
      <c r="H75" s="327"/>
      <c r="L75" s="33"/>
    </row>
    <row r="76" spans="2:12" s="1" customFormat="1" ht="12" customHeight="1">
      <c r="B76" s="33"/>
      <c r="C76" s="28" t="s">
        <v>150</v>
      </c>
      <c r="L76" s="33"/>
    </row>
    <row r="77" spans="2:12" s="1" customFormat="1" ht="16.5" customHeight="1">
      <c r="B77" s="33"/>
      <c r="E77" s="284" t="str">
        <f>E9</f>
        <v>SO 05 - Rozváděcí řad 2</v>
      </c>
      <c r="F77" s="328"/>
      <c r="G77" s="328"/>
      <c r="H77" s="328"/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K.Ú. černé Voděrady, Zvánovice, Ondřejov u Prahy</v>
      </c>
      <c r="I79" s="28" t="s">
        <v>23</v>
      </c>
      <c r="J79" s="50" t="str">
        <f>IF(J12="","",J12)</f>
        <v>31. 7. 2025</v>
      </c>
      <c r="L79" s="33"/>
    </row>
    <row r="80" spans="2:12" s="1" customFormat="1" ht="6.95" customHeight="1">
      <c r="B80" s="33"/>
      <c r="L80" s="33"/>
    </row>
    <row r="81" spans="2:65" s="1" customFormat="1" ht="40.15" customHeight="1">
      <c r="B81" s="33"/>
      <c r="C81" s="28" t="s">
        <v>25</v>
      </c>
      <c r="F81" s="26" t="str">
        <f>E15</f>
        <v>Obec Černé Voděrady, nám. Lípy Svobody 47, 281 63</v>
      </c>
      <c r="I81" s="28" t="s">
        <v>32</v>
      </c>
      <c r="J81" s="31" t="str">
        <f>E21</f>
        <v>Vodohospodářský rozvoj a výstavba s.s. Praha 5</v>
      </c>
      <c r="L81" s="33"/>
    </row>
    <row r="82" spans="2:65" s="1" customFormat="1" ht="15.2" customHeight="1">
      <c r="B82" s="33"/>
      <c r="C82" s="28" t="s">
        <v>30</v>
      </c>
      <c r="F82" s="26" t="str">
        <f>IF(E18="","",E18)</f>
        <v>Vyplň údaj</v>
      </c>
      <c r="I82" s="28" t="s">
        <v>36</v>
      </c>
      <c r="J82" s="31" t="str">
        <f>E24</f>
        <v xml:space="preserve"> 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13"/>
      <c r="C84" s="114" t="s">
        <v>175</v>
      </c>
      <c r="D84" s="115" t="s">
        <v>59</v>
      </c>
      <c r="E84" s="115" t="s">
        <v>55</v>
      </c>
      <c r="F84" s="115" t="s">
        <v>56</v>
      </c>
      <c r="G84" s="115" t="s">
        <v>176</v>
      </c>
      <c r="H84" s="115" t="s">
        <v>177</v>
      </c>
      <c r="I84" s="115" t="s">
        <v>178</v>
      </c>
      <c r="J84" s="115" t="s">
        <v>160</v>
      </c>
      <c r="K84" s="116" t="s">
        <v>179</v>
      </c>
      <c r="L84" s="113"/>
      <c r="M84" s="57" t="s">
        <v>19</v>
      </c>
      <c r="N84" s="58" t="s">
        <v>44</v>
      </c>
      <c r="O84" s="58" t="s">
        <v>180</v>
      </c>
      <c r="P84" s="58" t="s">
        <v>181</v>
      </c>
      <c r="Q84" s="58" t="s">
        <v>182</v>
      </c>
      <c r="R84" s="58" t="s">
        <v>183</v>
      </c>
      <c r="S84" s="58" t="s">
        <v>184</v>
      </c>
      <c r="T84" s="59" t="s">
        <v>185</v>
      </c>
    </row>
    <row r="85" spans="2:65" s="1" customFormat="1" ht="22.9" customHeight="1">
      <c r="B85" s="33"/>
      <c r="C85" s="62" t="s">
        <v>186</v>
      </c>
      <c r="J85" s="117">
        <f>BK85</f>
        <v>0</v>
      </c>
      <c r="L85" s="33"/>
      <c r="M85" s="60"/>
      <c r="N85" s="51"/>
      <c r="O85" s="51"/>
      <c r="P85" s="118">
        <f>P86</f>
        <v>0</v>
      </c>
      <c r="Q85" s="51"/>
      <c r="R85" s="118">
        <f>R86</f>
        <v>3.5440289000000003</v>
      </c>
      <c r="S85" s="51"/>
      <c r="T85" s="119">
        <f>T86</f>
        <v>0</v>
      </c>
      <c r="AT85" s="18" t="s">
        <v>73</v>
      </c>
      <c r="AU85" s="18" t="s">
        <v>161</v>
      </c>
      <c r="BK85" s="120">
        <f>BK86</f>
        <v>0</v>
      </c>
    </row>
    <row r="86" spans="2:65" s="11" customFormat="1" ht="25.9" customHeight="1">
      <c r="B86" s="121"/>
      <c r="D86" s="122" t="s">
        <v>73</v>
      </c>
      <c r="E86" s="123" t="s">
        <v>187</v>
      </c>
      <c r="F86" s="123" t="s">
        <v>188</v>
      </c>
      <c r="I86" s="124"/>
      <c r="J86" s="125">
        <f>BK86</f>
        <v>0</v>
      </c>
      <c r="L86" s="121"/>
      <c r="M86" s="126"/>
      <c r="P86" s="127">
        <f>P87+P255+P281+P289+P372</f>
        <v>0</v>
      </c>
      <c r="R86" s="127">
        <f>R87+R255+R281+R289+R372</f>
        <v>3.5440289000000003</v>
      </c>
      <c r="T86" s="128">
        <f>T87+T255+T281+T289+T372</f>
        <v>0</v>
      </c>
      <c r="AR86" s="122" t="s">
        <v>82</v>
      </c>
      <c r="AT86" s="129" t="s">
        <v>73</v>
      </c>
      <c r="AU86" s="129" t="s">
        <v>74</v>
      </c>
      <c r="AY86" s="122" t="s">
        <v>189</v>
      </c>
      <c r="BK86" s="130">
        <f>BK87+BK255+BK281+BK289+BK372</f>
        <v>0</v>
      </c>
    </row>
    <row r="87" spans="2:65" s="11" customFormat="1" ht="22.9" customHeight="1">
      <c r="B87" s="121"/>
      <c r="D87" s="122" t="s">
        <v>73</v>
      </c>
      <c r="E87" s="131" t="s">
        <v>82</v>
      </c>
      <c r="F87" s="131" t="s">
        <v>190</v>
      </c>
      <c r="I87" s="124"/>
      <c r="J87" s="132">
        <f>BK87</f>
        <v>0</v>
      </c>
      <c r="L87" s="121"/>
      <c r="M87" s="126"/>
      <c r="P87" s="127">
        <f>SUM(P88:P254)</f>
        <v>0</v>
      </c>
      <c r="R87" s="127">
        <f>SUM(R88:R254)</f>
        <v>0.44911290000000004</v>
      </c>
      <c r="T87" s="128">
        <f>SUM(T88:T254)</f>
        <v>0</v>
      </c>
      <c r="AR87" s="122" t="s">
        <v>82</v>
      </c>
      <c r="AT87" s="129" t="s">
        <v>73</v>
      </c>
      <c r="AU87" s="129" t="s">
        <v>82</v>
      </c>
      <c r="AY87" s="122" t="s">
        <v>189</v>
      </c>
      <c r="BK87" s="130">
        <f>SUM(BK88:BK254)</f>
        <v>0</v>
      </c>
    </row>
    <row r="88" spans="2:65" s="1" customFormat="1" ht="24.2" customHeight="1">
      <c r="B88" s="33"/>
      <c r="C88" s="133" t="s">
        <v>82</v>
      </c>
      <c r="D88" s="133" t="s">
        <v>191</v>
      </c>
      <c r="E88" s="134" t="s">
        <v>346</v>
      </c>
      <c r="F88" s="135" t="s">
        <v>347</v>
      </c>
      <c r="G88" s="136" t="s">
        <v>348</v>
      </c>
      <c r="H88" s="137">
        <v>60</v>
      </c>
      <c r="I88" s="138"/>
      <c r="J88" s="139">
        <f>ROUND(I88*H88,2)</f>
        <v>0</v>
      </c>
      <c r="K88" s="135" t="s">
        <v>195</v>
      </c>
      <c r="L88" s="33"/>
      <c r="M88" s="140" t="s">
        <v>19</v>
      </c>
      <c r="N88" s="141" t="s">
        <v>45</v>
      </c>
      <c r="P88" s="142">
        <f>O88*H88</f>
        <v>0</v>
      </c>
      <c r="Q88" s="142">
        <v>3.0000000000000001E-5</v>
      </c>
      <c r="R88" s="142">
        <f>Q88*H88</f>
        <v>1.8E-3</v>
      </c>
      <c r="S88" s="142">
        <v>0</v>
      </c>
      <c r="T88" s="143">
        <f>S88*H88</f>
        <v>0</v>
      </c>
      <c r="AR88" s="144" t="s">
        <v>196</v>
      </c>
      <c r="AT88" s="144" t="s">
        <v>191</v>
      </c>
      <c r="AU88" s="144" t="s">
        <v>85</v>
      </c>
      <c r="AY88" s="18" t="s">
        <v>189</v>
      </c>
      <c r="BE88" s="145">
        <f>IF(N88="základní",J88,0)</f>
        <v>0</v>
      </c>
      <c r="BF88" s="145">
        <f>IF(N88="snížená",J88,0)</f>
        <v>0</v>
      </c>
      <c r="BG88" s="145">
        <f>IF(N88="zákl. přenesená",J88,0)</f>
        <v>0</v>
      </c>
      <c r="BH88" s="145">
        <f>IF(N88="sníž. přenesená",J88,0)</f>
        <v>0</v>
      </c>
      <c r="BI88" s="145">
        <f>IF(N88="nulová",J88,0)</f>
        <v>0</v>
      </c>
      <c r="BJ88" s="18" t="s">
        <v>82</v>
      </c>
      <c r="BK88" s="145">
        <f>ROUND(I88*H88,2)</f>
        <v>0</v>
      </c>
      <c r="BL88" s="18" t="s">
        <v>196</v>
      </c>
      <c r="BM88" s="144" t="s">
        <v>5151</v>
      </c>
    </row>
    <row r="89" spans="2:65" s="1" customFormat="1" ht="11.25">
      <c r="B89" s="33"/>
      <c r="D89" s="146" t="s">
        <v>198</v>
      </c>
      <c r="F89" s="147" t="s">
        <v>350</v>
      </c>
      <c r="I89" s="148"/>
      <c r="L89" s="33"/>
      <c r="M89" s="149"/>
      <c r="T89" s="54"/>
      <c r="AT89" s="18" t="s">
        <v>198</v>
      </c>
      <c r="AU89" s="18" t="s">
        <v>85</v>
      </c>
    </row>
    <row r="90" spans="2:65" s="12" customFormat="1" ht="11.25">
      <c r="B90" s="150"/>
      <c r="D90" s="151" t="s">
        <v>205</v>
      </c>
      <c r="E90" s="152" t="s">
        <v>19</v>
      </c>
      <c r="F90" s="153" t="s">
        <v>353</v>
      </c>
      <c r="H90" s="152" t="s">
        <v>19</v>
      </c>
      <c r="I90" s="154"/>
      <c r="L90" s="150"/>
      <c r="M90" s="155"/>
      <c r="T90" s="156"/>
      <c r="AT90" s="152" t="s">
        <v>205</v>
      </c>
      <c r="AU90" s="152" t="s">
        <v>85</v>
      </c>
      <c r="AV90" s="12" t="s">
        <v>82</v>
      </c>
      <c r="AW90" s="12" t="s">
        <v>35</v>
      </c>
      <c r="AX90" s="12" t="s">
        <v>74</v>
      </c>
      <c r="AY90" s="152" t="s">
        <v>189</v>
      </c>
    </row>
    <row r="91" spans="2:65" s="13" customFormat="1" ht="11.25">
      <c r="B91" s="157"/>
      <c r="D91" s="151" t="s">
        <v>205</v>
      </c>
      <c r="E91" s="158" t="s">
        <v>19</v>
      </c>
      <c r="F91" s="159" t="s">
        <v>354</v>
      </c>
      <c r="H91" s="160">
        <v>60</v>
      </c>
      <c r="I91" s="161"/>
      <c r="L91" s="157"/>
      <c r="M91" s="162"/>
      <c r="T91" s="163"/>
      <c r="AT91" s="158" t="s">
        <v>205</v>
      </c>
      <c r="AU91" s="158" t="s">
        <v>85</v>
      </c>
      <c r="AV91" s="13" t="s">
        <v>85</v>
      </c>
      <c r="AW91" s="13" t="s">
        <v>35</v>
      </c>
      <c r="AX91" s="13" t="s">
        <v>82</v>
      </c>
      <c r="AY91" s="158" t="s">
        <v>189</v>
      </c>
    </row>
    <row r="92" spans="2:65" s="1" customFormat="1" ht="37.9" customHeight="1">
      <c r="B92" s="33"/>
      <c r="C92" s="133" t="s">
        <v>85</v>
      </c>
      <c r="D92" s="133" t="s">
        <v>191</v>
      </c>
      <c r="E92" s="134" t="s">
        <v>356</v>
      </c>
      <c r="F92" s="135" t="s">
        <v>357</v>
      </c>
      <c r="G92" s="136" t="s">
        <v>358</v>
      </c>
      <c r="H92" s="137">
        <v>6</v>
      </c>
      <c r="I92" s="138"/>
      <c r="J92" s="139">
        <f>ROUND(I92*H92,2)</f>
        <v>0</v>
      </c>
      <c r="K92" s="135" t="s">
        <v>195</v>
      </c>
      <c r="L92" s="33"/>
      <c r="M92" s="140" t="s">
        <v>19</v>
      </c>
      <c r="N92" s="141" t="s">
        <v>45</v>
      </c>
      <c r="P92" s="142">
        <f>O92*H92</f>
        <v>0</v>
      </c>
      <c r="Q92" s="142">
        <v>0</v>
      </c>
      <c r="R92" s="142">
        <f>Q92*H92</f>
        <v>0</v>
      </c>
      <c r="S92" s="142">
        <v>0</v>
      </c>
      <c r="T92" s="143">
        <f>S92*H92</f>
        <v>0</v>
      </c>
      <c r="AR92" s="144" t="s">
        <v>196</v>
      </c>
      <c r="AT92" s="144" t="s">
        <v>191</v>
      </c>
      <c r="AU92" s="144" t="s">
        <v>85</v>
      </c>
      <c r="AY92" s="18" t="s">
        <v>189</v>
      </c>
      <c r="BE92" s="145">
        <f>IF(N92="základní",J92,0)</f>
        <v>0</v>
      </c>
      <c r="BF92" s="145">
        <f>IF(N92="snížená",J92,0)</f>
        <v>0</v>
      </c>
      <c r="BG92" s="145">
        <f>IF(N92="zákl. přenesená",J92,0)</f>
        <v>0</v>
      </c>
      <c r="BH92" s="145">
        <f>IF(N92="sníž. přenesená",J92,0)</f>
        <v>0</v>
      </c>
      <c r="BI92" s="145">
        <f>IF(N92="nulová",J92,0)</f>
        <v>0</v>
      </c>
      <c r="BJ92" s="18" t="s">
        <v>82</v>
      </c>
      <c r="BK92" s="145">
        <f>ROUND(I92*H92,2)</f>
        <v>0</v>
      </c>
      <c r="BL92" s="18" t="s">
        <v>196</v>
      </c>
      <c r="BM92" s="144" t="s">
        <v>5152</v>
      </c>
    </row>
    <row r="93" spans="2:65" s="1" customFormat="1" ht="11.25">
      <c r="B93" s="33"/>
      <c r="D93" s="146" t="s">
        <v>198</v>
      </c>
      <c r="F93" s="147" t="s">
        <v>360</v>
      </c>
      <c r="I93" s="148"/>
      <c r="L93" s="33"/>
      <c r="M93" s="149"/>
      <c r="T93" s="54"/>
      <c r="AT93" s="18" t="s">
        <v>198</v>
      </c>
      <c r="AU93" s="18" t="s">
        <v>85</v>
      </c>
    </row>
    <row r="94" spans="2:65" s="1" customFormat="1" ht="101.25" customHeight="1">
      <c r="B94" s="33"/>
      <c r="C94" s="133" t="s">
        <v>111</v>
      </c>
      <c r="D94" s="133" t="s">
        <v>191</v>
      </c>
      <c r="E94" s="134" t="s">
        <v>369</v>
      </c>
      <c r="F94" s="135" t="s">
        <v>370</v>
      </c>
      <c r="G94" s="136" t="s">
        <v>339</v>
      </c>
      <c r="H94" s="137">
        <v>0.51</v>
      </c>
      <c r="I94" s="138"/>
      <c r="J94" s="139">
        <f>ROUND(I94*H94,2)</f>
        <v>0</v>
      </c>
      <c r="K94" s="135" t="s">
        <v>195</v>
      </c>
      <c r="L94" s="33"/>
      <c r="M94" s="140" t="s">
        <v>19</v>
      </c>
      <c r="N94" s="141" t="s">
        <v>45</v>
      </c>
      <c r="P94" s="142">
        <f>O94*H94</f>
        <v>0</v>
      </c>
      <c r="Q94" s="142">
        <v>1.269E-2</v>
      </c>
      <c r="R94" s="142">
        <f>Q94*H94</f>
        <v>6.4719E-3</v>
      </c>
      <c r="S94" s="142">
        <v>0</v>
      </c>
      <c r="T94" s="143">
        <f>S94*H94</f>
        <v>0</v>
      </c>
      <c r="AR94" s="144" t="s">
        <v>196</v>
      </c>
      <c r="AT94" s="144" t="s">
        <v>191</v>
      </c>
      <c r="AU94" s="144" t="s">
        <v>85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196</v>
      </c>
      <c r="BM94" s="144" t="s">
        <v>5153</v>
      </c>
    </row>
    <row r="95" spans="2:65" s="1" customFormat="1" ht="11.25">
      <c r="B95" s="33"/>
      <c r="D95" s="146" t="s">
        <v>198</v>
      </c>
      <c r="F95" s="147" t="s">
        <v>372</v>
      </c>
      <c r="I95" s="148"/>
      <c r="L95" s="33"/>
      <c r="M95" s="149"/>
      <c r="T95" s="54"/>
      <c r="AT95" s="18" t="s">
        <v>198</v>
      </c>
      <c r="AU95" s="18" t="s">
        <v>85</v>
      </c>
    </row>
    <row r="96" spans="2:65" s="12" customFormat="1" ht="11.25">
      <c r="B96" s="150"/>
      <c r="D96" s="151" t="s">
        <v>205</v>
      </c>
      <c r="E96" s="152" t="s">
        <v>19</v>
      </c>
      <c r="F96" s="153" t="s">
        <v>373</v>
      </c>
      <c r="H96" s="152" t="s">
        <v>19</v>
      </c>
      <c r="I96" s="154"/>
      <c r="L96" s="150"/>
      <c r="M96" s="155"/>
      <c r="T96" s="156"/>
      <c r="AT96" s="152" t="s">
        <v>205</v>
      </c>
      <c r="AU96" s="152" t="s">
        <v>85</v>
      </c>
      <c r="AV96" s="12" t="s">
        <v>82</v>
      </c>
      <c r="AW96" s="12" t="s">
        <v>35</v>
      </c>
      <c r="AX96" s="12" t="s">
        <v>74</v>
      </c>
      <c r="AY96" s="152" t="s">
        <v>189</v>
      </c>
    </row>
    <row r="97" spans="2:65" s="13" customFormat="1" ht="11.25">
      <c r="B97" s="157"/>
      <c r="D97" s="151" t="s">
        <v>205</v>
      </c>
      <c r="E97" s="158" t="s">
        <v>19</v>
      </c>
      <c r="F97" s="159" t="s">
        <v>5154</v>
      </c>
      <c r="H97" s="160">
        <v>0.51</v>
      </c>
      <c r="I97" s="161"/>
      <c r="L97" s="157"/>
      <c r="M97" s="162"/>
      <c r="T97" s="163"/>
      <c r="AT97" s="158" t="s">
        <v>205</v>
      </c>
      <c r="AU97" s="158" t="s">
        <v>85</v>
      </c>
      <c r="AV97" s="13" t="s">
        <v>85</v>
      </c>
      <c r="AW97" s="13" t="s">
        <v>35</v>
      </c>
      <c r="AX97" s="13" t="s">
        <v>82</v>
      </c>
      <c r="AY97" s="158" t="s">
        <v>189</v>
      </c>
    </row>
    <row r="98" spans="2:65" s="1" customFormat="1" ht="90" customHeight="1">
      <c r="B98" s="33"/>
      <c r="C98" s="133" t="s">
        <v>196</v>
      </c>
      <c r="D98" s="133" t="s">
        <v>191</v>
      </c>
      <c r="E98" s="134" t="s">
        <v>5155</v>
      </c>
      <c r="F98" s="135" t="s">
        <v>5156</v>
      </c>
      <c r="G98" s="136" t="s">
        <v>339</v>
      </c>
      <c r="H98" s="137">
        <v>1.53</v>
      </c>
      <c r="I98" s="138"/>
      <c r="J98" s="139">
        <f>ROUND(I98*H98,2)</f>
        <v>0</v>
      </c>
      <c r="K98" s="135" t="s">
        <v>195</v>
      </c>
      <c r="L98" s="33"/>
      <c r="M98" s="140" t="s">
        <v>19</v>
      </c>
      <c r="N98" s="141" t="s">
        <v>45</v>
      </c>
      <c r="P98" s="142">
        <f>O98*H98</f>
        <v>0</v>
      </c>
      <c r="Q98" s="142">
        <v>3.6900000000000002E-2</v>
      </c>
      <c r="R98" s="142">
        <f>Q98*H98</f>
        <v>5.6457000000000007E-2</v>
      </c>
      <c r="S98" s="142">
        <v>0</v>
      </c>
      <c r="T98" s="143">
        <f>S98*H98</f>
        <v>0</v>
      </c>
      <c r="AR98" s="144" t="s">
        <v>196</v>
      </c>
      <c r="AT98" s="144" t="s">
        <v>191</v>
      </c>
      <c r="AU98" s="144" t="s">
        <v>85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196</v>
      </c>
      <c r="BM98" s="144" t="s">
        <v>5157</v>
      </c>
    </row>
    <row r="99" spans="2:65" s="1" customFormat="1" ht="11.25">
      <c r="B99" s="33"/>
      <c r="D99" s="146" t="s">
        <v>198</v>
      </c>
      <c r="F99" s="147" t="s">
        <v>5158</v>
      </c>
      <c r="I99" s="148"/>
      <c r="L99" s="33"/>
      <c r="M99" s="149"/>
      <c r="T99" s="54"/>
      <c r="AT99" s="18" t="s">
        <v>198</v>
      </c>
      <c r="AU99" s="18" t="s">
        <v>85</v>
      </c>
    </row>
    <row r="100" spans="2:65" s="13" customFormat="1" ht="11.25">
      <c r="B100" s="157"/>
      <c r="D100" s="151" t="s">
        <v>205</v>
      </c>
      <c r="E100" s="158" t="s">
        <v>19</v>
      </c>
      <c r="F100" s="159" t="s">
        <v>5159</v>
      </c>
      <c r="H100" s="160">
        <v>1.53</v>
      </c>
      <c r="I100" s="161"/>
      <c r="L100" s="157"/>
      <c r="M100" s="162"/>
      <c r="T100" s="163"/>
      <c r="AT100" s="158" t="s">
        <v>205</v>
      </c>
      <c r="AU100" s="158" t="s">
        <v>85</v>
      </c>
      <c r="AV100" s="13" t="s">
        <v>85</v>
      </c>
      <c r="AW100" s="13" t="s">
        <v>35</v>
      </c>
      <c r="AX100" s="13" t="s">
        <v>82</v>
      </c>
      <c r="AY100" s="158" t="s">
        <v>189</v>
      </c>
    </row>
    <row r="101" spans="2:65" s="1" customFormat="1" ht="44.25" customHeight="1">
      <c r="B101" s="33"/>
      <c r="C101" s="133" t="s">
        <v>219</v>
      </c>
      <c r="D101" s="133" t="s">
        <v>191</v>
      </c>
      <c r="E101" s="134" t="s">
        <v>5160</v>
      </c>
      <c r="F101" s="135" t="s">
        <v>5161</v>
      </c>
      <c r="G101" s="136" t="s">
        <v>405</v>
      </c>
      <c r="H101" s="137">
        <v>17.634</v>
      </c>
      <c r="I101" s="138"/>
      <c r="J101" s="139">
        <f>ROUND(I101*H101,2)</f>
        <v>0</v>
      </c>
      <c r="K101" s="135" t="s">
        <v>195</v>
      </c>
      <c r="L101" s="33"/>
      <c r="M101" s="140" t="s">
        <v>19</v>
      </c>
      <c r="N101" s="141" t="s">
        <v>45</v>
      </c>
      <c r="P101" s="142">
        <f>O101*H101</f>
        <v>0</v>
      </c>
      <c r="Q101" s="142">
        <v>0</v>
      </c>
      <c r="R101" s="142">
        <f>Q101*H101</f>
        <v>0</v>
      </c>
      <c r="S101" s="142">
        <v>0</v>
      </c>
      <c r="T101" s="143">
        <f>S101*H101</f>
        <v>0</v>
      </c>
      <c r="AR101" s="144" t="s">
        <v>196</v>
      </c>
      <c r="AT101" s="144" t="s">
        <v>191</v>
      </c>
      <c r="AU101" s="144" t="s">
        <v>85</v>
      </c>
      <c r="AY101" s="18" t="s">
        <v>189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8" t="s">
        <v>82</v>
      </c>
      <c r="BK101" s="145">
        <f>ROUND(I101*H101,2)</f>
        <v>0</v>
      </c>
      <c r="BL101" s="18" t="s">
        <v>196</v>
      </c>
      <c r="BM101" s="144" t="s">
        <v>5162</v>
      </c>
    </row>
    <row r="102" spans="2:65" s="1" customFormat="1" ht="11.25">
      <c r="B102" s="33"/>
      <c r="D102" s="146" t="s">
        <v>198</v>
      </c>
      <c r="F102" s="147" t="s">
        <v>5163</v>
      </c>
      <c r="I102" s="148"/>
      <c r="L102" s="33"/>
      <c r="M102" s="149"/>
      <c r="T102" s="54"/>
      <c r="AT102" s="18" t="s">
        <v>198</v>
      </c>
      <c r="AU102" s="18" t="s">
        <v>85</v>
      </c>
    </row>
    <row r="103" spans="2:65" s="12" customFormat="1" ht="11.25">
      <c r="B103" s="150"/>
      <c r="D103" s="151" t="s">
        <v>205</v>
      </c>
      <c r="E103" s="152" t="s">
        <v>19</v>
      </c>
      <c r="F103" s="153" t="s">
        <v>5164</v>
      </c>
      <c r="H103" s="152" t="s">
        <v>19</v>
      </c>
      <c r="I103" s="154"/>
      <c r="L103" s="150"/>
      <c r="M103" s="155"/>
      <c r="T103" s="156"/>
      <c r="AT103" s="152" t="s">
        <v>205</v>
      </c>
      <c r="AU103" s="152" t="s">
        <v>85</v>
      </c>
      <c r="AV103" s="12" t="s">
        <v>82</v>
      </c>
      <c r="AW103" s="12" t="s">
        <v>35</v>
      </c>
      <c r="AX103" s="12" t="s">
        <v>74</v>
      </c>
      <c r="AY103" s="152" t="s">
        <v>189</v>
      </c>
    </row>
    <row r="104" spans="2:65" s="12" customFormat="1" ht="22.5">
      <c r="B104" s="150"/>
      <c r="D104" s="151" t="s">
        <v>205</v>
      </c>
      <c r="E104" s="152" t="s">
        <v>19</v>
      </c>
      <c r="F104" s="153" t="s">
        <v>5165</v>
      </c>
      <c r="H104" s="152" t="s">
        <v>19</v>
      </c>
      <c r="I104" s="154"/>
      <c r="L104" s="150"/>
      <c r="M104" s="155"/>
      <c r="T104" s="156"/>
      <c r="AT104" s="152" t="s">
        <v>205</v>
      </c>
      <c r="AU104" s="152" t="s">
        <v>85</v>
      </c>
      <c r="AV104" s="12" t="s">
        <v>82</v>
      </c>
      <c r="AW104" s="12" t="s">
        <v>35</v>
      </c>
      <c r="AX104" s="12" t="s">
        <v>74</v>
      </c>
      <c r="AY104" s="152" t="s">
        <v>189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5166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2" customFormat="1" ht="11.25">
      <c r="B106" s="150"/>
      <c r="D106" s="151" t="s">
        <v>205</v>
      </c>
      <c r="E106" s="152" t="s">
        <v>19</v>
      </c>
      <c r="F106" s="153" t="s">
        <v>5167</v>
      </c>
      <c r="H106" s="152" t="s">
        <v>19</v>
      </c>
      <c r="I106" s="154"/>
      <c r="L106" s="150"/>
      <c r="M106" s="155"/>
      <c r="T106" s="156"/>
      <c r="AT106" s="152" t="s">
        <v>205</v>
      </c>
      <c r="AU106" s="152" t="s">
        <v>85</v>
      </c>
      <c r="AV106" s="12" t="s">
        <v>82</v>
      </c>
      <c r="AW106" s="12" t="s">
        <v>35</v>
      </c>
      <c r="AX106" s="12" t="s">
        <v>74</v>
      </c>
      <c r="AY106" s="152" t="s">
        <v>189</v>
      </c>
    </row>
    <row r="107" spans="2:65" s="12" customFormat="1" ht="11.25">
      <c r="B107" s="150"/>
      <c r="D107" s="151" t="s">
        <v>205</v>
      </c>
      <c r="E107" s="152" t="s">
        <v>19</v>
      </c>
      <c r="F107" s="153" t="s">
        <v>457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3" customFormat="1" ht="11.25">
      <c r="B108" s="157"/>
      <c r="D108" s="151" t="s">
        <v>205</v>
      </c>
      <c r="E108" s="158" t="s">
        <v>19</v>
      </c>
      <c r="F108" s="159" t="s">
        <v>5168</v>
      </c>
      <c r="H108" s="160">
        <v>24.052</v>
      </c>
      <c r="I108" s="161"/>
      <c r="L108" s="157"/>
      <c r="M108" s="162"/>
      <c r="T108" s="163"/>
      <c r="AT108" s="158" t="s">
        <v>205</v>
      </c>
      <c r="AU108" s="158" t="s">
        <v>85</v>
      </c>
      <c r="AV108" s="13" t="s">
        <v>85</v>
      </c>
      <c r="AW108" s="13" t="s">
        <v>35</v>
      </c>
      <c r="AX108" s="13" t="s">
        <v>74</v>
      </c>
      <c r="AY108" s="158" t="s">
        <v>189</v>
      </c>
    </row>
    <row r="109" spans="2:65" s="12" customFormat="1" ht="11.25">
      <c r="B109" s="150"/>
      <c r="D109" s="151" t="s">
        <v>205</v>
      </c>
      <c r="E109" s="152" t="s">
        <v>19</v>
      </c>
      <c r="F109" s="153" t="s">
        <v>459</v>
      </c>
      <c r="H109" s="152" t="s">
        <v>19</v>
      </c>
      <c r="I109" s="154"/>
      <c r="L109" s="150"/>
      <c r="M109" s="155"/>
      <c r="T109" s="156"/>
      <c r="AT109" s="152" t="s">
        <v>205</v>
      </c>
      <c r="AU109" s="152" t="s">
        <v>85</v>
      </c>
      <c r="AV109" s="12" t="s">
        <v>82</v>
      </c>
      <c r="AW109" s="12" t="s">
        <v>35</v>
      </c>
      <c r="AX109" s="12" t="s">
        <v>74</v>
      </c>
      <c r="AY109" s="152" t="s">
        <v>189</v>
      </c>
    </row>
    <row r="110" spans="2:65" s="13" customFormat="1" ht="11.25">
      <c r="B110" s="157"/>
      <c r="D110" s="151" t="s">
        <v>205</v>
      </c>
      <c r="E110" s="158" t="s">
        <v>19</v>
      </c>
      <c r="F110" s="159" t="s">
        <v>5169</v>
      </c>
      <c r="H110" s="160">
        <v>148.34399999999999</v>
      </c>
      <c r="I110" s="161"/>
      <c r="L110" s="157"/>
      <c r="M110" s="162"/>
      <c r="T110" s="163"/>
      <c r="AT110" s="158" t="s">
        <v>205</v>
      </c>
      <c r="AU110" s="158" t="s">
        <v>85</v>
      </c>
      <c r="AV110" s="13" t="s">
        <v>85</v>
      </c>
      <c r="AW110" s="13" t="s">
        <v>35</v>
      </c>
      <c r="AX110" s="13" t="s">
        <v>74</v>
      </c>
      <c r="AY110" s="158" t="s">
        <v>189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5170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3" customFormat="1" ht="11.25">
      <c r="B112" s="157"/>
      <c r="D112" s="151" t="s">
        <v>205</v>
      </c>
      <c r="E112" s="158" t="s">
        <v>19</v>
      </c>
      <c r="F112" s="159" t="s">
        <v>5171</v>
      </c>
      <c r="H112" s="160">
        <v>3.9460000000000002</v>
      </c>
      <c r="I112" s="161"/>
      <c r="L112" s="157"/>
      <c r="M112" s="162"/>
      <c r="T112" s="163"/>
      <c r="AT112" s="158" t="s">
        <v>205</v>
      </c>
      <c r="AU112" s="158" t="s">
        <v>85</v>
      </c>
      <c r="AV112" s="13" t="s">
        <v>85</v>
      </c>
      <c r="AW112" s="13" t="s">
        <v>35</v>
      </c>
      <c r="AX112" s="13" t="s">
        <v>74</v>
      </c>
      <c r="AY112" s="158" t="s">
        <v>189</v>
      </c>
    </row>
    <row r="113" spans="2:65" s="15" customFormat="1" ht="11.25">
      <c r="B113" s="171"/>
      <c r="D113" s="151" t="s">
        <v>205</v>
      </c>
      <c r="E113" s="172" t="s">
        <v>19</v>
      </c>
      <c r="F113" s="173" t="s">
        <v>412</v>
      </c>
      <c r="H113" s="174">
        <v>176.34199999999998</v>
      </c>
      <c r="I113" s="175"/>
      <c r="L113" s="171"/>
      <c r="M113" s="176"/>
      <c r="T113" s="177"/>
      <c r="AT113" s="172" t="s">
        <v>205</v>
      </c>
      <c r="AU113" s="172" t="s">
        <v>85</v>
      </c>
      <c r="AV113" s="15" t="s">
        <v>111</v>
      </c>
      <c r="AW113" s="15" t="s">
        <v>35</v>
      </c>
      <c r="AX113" s="15" t="s">
        <v>74</v>
      </c>
      <c r="AY113" s="172" t="s">
        <v>189</v>
      </c>
    </row>
    <row r="114" spans="2:65" s="12" customFormat="1" ht="11.25">
      <c r="B114" s="150"/>
      <c r="D114" s="151" t="s">
        <v>205</v>
      </c>
      <c r="E114" s="152" t="s">
        <v>19</v>
      </c>
      <c r="F114" s="153" t="s">
        <v>413</v>
      </c>
      <c r="H114" s="152" t="s">
        <v>19</v>
      </c>
      <c r="I114" s="154"/>
      <c r="L114" s="150"/>
      <c r="M114" s="155"/>
      <c r="T114" s="156"/>
      <c r="AT114" s="152" t="s">
        <v>205</v>
      </c>
      <c r="AU114" s="152" t="s">
        <v>85</v>
      </c>
      <c r="AV114" s="12" t="s">
        <v>82</v>
      </c>
      <c r="AW114" s="12" t="s">
        <v>35</v>
      </c>
      <c r="AX114" s="12" t="s">
        <v>74</v>
      </c>
      <c r="AY114" s="152" t="s">
        <v>189</v>
      </c>
    </row>
    <row r="115" spans="2:65" s="13" customFormat="1" ht="11.25">
      <c r="B115" s="157"/>
      <c r="D115" s="151" t="s">
        <v>205</v>
      </c>
      <c r="E115" s="158" t="s">
        <v>19</v>
      </c>
      <c r="F115" s="159" t="s">
        <v>5172</v>
      </c>
      <c r="H115" s="160">
        <v>17.634</v>
      </c>
      <c r="I115" s="161"/>
      <c r="L115" s="157"/>
      <c r="M115" s="162"/>
      <c r="T115" s="163"/>
      <c r="AT115" s="158" t="s">
        <v>205</v>
      </c>
      <c r="AU115" s="158" t="s">
        <v>85</v>
      </c>
      <c r="AV115" s="13" t="s">
        <v>85</v>
      </c>
      <c r="AW115" s="13" t="s">
        <v>35</v>
      </c>
      <c r="AX115" s="13" t="s">
        <v>82</v>
      </c>
      <c r="AY115" s="158" t="s">
        <v>189</v>
      </c>
    </row>
    <row r="116" spans="2:65" s="1" customFormat="1" ht="44.25" customHeight="1">
      <c r="B116" s="33"/>
      <c r="C116" s="133" t="s">
        <v>218</v>
      </c>
      <c r="D116" s="133" t="s">
        <v>191</v>
      </c>
      <c r="E116" s="134" t="s">
        <v>5173</v>
      </c>
      <c r="F116" s="135" t="s">
        <v>5174</v>
      </c>
      <c r="G116" s="136" t="s">
        <v>405</v>
      </c>
      <c r="H116" s="137">
        <v>26.451000000000001</v>
      </c>
      <c r="I116" s="138"/>
      <c r="J116" s="139">
        <f>ROUND(I116*H116,2)</f>
        <v>0</v>
      </c>
      <c r="K116" s="135" t="s">
        <v>195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196</v>
      </c>
      <c r="AT116" s="144" t="s">
        <v>191</v>
      </c>
      <c r="AU116" s="144" t="s">
        <v>85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196</v>
      </c>
      <c r="BM116" s="144" t="s">
        <v>5175</v>
      </c>
    </row>
    <row r="117" spans="2:65" s="1" customFormat="1" ht="11.25">
      <c r="B117" s="33"/>
      <c r="D117" s="146" t="s">
        <v>198</v>
      </c>
      <c r="F117" s="147" t="s">
        <v>5176</v>
      </c>
      <c r="I117" s="148"/>
      <c r="L117" s="33"/>
      <c r="M117" s="149"/>
      <c r="T117" s="54"/>
      <c r="AT117" s="18" t="s">
        <v>198</v>
      </c>
      <c r="AU117" s="18" t="s">
        <v>85</v>
      </c>
    </row>
    <row r="118" spans="2:65" s="12" customFormat="1" ht="11.25">
      <c r="B118" s="150"/>
      <c r="D118" s="151" t="s">
        <v>205</v>
      </c>
      <c r="E118" s="152" t="s">
        <v>19</v>
      </c>
      <c r="F118" s="153" t="s">
        <v>420</v>
      </c>
      <c r="H118" s="152" t="s">
        <v>19</v>
      </c>
      <c r="I118" s="154"/>
      <c r="L118" s="150"/>
      <c r="M118" s="155"/>
      <c r="T118" s="156"/>
      <c r="AT118" s="152" t="s">
        <v>205</v>
      </c>
      <c r="AU118" s="152" t="s">
        <v>85</v>
      </c>
      <c r="AV118" s="12" t="s">
        <v>82</v>
      </c>
      <c r="AW118" s="12" t="s">
        <v>35</v>
      </c>
      <c r="AX118" s="12" t="s">
        <v>74</v>
      </c>
      <c r="AY118" s="152" t="s">
        <v>189</v>
      </c>
    </row>
    <row r="119" spans="2:65" s="13" customFormat="1" ht="11.25">
      <c r="B119" s="157"/>
      <c r="D119" s="151" t="s">
        <v>205</v>
      </c>
      <c r="E119" s="158" t="s">
        <v>19</v>
      </c>
      <c r="F119" s="159" t="s">
        <v>5177</v>
      </c>
      <c r="H119" s="160">
        <v>26.451000000000001</v>
      </c>
      <c r="I119" s="161"/>
      <c r="L119" s="157"/>
      <c r="M119" s="162"/>
      <c r="T119" s="163"/>
      <c r="AT119" s="158" t="s">
        <v>205</v>
      </c>
      <c r="AU119" s="158" t="s">
        <v>85</v>
      </c>
      <c r="AV119" s="13" t="s">
        <v>85</v>
      </c>
      <c r="AW119" s="13" t="s">
        <v>35</v>
      </c>
      <c r="AX119" s="13" t="s">
        <v>82</v>
      </c>
      <c r="AY119" s="158" t="s">
        <v>189</v>
      </c>
    </row>
    <row r="120" spans="2:65" s="1" customFormat="1" ht="44.25" customHeight="1">
      <c r="B120" s="33"/>
      <c r="C120" s="133" t="s">
        <v>229</v>
      </c>
      <c r="D120" s="133" t="s">
        <v>191</v>
      </c>
      <c r="E120" s="134" t="s">
        <v>5178</v>
      </c>
      <c r="F120" s="135" t="s">
        <v>5179</v>
      </c>
      <c r="G120" s="136" t="s">
        <v>405</v>
      </c>
      <c r="H120" s="137">
        <v>105.80500000000001</v>
      </c>
      <c r="I120" s="138"/>
      <c r="J120" s="139">
        <f>ROUND(I120*H120,2)</f>
        <v>0</v>
      </c>
      <c r="K120" s="135" t="s">
        <v>195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196</v>
      </c>
      <c r="AT120" s="144" t="s">
        <v>191</v>
      </c>
      <c r="AU120" s="144" t="s">
        <v>85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196</v>
      </c>
      <c r="BM120" s="144" t="s">
        <v>5180</v>
      </c>
    </row>
    <row r="121" spans="2:65" s="1" customFormat="1" ht="11.25">
      <c r="B121" s="33"/>
      <c r="D121" s="146" t="s">
        <v>198</v>
      </c>
      <c r="F121" s="147" t="s">
        <v>5181</v>
      </c>
      <c r="I121" s="148"/>
      <c r="L121" s="33"/>
      <c r="M121" s="149"/>
      <c r="T121" s="54"/>
      <c r="AT121" s="18" t="s">
        <v>198</v>
      </c>
      <c r="AU121" s="18" t="s">
        <v>85</v>
      </c>
    </row>
    <row r="122" spans="2:65" s="12" customFormat="1" ht="11.25">
      <c r="B122" s="150"/>
      <c r="D122" s="151" t="s">
        <v>205</v>
      </c>
      <c r="E122" s="152" t="s">
        <v>19</v>
      </c>
      <c r="F122" s="153" t="s">
        <v>486</v>
      </c>
      <c r="H122" s="152" t="s">
        <v>19</v>
      </c>
      <c r="I122" s="154"/>
      <c r="L122" s="150"/>
      <c r="M122" s="155"/>
      <c r="T122" s="156"/>
      <c r="AT122" s="152" t="s">
        <v>205</v>
      </c>
      <c r="AU122" s="152" t="s">
        <v>85</v>
      </c>
      <c r="AV122" s="12" t="s">
        <v>82</v>
      </c>
      <c r="AW122" s="12" t="s">
        <v>35</v>
      </c>
      <c r="AX122" s="12" t="s">
        <v>74</v>
      </c>
      <c r="AY122" s="152" t="s">
        <v>189</v>
      </c>
    </row>
    <row r="123" spans="2:65" s="13" customFormat="1" ht="11.25">
      <c r="B123" s="157"/>
      <c r="D123" s="151" t="s">
        <v>205</v>
      </c>
      <c r="E123" s="158" t="s">
        <v>19</v>
      </c>
      <c r="F123" s="159" t="s">
        <v>5182</v>
      </c>
      <c r="H123" s="160">
        <v>105.80500000000001</v>
      </c>
      <c r="I123" s="161"/>
      <c r="L123" s="157"/>
      <c r="M123" s="162"/>
      <c r="T123" s="163"/>
      <c r="AT123" s="158" t="s">
        <v>205</v>
      </c>
      <c r="AU123" s="158" t="s">
        <v>85</v>
      </c>
      <c r="AV123" s="13" t="s">
        <v>85</v>
      </c>
      <c r="AW123" s="13" t="s">
        <v>35</v>
      </c>
      <c r="AX123" s="13" t="s">
        <v>82</v>
      </c>
      <c r="AY123" s="158" t="s">
        <v>189</v>
      </c>
    </row>
    <row r="124" spans="2:65" s="1" customFormat="1" ht="44.25" customHeight="1">
      <c r="B124" s="33"/>
      <c r="C124" s="133" t="s">
        <v>234</v>
      </c>
      <c r="D124" s="133" t="s">
        <v>191</v>
      </c>
      <c r="E124" s="134" t="s">
        <v>5183</v>
      </c>
      <c r="F124" s="135" t="s">
        <v>5184</v>
      </c>
      <c r="G124" s="136" t="s">
        <v>405</v>
      </c>
      <c r="H124" s="137">
        <v>17.634</v>
      </c>
      <c r="I124" s="138"/>
      <c r="J124" s="139">
        <f>ROUND(I124*H124,2)</f>
        <v>0</v>
      </c>
      <c r="K124" s="135" t="s">
        <v>195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196</v>
      </c>
      <c r="AT124" s="144" t="s">
        <v>191</v>
      </c>
      <c r="AU124" s="144" t="s">
        <v>85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196</v>
      </c>
      <c r="BM124" s="144" t="s">
        <v>5185</v>
      </c>
    </row>
    <row r="125" spans="2:65" s="1" customFormat="1" ht="11.25">
      <c r="B125" s="33"/>
      <c r="D125" s="146" t="s">
        <v>198</v>
      </c>
      <c r="F125" s="147" t="s">
        <v>5186</v>
      </c>
      <c r="I125" s="148"/>
      <c r="L125" s="33"/>
      <c r="M125" s="149"/>
      <c r="T125" s="54"/>
      <c r="AT125" s="18" t="s">
        <v>198</v>
      </c>
      <c r="AU125" s="18" t="s">
        <v>85</v>
      </c>
    </row>
    <row r="126" spans="2:65" s="12" customFormat="1" ht="11.25">
      <c r="B126" s="150"/>
      <c r="D126" s="151" t="s">
        <v>205</v>
      </c>
      <c r="E126" s="152" t="s">
        <v>19</v>
      </c>
      <c r="F126" s="153" t="s">
        <v>433</v>
      </c>
      <c r="H126" s="152" t="s">
        <v>19</v>
      </c>
      <c r="I126" s="154"/>
      <c r="L126" s="150"/>
      <c r="M126" s="155"/>
      <c r="T126" s="156"/>
      <c r="AT126" s="152" t="s">
        <v>205</v>
      </c>
      <c r="AU126" s="152" t="s">
        <v>85</v>
      </c>
      <c r="AV126" s="12" t="s">
        <v>82</v>
      </c>
      <c r="AW126" s="12" t="s">
        <v>35</v>
      </c>
      <c r="AX126" s="12" t="s">
        <v>74</v>
      </c>
      <c r="AY126" s="152" t="s">
        <v>189</v>
      </c>
    </row>
    <row r="127" spans="2:65" s="13" customFormat="1" ht="11.25">
      <c r="B127" s="157"/>
      <c r="D127" s="151" t="s">
        <v>205</v>
      </c>
      <c r="E127" s="158" t="s">
        <v>19</v>
      </c>
      <c r="F127" s="159" t="s">
        <v>5187</v>
      </c>
      <c r="H127" s="160">
        <v>17.634</v>
      </c>
      <c r="I127" s="161"/>
      <c r="L127" s="157"/>
      <c r="M127" s="162"/>
      <c r="T127" s="163"/>
      <c r="AT127" s="158" t="s">
        <v>205</v>
      </c>
      <c r="AU127" s="158" t="s">
        <v>85</v>
      </c>
      <c r="AV127" s="13" t="s">
        <v>85</v>
      </c>
      <c r="AW127" s="13" t="s">
        <v>35</v>
      </c>
      <c r="AX127" s="13" t="s">
        <v>82</v>
      </c>
      <c r="AY127" s="158" t="s">
        <v>189</v>
      </c>
    </row>
    <row r="128" spans="2:65" s="1" customFormat="1" ht="44.25" customHeight="1">
      <c r="B128" s="33"/>
      <c r="C128" s="133" t="s">
        <v>239</v>
      </c>
      <c r="D128" s="133" t="s">
        <v>191</v>
      </c>
      <c r="E128" s="134" t="s">
        <v>5188</v>
      </c>
      <c r="F128" s="135" t="s">
        <v>5189</v>
      </c>
      <c r="G128" s="136" t="s">
        <v>405</v>
      </c>
      <c r="H128" s="137">
        <v>8.8170000000000002</v>
      </c>
      <c r="I128" s="138"/>
      <c r="J128" s="139">
        <f>ROUND(I128*H128,2)</f>
        <v>0</v>
      </c>
      <c r="K128" s="135" t="s">
        <v>195</v>
      </c>
      <c r="L128" s="33"/>
      <c r="M128" s="140" t="s">
        <v>19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196</v>
      </c>
      <c r="AT128" s="144" t="s">
        <v>191</v>
      </c>
      <c r="AU128" s="144" t="s">
        <v>85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196</v>
      </c>
      <c r="BM128" s="144" t="s">
        <v>5190</v>
      </c>
    </row>
    <row r="129" spans="2:65" s="1" customFormat="1" ht="11.25">
      <c r="B129" s="33"/>
      <c r="D129" s="146" t="s">
        <v>198</v>
      </c>
      <c r="F129" s="147" t="s">
        <v>5191</v>
      </c>
      <c r="I129" s="148"/>
      <c r="L129" s="33"/>
      <c r="M129" s="149"/>
      <c r="T129" s="54"/>
      <c r="AT129" s="18" t="s">
        <v>198</v>
      </c>
      <c r="AU129" s="18" t="s">
        <v>85</v>
      </c>
    </row>
    <row r="130" spans="2:65" s="12" customFormat="1" ht="11.25">
      <c r="B130" s="150"/>
      <c r="D130" s="151" t="s">
        <v>205</v>
      </c>
      <c r="E130" s="152" t="s">
        <v>19</v>
      </c>
      <c r="F130" s="153" t="s">
        <v>439</v>
      </c>
      <c r="H130" s="152" t="s">
        <v>19</v>
      </c>
      <c r="I130" s="154"/>
      <c r="L130" s="150"/>
      <c r="M130" s="155"/>
      <c r="T130" s="156"/>
      <c r="AT130" s="152" t="s">
        <v>205</v>
      </c>
      <c r="AU130" s="152" t="s">
        <v>85</v>
      </c>
      <c r="AV130" s="12" t="s">
        <v>82</v>
      </c>
      <c r="AW130" s="12" t="s">
        <v>35</v>
      </c>
      <c r="AX130" s="12" t="s">
        <v>74</v>
      </c>
      <c r="AY130" s="152" t="s">
        <v>189</v>
      </c>
    </row>
    <row r="131" spans="2:65" s="13" customFormat="1" ht="11.25">
      <c r="B131" s="157"/>
      <c r="D131" s="151" t="s">
        <v>205</v>
      </c>
      <c r="E131" s="158" t="s">
        <v>19</v>
      </c>
      <c r="F131" s="159" t="s">
        <v>5192</v>
      </c>
      <c r="H131" s="160">
        <v>8.8170000000000002</v>
      </c>
      <c r="I131" s="161"/>
      <c r="L131" s="157"/>
      <c r="M131" s="162"/>
      <c r="T131" s="163"/>
      <c r="AT131" s="158" t="s">
        <v>205</v>
      </c>
      <c r="AU131" s="158" t="s">
        <v>85</v>
      </c>
      <c r="AV131" s="13" t="s">
        <v>85</v>
      </c>
      <c r="AW131" s="13" t="s">
        <v>35</v>
      </c>
      <c r="AX131" s="13" t="s">
        <v>82</v>
      </c>
      <c r="AY131" s="158" t="s">
        <v>189</v>
      </c>
    </row>
    <row r="132" spans="2:65" s="1" customFormat="1" ht="37.9" customHeight="1">
      <c r="B132" s="33"/>
      <c r="C132" s="133" t="s">
        <v>244</v>
      </c>
      <c r="D132" s="133" t="s">
        <v>191</v>
      </c>
      <c r="E132" s="134" t="s">
        <v>501</v>
      </c>
      <c r="F132" s="135" t="s">
        <v>502</v>
      </c>
      <c r="G132" s="136" t="s">
        <v>405</v>
      </c>
      <c r="H132" s="137">
        <v>3.5910000000000002</v>
      </c>
      <c r="I132" s="138"/>
      <c r="J132" s="139">
        <f>ROUND(I132*H132,2)</f>
        <v>0</v>
      </c>
      <c r="K132" s="135" t="s">
        <v>195</v>
      </c>
      <c r="L132" s="33"/>
      <c r="M132" s="140" t="s">
        <v>19</v>
      </c>
      <c r="N132" s="141" t="s">
        <v>45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196</v>
      </c>
      <c r="AT132" s="144" t="s">
        <v>191</v>
      </c>
      <c r="AU132" s="144" t="s">
        <v>85</v>
      </c>
      <c r="AY132" s="18" t="s">
        <v>189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8" t="s">
        <v>82</v>
      </c>
      <c r="BK132" s="145">
        <f>ROUND(I132*H132,2)</f>
        <v>0</v>
      </c>
      <c r="BL132" s="18" t="s">
        <v>196</v>
      </c>
      <c r="BM132" s="144" t="s">
        <v>5193</v>
      </c>
    </row>
    <row r="133" spans="2:65" s="1" customFormat="1" ht="11.25">
      <c r="B133" s="33"/>
      <c r="D133" s="146" t="s">
        <v>198</v>
      </c>
      <c r="F133" s="147" t="s">
        <v>504</v>
      </c>
      <c r="I133" s="148"/>
      <c r="L133" s="33"/>
      <c r="M133" s="149"/>
      <c r="T133" s="54"/>
      <c r="AT133" s="18" t="s">
        <v>198</v>
      </c>
      <c r="AU133" s="18" t="s">
        <v>85</v>
      </c>
    </row>
    <row r="134" spans="2:65" s="13" customFormat="1" ht="11.25">
      <c r="B134" s="157"/>
      <c r="D134" s="151" t="s">
        <v>205</v>
      </c>
      <c r="E134" s="158" t="s">
        <v>19</v>
      </c>
      <c r="F134" s="159" t="s">
        <v>5194</v>
      </c>
      <c r="H134" s="160">
        <v>0.89800000000000002</v>
      </c>
      <c r="I134" s="161"/>
      <c r="L134" s="157"/>
      <c r="M134" s="162"/>
      <c r="T134" s="163"/>
      <c r="AT134" s="158" t="s">
        <v>205</v>
      </c>
      <c r="AU134" s="158" t="s">
        <v>85</v>
      </c>
      <c r="AV134" s="13" t="s">
        <v>85</v>
      </c>
      <c r="AW134" s="13" t="s">
        <v>35</v>
      </c>
      <c r="AX134" s="13" t="s">
        <v>74</v>
      </c>
      <c r="AY134" s="158" t="s">
        <v>189</v>
      </c>
    </row>
    <row r="135" spans="2:65" s="13" customFormat="1" ht="11.25">
      <c r="B135" s="157"/>
      <c r="D135" s="151" t="s">
        <v>205</v>
      </c>
      <c r="E135" s="158" t="s">
        <v>19</v>
      </c>
      <c r="F135" s="159" t="s">
        <v>5195</v>
      </c>
      <c r="H135" s="160">
        <v>2.6930000000000001</v>
      </c>
      <c r="I135" s="161"/>
      <c r="L135" s="157"/>
      <c r="M135" s="162"/>
      <c r="T135" s="163"/>
      <c r="AT135" s="158" t="s">
        <v>205</v>
      </c>
      <c r="AU135" s="158" t="s">
        <v>85</v>
      </c>
      <c r="AV135" s="13" t="s">
        <v>85</v>
      </c>
      <c r="AW135" s="13" t="s">
        <v>35</v>
      </c>
      <c r="AX135" s="13" t="s">
        <v>74</v>
      </c>
      <c r="AY135" s="158" t="s">
        <v>189</v>
      </c>
    </row>
    <row r="136" spans="2:65" s="14" customFormat="1" ht="11.25">
      <c r="B136" s="164"/>
      <c r="D136" s="151" t="s">
        <v>205</v>
      </c>
      <c r="E136" s="165" t="s">
        <v>19</v>
      </c>
      <c r="F136" s="166" t="s">
        <v>303</v>
      </c>
      <c r="H136" s="167">
        <v>3.5910000000000002</v>
      </c>
      <c r="I136" s="168"/>
      <c r="L136" s="164"/>
      <c r="M136" s="169"/>
      <c r="T136" s="170"/>
      <c r="AT136" s="165" t="s">
        <v>205</v>
      </c>
      <c r="AU136" s="165" t="s">
        <v>85</v>
      </c>
      <c r="AV136" s="14" t="s">
        <v>196</v>
      </c>
      <c r="AW136" s="14" t="s">
        <v>35</v>
      </c>
      <c r="AX136" s="14" t="s">
        <v>82</v>
      </c>
      <c r="AY136" s="165" t="s">
        <v>189</v>
      </c>
    </row>
    <row r="137" spans="2:65" s="1" customFormat="1" ht="37.9" customHeight="1">
      <c r="B137" s="33"/>
      <c r="C137" s="133" t="s">
        <v>249</v>
      </c>
      <c r="D137" s="133" t="s">
        <v>191</v>
      </c>
      <c r="E137" s="134" t="s">
        <v>515</v>
      </c>
      <c r="F137" s="135" t="s">
        <v>516</v>
      </c>
      <c r="G137" s="136" t="s">
        <v>194</v>
      </c>
      <c r="H137" s="137">
        <v>457.6</v>
      </c>
      <c r="I137" s="138"/>
      <c r="J137" s="139">
        <f>ROUND(I137*H137,2)</f>
        <v>0</v>
      </c>
      <c r="K137" s="135" t="s">
        <v>195</v>
      </c>
      <c r="L137" s="33"/>
      <c r="M137" s="140" t="s">
        <v>19</v>
      </c>
      <c r="N137" s="141" t="s">
        <v>45</v>
      </c>
      <c r="P137" s="142">
        <f>O137*H137</f>
        <v>0</v>
      </c>
      <c r="Q137" s="142">
        <v>8.4000000000000003E-4</v>
      </c>
      <c r="R137" s="142">
        <f>Q137*H137</f>
        <v>0.38438400000000006</v>
      </c>
      <c r="S137" s="142">
        <v>0</v>
      </c>
      <c r="T137" s="143">
        <f>S137*H137</f>
        <v>0</v>
      </c>
      <c r="AR137" s="144" t="s">
        <v>196</v>
      </c>
      <c r="AT137" s="144" t="s">
        <v>191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196</v>
      </c>
      <c r="BM137" s="144" t="s">
        <v>5196</v>
      </c>
    </row>
    <row r="138" spans="2:65" s="1" customFormat="1" ht="11.25">
      <c r="B138" s="33"/>
      <c r="D138" s="146" t="s">
        <v>198</v>
      </c>
      <c r="F138" s="147" t="s">
        <v>518</v>
      </c>
      <c r="I138" s="148"/>
      <c r="L138" s="33"/>
      <c r="M138" s="149"/>
      <c r="T138" s="54"/>
      <c r="AT138" s="18" t="s">
        <v>198</v>
      </c>
      <c r="AU138" s="18" t="s">
        <v>85</v>
      </c>
    </row>
    <row r="139" spans="2:65" s="12" customFormat="1" ht="11.25">
      <c r="B139" s="150"/>
      <c r="D139" s="151" t="s">
        <v>205</v>
      </c>
      <c r="E139" s="152" t="s">
        <v>19</v>
      </c>
      <c r="F139" s="153" t="s">
        <v>5197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3" customFormat="1" ht="11.25">
      <c r="B140" s="157"/>
      <c r="D140" s="151" t="s">
        <v>205</v>
      </c>
      <c r="E140" s="158" t="s">
        <v>19</v>
      </c>
      <c r="F140" s="159" t="s">
        <v>5198</v>
      </c>
      <c r="H140" s="160">
        <v>457.6</v>
      </c>
      <c r="I140" s="161"/>
      <c r="L140" s="157"/>
      <c r="M140" s="162"/>
      <c r="T140" s="163"/>
      <c r="AT140" s="158" t="s">
        <v>205</v>
      </c>
      <c r="AU140" s="158" t="s">
        <v>85</v>
      </c>
      <c r="AV140" s="13" t="s">
        <v>85</v>
      </c>
      <c r="AW140" s="13" t="s">
        <v>35</v>
      </c>
      <c r="AX140" s="13" t="s">
        <v>82</v>
      </c>
      <c r="AY140" s="158" t="s">
        <v>189</v>
      </c>
    </row>
    <row r="141" spans="2:65" s="1" customFormat="1" ht="44.25" customHeight="1">
      <c r="B141" s="33"/>
      <c r="C141" s="133" t="s">
        <v>8</v>
      </c>
      <c r="D141" s="133" t="s">
        <v>191</v>
      </c>
      <c r="E141" s="134" t="s">
        <v>525</v>
      </c>
      <c r="F141" s="135" t="s">
        <v>526</v>
      </c>
      <c r="G141" s="136" t="s">
        <v>194</v>
      </c>
      <c r="H141" s="137">
        <v>457.6</v>
      </c>
      <c r="I141" s="138"/>
      <c r="J141" s="139">
        <f>ROUND(I141*H141,2)</f>
        <v>0</v>
      </c>
      <c r="K141" s="135" t="s">
        <v>195</v>
      </c>
      <c r="L141" s="33"/>
      <c r="M141" s="140" t="s">
        <v>19</v>
      </c>
      <c r="N141" s="141" t="s">
        <v>45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196</v>
      </c>
      <c r="AT141" s="144" t="s">
        <v>191</v>
      </c>
      <c r="AU141" s="144" t="s">
        <v>85</v>
      </c>
      <c r="AY141" s="18" t="s">
        <v>189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8" t="s">
        <v>82</v>
      </c>
      <c r="BK141" s="145">
        <f>ROUND(I141*H141,2)</f>
        <v>0</v>
      </c>
      <c r="BL141" s="18" t="s">
        <v>196</v>
      </c>
      <c r="BM141" s="144" t="s">
        <v>5199</v>
      </c>
    </row>
    <row r="142" spans="2:65" s="1" customFormat="1" ht="11.25">
      <c r="B142" s="33"/>
      <c r="D142" s="146" t="s">
        <v>198</v>
      </c>
      <c r="F142" s="147" t="s">
        <v>528</v>
      </c>
      <c r="I142" s="148"/>
      <c r="L142" s="33"/>
      <c r="M142" s="149"/>
      <c r="T142" s="54"/>
      <c r="AT142" s="18" t="s">
        <v>198</v>
      </c>
      <c r="AU142" s="18" t="s">
        <v>85</v>
      </c>
    </row>
    <row r="143" spans="2:65" s="1" customFormat="1" ht="62.65" customHeight="1">
      <c r="B143" s="33"/>
      <c r="C143" s="133" t="s">
        <v>259</v>
      </c>
      <c r="D143" s="133" t="s">
        <v>191</v>
      </c>
      <c r="E143" s="134" t="s">
        <v>553</v>
      </c>
      <c r="F143" s="135" t="s">
        <v>554</v>
      </c>
      <c r="G143" s="136" t="s">
        <v>405</v>
      </c>
      <c r="H143" s="137">
        <v>155.12200000000001</v>
      </c>
      <c r="I143" s="138"/>
      <c r="J143" s="139">
        <f>ROUND(I143*H143,2)</f>
        <v>0</v>
      </c>
      <c r="K143" s="135" t="s">
        <v>195</v>
      </c>
      <c r="L143" s="33"/>
      <c r="M143" s="140" t="s">
        <v>19</v>
      </c>
      <c r="N143" s="141" t="s">
        <v>45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196</v>
      </c>
      <c r="AT143" s="144" t="s">
        <v>191</v>
      </c>
      <c r="AU143" s="144" t="s">
        <v>85</v>
      </c>
      <c r="AY143" s="18" t="s">
        <v>189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8" t="s">
        <v>82</v>
      </c>
      <c r="BK143" s="145">
        <f>ROUND(I143*H143,2)</f>
        <v>0</v>
      </c>
      <c r="BL143" s="18" t="s">
        <v>196</v>
      </c>
      <c r="BM143" s="144" t="s">
        <v>5200</v>
      </c>
    </row>
    <row r="144" spans="2:65" s="1" customFormat="1" ht="11.25">
      <c r="B144" s="33"/>
      <c r="D144" s="146" t="s">
        <v>198</v>
      </c>
      <c r="F144" s="147" t="s">
        <v>556</v>
      </c>
      <c r="I144" s="148"/>
      <c r="L144" s="33"/>
      <c r="M144" s="149"/>
      <c r="T144" s="54"/>
      <c r="AT144" s="18" t="s">
        <v>198</v>
      </c>
      <c r="AU144" s="18" t="s">
        <v>85</v>
      </c>
    </row>
    <row r="145" spans="2:65" s="12" customFormat="1" ht="33.75">
      <c r="B145" s="150"/>
      <c r="D145" s="151" t="s">
        <v>205</v>
      </c>
      <c r="E145" s="152" t="s">
        <v>19</v>
      </c>
      <c r="F145" s="153" t="s">
        <v>5201</v>
      </c>
      <c r="H145" s="152" t="s">
        <v>19</v>
      </c>
      <c r="I145" s="154"/>
      <c r="L145" s="150"/>
      <c r="M145" s="155"/>
      <c r="T145" s="156"/>
      <c r="AT145" s="152" t="s">
        <v>205</v>
      </c>
      <c r="AU145" s="152" t="s">
        <v>85</v>
      </c>
      <c r="AV145" s="12" t="s">
        <v>82</v>
      </c>
      <c r="AW145" s="12" t="s">
        <v>35</v>
      </c>
      <c r="AX145" s="12" t="s">
        <v>74</v>
      </c>
      <c r="AY145" s="152" t="s">
        <v>189</v>
      </c>
    </row>
    <row r="146" spans="2:65" s="13" customFormat="1" ht="11.25">
      <c r="B146" s="157"/>
      <c r="D146" s="151" t="s">
        <v>205</v>
      </c>
      <c r="E146" s="158" t="s">
        <v>19</v>
      </c>
      <c r="F146" s="159" t="s">
        <v>5202</v>
      </c>
      <c r="H146" s="160">
        <v>13.26</v>
      </c>
      <c r="I146" s="161"/>
      <c r="L146" s="157"/>
      <c r="M146" s="162"/>
      <c r="T146" s="163"/>
      <c r="AT146" s="158" t="s">
        <v>205</v>
      </c>
      <c r="AU146" s="158" t="s">
        <v>85</v>
      </c>
      <c r="AV146" s="13" t="s">
        <v>85</v>
      </c>
      <c r="AW146" s="13" t="s">
        <v>35</v>
      </c>
      <c r="AX146" s="13" t="s">
        <v>74</v>
      </c>
      <c r="AY146" s="158" t="s">
        <v>189</v>
      </c>
    </row>
    <row r="147" spans="2:65" s="13" customFormat="1" ht="11.25">
      <c r="B147" s="157"/>
      <c r="D147" s="151" t="s">
        <v>205</v>
      </c>
      <c r="E147" s="158" t="s">
        <v>19</v>
      </c>
      <c r="F147" s="159" t="s">
        <v>5203</v>
      </c>
      <c r="H147" s="160">
        <v>36.801000000000002</v>
      </c>
      <c r="I147" s="161"/>
      <c r="L147" s="157"/>
      <c r="M147" s="162"/>
      <c r="T147" s="163"/>
      <c r="AT147" s="158" t="s">
        <v>205</v>
      </c>
      <c r="AU147" s="158" t="s">
        <v>85</v>
      </c>
      <c r="AV147" s="13" t="s">
        <v>85</v>
      </c>
      <c r="AW147" s="13" t="s">
        <v>35</v>
      </c>
      <c r="AX147" s="13" t="s">
        <v>74</v>
      </c>
      <c r="AY147" s="158" t="s">
        <v>189</v>
      </c>
    </row>
    <row r="148" spans="2:65" s="13" customFormat="1" ht="11.25">
      <c r="B148" s="157"/>
      <c r="D148" s="151" t="s">
        <v>205</v>
      </c>
      <c r="E148" s="158" t="s">
        <v>19</v>
      </c>
      <c r="F148" s="159" t="s">
        <v>5204</v>
      </c>
      <c r="H148" s="160">
        <v>16.890999999999998</v>
      </c>
      <c r="I148" s="161"/>
      <c r="L148" s="157"/>
      <c r="M148" s="162"/>
      <c r="T148" s="163"/>
      <c r="AT148" s="158" t="s">
        <v>205</v>
      </c>
      <c r="AU148" s="158" t="s">
        <v>85</v>
      </c>
      <c r="AV148" s="13" t="s">
        <v>85</v>
      </c>
      <c r="AW148" s="13" t="s">
        <v>35</v>
      </c>
      <c r="AX148" s="13" t="s">
        <v>74</v>
      </c>
      <c r="AY148" s="158" t="s">
        <v>189</v>
      </c>
    </row>
    <row r="149" spans="2:65" s="15" customFormat="1" ht="11.25">
      <c r="B149" s="171"/>
      <c r="D149" s="151" t="s">
        <v>205</v>
      </c>
      <c r="E149" s="172" t="s">
        <v>19</v>
      </c>
      <c r="F149" s="173" t="s">
        <v>412</v>
      </c>
      <c r="H149" s="174">
        <v>66.951999999999998</v>
      </c>
      <c r="I149" s="175"/>
      <c r="L149" s="171"/>
      <c r="M149" s="176"/>
      <c r="T149" s="177"/>
      <c r="AT149" s="172" t="s">
        <v>205</v>
      </c>
      <c r="AU149" s="172" t="s">
        <v>85</v>
      </c>
      <c r="AV149" s="15" t="s">
        <v>111</v>
      </c>
      <c r="AW149" s="15" t="s">
        <v>35</v>
      </c>
      <c r="AX149" s="15" t="s">
        <v>74</v>
      </c>
      <c r="AY149" s="172" t="s">
        <v>189</v>
      </c>
    </row>
    <row r="150" spans="2:65" s="12" customFormat="1" ht="11.25">
      <c r="B150" s="150"/>
      <c r="D150" s="151" t="s">
        <v>205</v>
      </c>
      <c r="E150" s="152" t="s">
        <v>19</v>
      </c>
      <c r="F150" s="153" t="s">
        <v>1431</v>
      </c>
      <c r="H150" s="152" t="s">
        <v>19</v>
      </c>
      <c r="I150" s="154"/>
      <c r="L150" s="150"/>
      <c r="M150" s="155"/>
      <c r="T150" s="156"/>
      <c r="AT150" s="152" t="s">
        <v>205</v>
      </c>
      <c r="AU150" s="152" t="s">
        <v>85</v>
      </c>
      <c r="AV150" s="12" t="s">
        <v>82</v>
      </c>
      <c r="AW150" s="12" t="s">
        <v>35</v>
      </c>
      <c r="AX150" s="12" t="s">
        <v>74</v>
      </c>
      <c r="AY150" s="152" t="s">
        <v>189</v>
      </c>
    </row>
    <row r="151" spans="2:65" s="12" customFormat="1" ht="11.25">
      <c r="B151" s="150"/>
      <c r="D151" s="151" t="s">
        <v>205</v>
      </c>
      <c r="E151" s="152" t="s">
        <v>19</v>
      </c>
      <c r="F151" s="153" t="s">
        <v>1432</v>
      </c>
      <c r="H151" s="152" t="s">
        <v>19</v>
      </c>
      <c r="I151" s="154"/>
      <c r="L151" s="150"/>
      <c r="M151" s="155"/>
      <c r="T151" s="156"/>
      <c r="AT151" s="152" t="s">
        <v>205</v>
      </c>
      <c r="AU151" s="152" t="s">
        <v>85</v>
      </c>
      <c r="AV151" s="12" t="s">
        <v>82</v>
      </c>
      <c r="AW151" s="12" t="s">
        <v>35</v>
      </c>
      <c r="AX151" s="12" t="s">
        <v>74</v>
      </c>
      <c r="AY151" s="152" t="s">
        <v>189</v>
      </c>
    </row>
    <row r="152" spans="2:65" s="13" customFormat="1" ht="11.25">
      <c r="B152" s="157"/>
      <c r="D152" s="151" t="s">
        <v>205</v>
      </c>
      <c r="E152" s="158" t="s">
        <v>19</v>
      </c>
      <c r="F152" s="159" t="s">
        <v>5205</v>
      </c>
      <c r="H152" s="160">
        <v>35.268000000000001</v>
      </c>
      <c r="I152" s="161"/>
      <c r="L152" s="157"/>
      <c r="M152" s="162"/>
      <c r="T152" s="163"/>
      <c r="AT152" s="158" t="s">
        <v>205</v>
      </c>
      <c r="AU152" s="158" t="s">
        <v>85</v>
      </c>
      <c r="AV152" s="13" t="s">
        <v>85</v>
      </c>
      <c r="AW152" s="13" t="s">
        <v>35</v>
      </c>
      <c r="AX152" s="13" t="s">
        <v>74</v>
      </c>
      <c r="AY152" s="158" t="s">
        <v>189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1434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5206</v>
      </c>
      <c r="H154" s="160">
        <v>52.902000000000001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74</v>
      </c>
      <c r="AY154" s="158" t="s">
        <v>189</v>
      </c>
    </row>
    <row r="155" spans="2:65" s="15" customFormat="1" ht="11.25">
      <c r="B155" s="171"/>
      <c r="D155" s="151" t="s">
        <v>205</v>
      </c>
      <c r="E155" s="172" t="s">
        <v>19</v>
      </c>
      <c r="F155" s="173" t="s">
        <v>412</v>
      </c>
      <c r="H155" s="174">
        <v>88.17</v>
      </c>
      <c r="I155" s="175"/>
      <c r="L155" s="171"/>
      <c r="M155" s="176"/>
      <c r="T155" s="177"/>
      <c r="AT155" s="172" t="s">
        <v>205</v>
      </c>
      <c r="AU155" s="172" t="s">
        <v>85</v>
      </c>
      <c r="AV155" s="15" t="s">
        <v>111</v>
      </c>
      <c r="AW155" s="15" t="s">
        <v>35</v>
      </c>
      <c r="AX155" s="15" t="s">
        <v>74</v>
      </c>
      <c r="AY155" s="172" t="s">
        <v>189</v>
      </c>
    </row>
    <row r="156" spans="2:65" s="14" customFormat="1" ht="11.25">
      <c r="B156" s="164"/>
      <c r="D156" s="151" t="s">
        <v>205</v>
      </c>
      <c r="E156" s="165" t="s">
        <v>19</v>
      </c>
      <c r="F156" s="166" t="s">
        <v>303</v>
      </c>
      <c r="H156" s="167">
        <v>155.12200000000001</v>
      </c>
      <c r="I156" s="168"/>
      <c r="L156" s="164"/>
      <c r="M156" s="169"/>
      <c r="T156" s="170"/>
      <c r="AT156" s="165" t="s">
        <v>205</v>
      </c>
      <c r="AU156" s="165" t="s">
        <v>85</v>
      </c>
      <c r="AV156" s="14" t="s">
        <v>196</v>
      </c>
      <c r="AW156" s="14" t="s">
        <v>35</v>
      </c>
      <c r="AX156" s="14" t="s">
        <v>82</v>
      </c>
      <c r="AY156" s="165" t="s">
        <v>189</v>
      </c>
    </row>
    <row r="157" spans="2:65" s="1" customFormat="1" ht="62.65" customHeight="1">
      <c r="B157" s="33"/>
      <c r="C157" s="133" t="s">
        <v>265</v>
      </c>
      <c r="D157" s="133" t="s">
        <v>191</v>
      </c>
      <c r="E157" s="134" t="s">
        <v>568</v>
      </c>
      <c r="F157" s="135" t="s">
        <v>569</v>
      </c>
      <c r="G157" s="136" t="s">
        <v>405</v>
      </c>
      <c r="H157" s="137">
        <v>127.304</v>
      </c>
      <c r="I157" s="138"/>
      <c r="J157" s="139">
        <f>ROUND(I157*H157,2)</f>
        <v>0</v>
      </c>
      <c r="K157" s="135" t="s">
        <v>195</v>
      </c>
      <c r="L157" s="33"/>
      <c r="M157" s="140" t="s">
        <v>19</v>
      </c>
      <c r="N157" s="141" t="s">
        <v>45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196</v>
      </c>
      <c r="AT157" s="144" t="s">
        <v>191</v>
      </c>
      <c r="AU157" s="144" t="s">
        <v>85</v>
      </c>
      <c r="AY157" s="18" t="s">
        <v>189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8" t="s">
        <v>82</v>
      </c>
      <c r="BK157" s="145">
        <f>ROUND(I157*H157,2)</f>
        <v>0</v>
      </c>
      <c r="BL157" s="18" t="s">
        <v>196</v>
      </c>
      <c r="BM157" s="144" t="s">
        <v>5207</v>
      </c>
    </row>
    <row r="158" spans="2:65" s="1" customFormat="1" ht="11.25">
      <c r="B158" s="33"/>
      <c r="D158" s="146" t="s">
        <v>198</v>
      </c>
      <c r="F158" s="147" t="s">
        <v>571</v>
      </c>
      <c r="I158" s="148"/>
      <c r="L158" s="33"/>
      <c r="M158" s="149"/>
      <c r="T158" s="54"/>
      <c r="AT158" s="18" t="s">
        <v>198</v>
      </c>
      <c r="AU158" s="18" t="s">
        <v>85</v>
      </c>
    </row>
    <row r="159" spans="2:65" s="12" customFormat="1" ht="11.25">
      <c r="B159" s="150"/>
      <c r="D159" s="151" t="s">
        <v>205</v>
      </c>
      <c r="E159" s="152" t="s">
        <v>19</v>
      </c>
      <c r="F159" s="153" t="s">
        <v>1431</v>
      </c>
      <c r="H159" s="152" t="s">
        <v>19</v>
      </c>
      <c r="I159" s="154"/>
      <c r="L159" s="150"/>
      <c r="M159" s="155"/>
      <c r="T159" s="156"/>
      <c r="AT159" s="152" t="s">
        <v>205</v>
      </c>
      <c r="AU159" s="152" t="s">
        <v>85</v>
      </c>
      <c r="AV159" s="12" t="s">
        <v>82</v>
      </c>
      <c r="AW159" s="12" t="s">
        <v>35</v>
      </c>
      <c r="AX159" s="12" t="s">
        <v>74</v>
      </c>
      <c r="AY159" s="152" t="s">
        <v>189</v>
      </c>
    </row>
    <row r="160" spans="2:65" s="12" customFormat="1" ht="11.25">
      <c r="B160" s="150"/>
      <c r="D160" s="151" t="s">
        <v>205</v>
      </c>
      <c r="E160" s="152" t="s">
        <v>19</v>
      </c>
      <c r="F160" s="153" t="s">
        <v>572</v>
      </c>
      <c r="H160" s="152" t="s">
        <v>19</v>
      </c>
      <c r="I160" s="154"/>
      <c r="L160" s="150"/>
      <c r="M160" s="155"/>
      <c r="T160" s="156"/>
      <c r="AT160" s="152" t="s">
        <v>205</v>
      </c>
      <c r="AU160" s="152" t="s">
        <v>85</v>
      </c>
      <c r="AV160" s="12" t="s">
        <v>82</v>
      </c>
      <c r="AW160" s="12" t="s">
        <v>35</v>
      </c>
      <c r="AX160" s="12" t="s">
        <v>74</v>
      </c>
      <c r="AY160" s="152" t="s">
        <v>189</v>
      </c>
    </row>
    <row r="161" spans="2:65" s="13" customFormat="1" ht="11.25">
      <c r="B161" s="157"/>
      <c r="D161" s="151" t="s">
        <v>205</v>
      </c>
      <c r="E161" s="158" t="s">
        <v>19</v>
      </c>
      <c r="F161" s="159" t="s">
        <v>5208</v>
      </c>
      <c r="H161" s="160">
        <v>127.304</v>
      </c>
      <c r="I161" s="161"/>
      <c r="L161" s="157"/>
      <c r="M161" s="162"/>
      <c r="T161" s="163"/>
      <c r="AT161" s="158" t="s">
        <v>205</v>
      </c>
      <c r="AU161" s="158" t="s">
        <v>85</v>
      </c>
      <c r="AV161" s="13" t="s">
        <v>85</v>
      </c>
      <c r="AW161" s="13" t="s">
        <v>35</v>
      </c>
      <c r="AX161" s="13" t="s">
        <v>82</v>
      </c>
      <c r="AY161" s="158" t="s">
        <v>189</v>
      </c>
    </row>
    <row r="162" spans="2:65" s="1" customFormat="1" ht="62.65" customHeight="1">
      <c r="B162" s="33"/>
      <c r="C162" s="133" t="s">
        <v>271</v>
      </c>
      <c r="D162" s="133" t="s">
        <v>191</v>
      </c>
      <c r="E162" s="134" t="s">
        <v>588</v>
      </c>
      <c r="F162" s="135" t="s">
        <v>589</v>
      </c>
      <c r="G162" s="136" t="s">
        <v>405</v>
      </c>
      <c r="H162" s="137">
        <v>59.786999999999999</v>
      </c>
      <c r="I162" s="138"/>
      <c r="J162" s="139">
        <f>ROUND(I162*H162,2)</f>
        <v>0</v>
      </c>
      <c r="K162" s="135" t="s">
        <v>195</v>
      </c>
      <c r="L162" s="33"/>
      <c r="M162" s="140" t="s">
        <v>19</v>
      </c>
      <c r="N162" s="141" t="s">
        <v>45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196</v>
      </c>
      <c r="AT162" s="144" t="s">
        <v>191</v>
      </c>
      <c r="AU162" s="144" t="s">
        <v>85</v>
      </c>
      <c r="AY162" s="18" t="s">
        <v>189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8" t="s">
        <v>82</v>
      </c>
      <c r="BK162" s="145">
        <f>ROUND(I162*H162,2)</f>
        <v>0</v>
      </c>
      <c r="BL162" s="18" t="s">
        <v>196</v>
      </c>
      <c r="BM162" s="144" t="s">
        <v>5209</v>
      </c>
    </row>
    <row r="163" spans="2:65" s="1" customFormat="1" ht="11.25">
      <c r="B163" s="33"/>
      <c r="D163" s="146" t="s">
        <v>198</v>
      </c>
      <c r="F163" s="147" t="s">
        <v>591</v>
      </c>
      <c r="I163" s="148"/>
      <c r="L163" s="33"/>
      <c r="M163" s="149"/>
      <c r="T163" s="54"/>
      <c r="AT163" s="18" t="s">
        <v>198</v>
      </c>
      <c r="AU163" s="18" t="s">
        <v>85</v>
      </c>
    </row>
    <row r="164" spans="2:65" s="12" customFormat="1" ht="11.25">
      <c r="B164" s="150"/>
      <c r="D164" s="151" t="s">
        <v>205</v>
      </c>
      <c r="E164" s="152" t="s">
        <v>19</v>
      </c>
      <c r="F164" s="153" t="s">
        <v>592</v>
      </c>
      <c r="H164" s="152" t="s">
        <v>19</v>
      </c>
      <c r="I164" s="154"/>
      <c r="L164" s="150"/>
      <c r="M164" s="155"/>
      <c r="T164" s="156"/>
      <c r="AT164" s="152" t="s">
        <v>205</v>
      </c>
      <c r="AU164" s="152" t="s">
        <v>85</v>
      </c>
      <c r="AV164" s="12" t="s">
        <v>82</v>
      </c>
      <c r="AW164" s="12" t="s">
        <v>35</v>
      </c>
      <c r="AX164" s="12" t="s">
        <v>74</v>
      </c>
      <c r="AY164" s="152" t="s">
        <v>189</v>
      </c>
    </row>
    <row r="165" spans="2:65" s="12" customFormat="1" ht="11.25">
      <c r="B165" s="150"/>
      <c r="D165" s="151" t="s">
        <v>205</v>
      </c>
      <c r="E165" s="152" t="s">
        <v>19</v>
      </c>
      <c r="F165" s="153" t="s">
        <v>572</v>
      </c>
      <c r="H165" s="152" t="s">
        <v>19</v>
      </c>
      <c r="I165" s="154"/>
      <c r="L165" s="150"/>
      <c r="M165" s="155"/>
      <c r="T165" s="156"/>
      <c r="AT165" s="152" t="s">
        <v>205</v>
      </c>
      <c r="AU165" s="152" t="s">
        <v>85</v>
      </c>
      <c r="AV165" s="12" t="s">
        <v>82</v>
      </c>
      <c r="AW165" s="12" t="s">
        <v>35</v>
      </c>
      <c r="AX165" s="12" t="s">
        <v>74</v>
      </c>
      <c r="AY165" s="152" t="s">
        <v>189</v>
      </c>
    </row>
    <row r="166" spans="2:65" s="13" customFormat="1" ht="11.25">
      <c r="B166" s="157"/>
      <c r="D166" s="151" t="s">
        <v>205</v>
      </c>
      <c r="E166" s="158" t="s">
        <v>19</v>
      </c>
      <c r="F166" s="159" t="s">
        <v>5210</v>
      </c>
      <c r="H166" s="160">
        <v>42.152999999999999</v>
      </c>
      <c r="I166" s="161"/>
      <c r="L166" s="157"/>
      <c r="M166" s="162"/>
      <c r="T166" s="163"/>
      <c r="AT166" s="158" t="s">
        <v>205</v>
      </c>
      <c r="AU166" s="158" t="s">
        <v>85</v>
      </c>
      <c r="AV166" s="13" t="s">
        <v>85</v>
      </c>
      <c r="AW166" s="13" t="s">
        <v>35</v>
      </c>
      <c r="AX166" s="13" t="s">
        <v>74</v>
      </c>
      <c r="AY166" s="158" t="s">
        <v>189</v>
      </c>
    </row>
    <row r="167" spans="2:65" s="12" customFormat="1" ht="11.25">
      <c r="B167" s="150"/>
      <c r="D167" s="151" t="s">
        <v>205</v>
      </c>
      <c r="E167" s="152" t="s">
        <v>19</v>
      </c>
      <c r="F167" s="153" t="s">
        <v>594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3" customFormat="1" ht="11.25">
      <c r="B168" s="157"/>
      <c r="D168" s="151" t="s">
        <v>205</v>
      </c>
      <c r="E168" s="158" t="s">
        <v>19</v>
      </c>
      <c r="F168" s="159" t="s">
        <v>5211</v>
      </c>
      <c r="H168" s="160">
        <v>17.634</v>
      </c>
      <c r="I168" s="161"/>
      <c r="L168" s="157"/>
      <c r="M168" s="162"/>
      <c r="T168" s="163"/>
      <c r="AT168" s="158" t="s">
        <v>205</v>
      </c>
      <c r="AU168" s="158" t="s">
        <v>85</v>
      </c>
      <c r="AV168" s="13" t="s">
        <v>85</v>
      </c>
      <c r="AW168" s="13" t="s">
        <v>35</v>
      </c>
      <c r="AX168" s="13" t="s">
        <v>74</v>
      </c>
      <c r="AY168" s="158" t="s">
        <v>189</v>
      </c>
    </row>
    <row r="169" spans="2:65" s="14" customFormat="1" ht="11.25">
      <c r="B169" s="164"/>
      <c r="D169" s="151" t="s">
        <v>205</v>
      </c>
      <c r="E169" s="165" t="s">
        <v>19</v>
      </c>
      <c r="F169" s="166" t="s">
        <v>303</v>
      </c>
      <c r="H169" s="167">
        <v>59.786999999999999</v>
      </c>
      <c r="I169" s="168"/>
      <c r="L169" s="164"/>
      <c r="M169" s="169"/>
      <c r="T169" s="170"/>
      <c r="AT169" s="165" t="s">
        <v>205</v>
      </c>
      <c r="AU169" s="165" t="s">
        <v>85</v>
      </c>
      <c r="AV169" s="14" t="s">
        <v>196</v>
      </c>
      <c r="AW169" s="14" t="s">
        <v>35</v>
      </c>
      <c r="AX169" s="14" t="s">
        <v>82</v>
      </c>
      <c r="AY169" s="165" t="s">
        <v>189</v>
      </c>
    </row>
    <row r="170" spans="2:65" s="1" customFormat="1" ht="66.75" customHeight="1">
      <c r="B170" s="33"/>
      <c r="C170" s="133" t="s">
        <v>224</v>
      </c>
      <c r="D170" s="133" t="s">
        <v>191</v>
      </c>
      <c r="E170" s="134" t="s">
        <v>597</v>
      </c>
      <c r="F170" s="135" t="s">
        <v>598</v>
      </c>
      <c r="G170" s="136" t="s">
        <v>405</v>
      </c>
      <c r="H170" s="137">
        <v>597.87</v>
      </c>
      <c r="I170" s="138"/>
      <c r="J170" s="139">
        <f>ROUND(I170*H170,2)</f>
        <v>0</v>
      </c>
      <c r="K170" s="135" t="s">
        <v>195</v>
      </c>
      <c r="L170" s="33"/>
      <c r="M170" s="140" t="s">
        <v>19</v>
      </c>
      <c r="N170" s="141" t="s">
        <v>45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196</v>
      </c>
      <c r="AT170" s="144" t="s">
        <v>191</v>
      </c>
      <c r="AU170" s="144" t="s">
        <v>85</v>
      </c>
      <c r="AY170" s="18" t="s">
        <v>189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8" t="s">
        <v>82</v>
      </c>
      <c r="BK170" s="145">
        <f>ROUND(I170*H170,2)</f>
        <v>0</v>
      </c>
      <c r="BL170" s="18" t="s">
        <v>196</v>
      </c>
      <c r="BM170" s="144" t="s">
        <v>5212</v>
      </c>
    </row>
    <row r="171" spans="2:65" s="1" customFormat="1" ht="11.25">
      <c r="B171" s="33"/>
      <c r="D171" s="146" t="s">
        <v>198</v>
      </c>
      <c r="F171" s="147" t="s">
        <v>600</v>
      </c>
      <c r="I171" s="148"/>
      <c r="L171" s="33"/>
      <c r="M171" s="149"/>
      <c r="T171" s="54"/>
      <c r="AT171" s="18" t="s">
        <v>198</v>
      </c>
      <c r="AU171" s="18" t="s">
        <v>85</v>
      </c>
    </row>
    <row r="172" spans="2:65" s="13" customFormat="1" ht="11.25">
      <c r="B172" s="157"/>
      <c r="D172" s="151" t="s">
        <v>205</v>
      </c>
      <c r="F172" s="159" t="s">
        <v>5213</v>
      </c>
      <c r="H172" s="160">
        <v>597.87</v>
      </c>
      <c r="I172" s="161"/>
      <c r="L172" s="157"/>
      <c r="M172" s="162"/>
      <c r="T172" s="163"/>
      <c r="AT172" s="158" t="s">
        <v>205</v>
      </c>
      <c r="AU172" s="158" t="s">
        <v>85</v>
      </c>
      <c r="AV172" s="13" t="s">
        <v>85</v>
      </c>
      <c r="AW172" s="13" t="s">
        <v>4</v>
      </c>
      <c r="AX172" s="13" t="s">
        <v>82</v>
      </c>
      <c r="AY172" s="158" t="s">
        <v>189</v>
      </c>
    </row>
    <row r="173" spans="2:65" s="1" customFormat="1" ht="62.65" customHeight="1">
      <c r="B173" s="33"/>
      <c r="C173" s="133" t="s">
        <v>285</v>
      </c>
      <c r="D173" s="133" t="s">
        <v>191</v>
      </c>
      <c r="E173" s="134" t="s">
        <v>603</v>
      </c>
      <c r="F173" s="135" t="s">
        <v>604</v>
      </c>
      <c r="G173" s="136" t="s">
        <v>405</v>
      </c>
      <c r="H173" s="137">
        <v>8.8170000000000002</v>
      </c>
      <c r="I173" s="138"/>
      <c r="J173" s="139">
        <f>ROUND(I173*H173,2)</f>
        <v>0</v>
      </c>
      <c r="K173" s="135" t="s">
        <v>195</v>
      </c>
      <c r="L173" s="33"/>
      <c r="M173" s="140" t="s">
        <v>19</v>
      </c>
      <c r="N173" s="141" t="s">
        <v>45</v>
      </c>
      <c r="P173" s="142">
        <f>O173*H173</f>
        <v>0</v>
      </c>
      <c r="Q173" s="142">
        <v>0</v>
      </c>
      <c r="R173" s="142">
        <f>Q173*H173</f>
        <v>0</v>
      </c>
      <c r="S173" s="142">
        <v>0</v>
      </c>
      <c r="T173" s="143">
        <f>S173*H173</f>
        <v>0</v>
      </c>
      <c r="AR173" s="144" t="s">
        <v>196</v>
      </c>
      <c r="AT173" s="144" t="s">
        <v>191</v>
      </c>
      <c r="AU173" s="144" t="s">
        <v>85</v>
      </c>
      <c r="AY173" s="18" t="s">
        <v>189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8" t="s">
        <v>82</v>
      </c>
      <c r="BK173" s="145">
        <f>ROUND(I173*H173,2)</f>
        <v>0</v>
      </c>
      <c r="BL173" s="18" t="s">
        <v>196</v>
      </c>
      <c r="BM173" s="144" t="s">
        <v>5214</v>
      </c>
    </row>
    <row r="174" spans="2:65" s="1" customFormat="1" ht="11.25">
      <c r="B174" s="33"/>
      <c r="D174" s="146" t="s">
        <v>198</v>
      </c>
      <c r="F174" s="147" t="s">
        <v>606</v>
      </c>
      <c r="I174" s="148"/>
      <c r="L174" s="33"/>
      <c r="M174" s="149"/>
      <c r="T174" s="54"/>
      <c r="AT174" s="18" t="s">
        <v>198</v>
      </c>
      <c r="AU174" s="18" t="s">
        <v>85</v>
      </c>
    </row>
    <row r="175" spans="2:65" s="12" customFormat="1" ht="11.25">
      <c r="B175" s="150"/>
      <c r="D175" s="151" t="s">
        <v>205</v>
      </c>
      <c r="E175" s="152" t="s">
        <v>19</v>
      </c>
      <c r="F175" s="153" t="s">
        <v>592</v>
      </c>
      <c r="H175" s="152" t="s">
        <v>19</v>
      </c>
      <c r="I175" s="154"/>
      <c r="L175" s="150"/>
      <c r="M175" s="155"/>
      <c r="T175" s="156"/>
      <c r="AT175" s="152" t="s">
        <v>205</v>
      </c>
      <c r="AU175" s="152" t="s">
        <v>85</v>
      </c>
      <c r="AV175" s="12" t="s">
        <v>82</v>
      </c>
      <c r="AW175" s="12" t="s">
        <v>35</v>
      </c>
      <c r="AX175" s="12" t="s">
        <v>74</v>
      </c>
      <c r="AY175" s="152" t="s">
        <v>189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607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3" customFormat="1" ht="11.25">
      <c r="B177" s="157"/>
      <c r="D177" s="151" t="s">
        <v>205</v>
      </c>
      <c r="E177" s="158" t="s">
        <v>19</v>
      </c>
      <c r="F177" s="159" t="s">
        <v>5215</v>
      </c>
      <c r="H177" s="160">
        <v>8.8170000000000002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35</v>
      </c>
      <c r="AX177" s="13" t="s">
        <v>82</v>
      </c>
      <c r="AY177" s="158" t="s">
        <v>189</v>
      </c>
    </row>
    <row r="178" spans="2:65" s="1" customFormat="1" ht="66.75" customHeight="1">
      <c r="B178" s="33"/>
      <c r="C178" s="133" t="s">
        <v>292</v>
      </c>
      <c r="D178" s="133" t="s">
        <v>191</v>
      </c>
      <c r="E178" s="134" t="s">
        <v>610</v>
      </c>
      <c r="F178" s="135" t="s">
        <v>611</v>
      </c>
      <c r="G178" s="136" t="s">
        <v>405</v>
      </c>
      <c r="H178" s="137">
        <v>88.17</v>
      </c>
      <c r="I178" s="138"/>
      <c r="J178" s="139">
        <f>ROUND(I178*H178,2)</f>
        <v>0</v>
      </c>
      <c r="K178" s="135" t="s">
        <v>195</v>
      </c>
      <c r="L178" s="33"/>
      <c r="M178" s="140" t="s">
        <v>19</v>
      </c>
      <c r="N178" s="141" t="s">
        <v>45</v>
      </c>
      <c r="P178" s="142">
        <f>O178*H178</f>
        <v>0</v>
      </c>
      <c r="Q178" s="142">
        <v>0</v>
      </c>
      <c r="R178" s="142">
        <f>Q178*H178</f>
        <v>0</v>
      </c>
      <c r="S178" s="142">
        <v>0</v>
      </c>
      <c r="T178" s="143">
        <f>S178*H178</f>
        <v>0</v>
      </c>
      <c r="AR178" s="144" t="s">
        <v>196</v>
      </c>
      <c r="AT178" s="144" t="s">
        <v>191</v>
      </c>
      <c r="AU178" s="144" t="s">
        <v>85</v>
      </c>
      <c r="AY178" s="18" t="s">
        <v>189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8" t="s">
        <v>82</v>
      </c>
      <c r="BK178" s="145">
        <f>ROUND(I178*H178,2)</f>
        <v>0</v>
      </c>
      <c r="BL178" s="18" t="s">
        <v>196</v>
      </c>
      <c r="BM178" s="144" t="s">
        <v>5216</v>
      </c>
    </row>
    <row r="179" spans="2:65" s="1" customFormat="1" ht="11.25">
      <c r="B179" s="33"/>
      <c r="D179" s="146" t="s">
        <v>198</v>
      </c>
      <c r="F179" s="147" t="s">
        <v>613</v>
      </c>
      <c r="I179" s="148"/>
      <c r="L179" s="33"/>
      <c r="M179" s="149"/>
      <c r="T179" s="54"/>
      <c r="AT179" s="18" t="s">
        <v>198</v>
      </c>
      <c r="AU179" s="18" t="s">
        <v>85</v>
      </c>
    </row>
    <row r="180" spans="2:65" s="13" customFormat="1" ht="11.25">
      <c r="B180" s="157"/>
      <c r="D180" s="151" t="s">
        <v>205</v>
      </c>
      <c r="F180" s="159" t="s">
        <v>5217</v>
      </c>
      <c r="H180" s="160">
        <v>88.17</v>
      </c>
      <c r="I180" s="161"/>
      <c r="L180" s="157"/>
      <c r="M180" s="162"/>
      <c r="T180" s="163"/>
      <c r="AT180" s="158" t="s">
        <v>205</v>
      </c>
      <c r="AU180" s="158" t="s">
        <v>85</v>
      </c>
      <c r="AV180" s="13" t="s">
        <v>85</v>
      </c>
      <c r="AW180" s="13" t="s">
        <v>4</v>
      </c>
      <c r="AX180" s="13" t="s">
        <v>82</v>
      </c>
      <c r="AY180" s="158" t="s">
        <v>189</v>
      </c>
    </row>
    <row r="181" spans="2:65" s="1" customFormat="1" ht="44.25" customHeight="1">
      <c r="B181" s="33"/>
      <c r="C181" s="133" t="s">
        <v>212</v>
      </c>
      <c r="D181" s="133" t="s">
        <v>191</v>
      </c>
      <c r="E181" s="134" t="s">
        <v>1454</v>
      </c>
      <c r="F181" s="135" t="s">
        <v>1455</v>
      </c>
      <c r="G181" s="136" t="s">
        <v>405</v>
      </c>
      <c r="H181" s="137">
        <v>111.03700000000001</v>
      </c>
      <c r="I181" s="138"/>
      <c r="J181" s="139">
        <f>ROUND(I181*H181,2)</f>
        <v>0</v>
      </c>
      <c r="K181" s="135" t="s">
        <v>195</v>
      </c>
      <c r="L181" s="33"/>
      <c r="M181" s="140" t="s">
        <v>19</v>
      </c>
      <c r="N181" s="141" t="s">
        <v>45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196</v>
      </c>
      <c r="AT181" s="144" t="s">
        <v>191</v>
      </c>
      <c r="AU181" s="144" t="s">
        <v>85</v>
      </c>
      <c r="AY181" s="18" t="s">
        <v>189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8" t="s">
        <v>82</v>
      </c>
      <c r="BK181" s="145">
        <f>ROUND(I181*H181,2)</f>
        <v>0</v>
      </c>
      <c r="BL181" s="18" t="s">
        <v>196</v>
      </c>
      <c r="BM181" s="144" t="s">
        <v>5218</v>
      </c>
    </row>
    <row r="182" spans="2:65" s="1" customFormat="1" ht="11.25">
      <c r="B182" s="33"/>
      <c r="D182" s="146" t="s">
        <v>198</v>
      </c>
      <c r="F182" s="147" t="s">
        <v>1457</v>
      </c>
      <c r="I182" s="148"/>
      <c r="L182" s="33"/>
      <c r="M182" s="149"/>
      <c r="T182" s="54"/>
      <c r="AT182" s="18" t="s">
        <v>198</v>
      </c>
      <c r="AU182" s="18" t="s">
        <v>85</v>
      </c>
    </row>
    <row r="183" spans="2:65" s="12" customFormat="1" ht="33.75">
      <c r="B183" s="150"/>
      <c r="D183" s="151" t="s">
        <v>205</v>
      </c>
      <c r="E183" s="152" t="s">
        <v>19</v>
      </c>
      <c r="F183" s="153" t="s">
        <v>5201</v>
      </c>
      <c r="H183" s="152" t="s">
        <v>19</v>
      </c>
      <c r="I183" s="154"/>
      <c r="L183" s="150"/>
      <c r="M183" s="155"/>
      <c r="T183" s="156"/>
      <c r="AT183" s="152" t="s">
        <v>205</v>
      </c>
      <c r="AU183" s="152" t="s">
        <v>85</v>
      </c>
      <c r="AV183" s="12" t="s">
        <v>82</v>
      </c>
      <c r="AW183" s="12" t="s">
        <v>35</v>
      </c>
      <c r="AX183" s="12" t="s">
        <v>74</v>
      </c>
      <c r="AY183" s="152" t="s">
        <v>189</v>
      </c>
    </row>
    <row r="184" spans="2:65" s="12" customFormat="1" ht="11.25">
      <c r="B184" s="150"/>
      <c r="D184" s="151" t="s">
        <v>205</v>
      </c>
      <c r="E184" s="152" t="s">
        <v>19</v>
      </c>
      <c r="F184" s="153" t="s">
        <v>1458</v>
      </c>
      <c r="H184" s="152" t="s">
        <v>19</v>
      </c>
      <c r="I184" s="154"/>
      <c r="L184" s="150"/>
      <c r="M184" s="155"/>
      <c r="T184" s="156"/>
      <c r="AT184" s="152" t="s">
        <v>205</v>
      </c>
      <c r="AU184" s="152" t="s">
        <v>85</v>
      </c>
      <c r="AV184" s="12" t="s">
        <v>82</v>
      </c>
      <c r="AW184" s="12" t="s">
        <v>35</v>
      </c>
      <c r="AX184" s="12" t="s">
        <v>74</v>
      </c>
      <c r="AY184" s="152" t="s">
        <v>189</v>
      </c>
    </row>
    <row r="185" spans="2:65" s="13" customFormat="1" ht="11.25">
      <c r="B185" s="157"/>
      <c r="D185" s="151" t="s">
        <v>205</v>
      </c>
      <c r="E185" s="158" t="s">
        <v>19</v>
      </c>
      <c r="F185" s="159" t="s">
        <v>5211</v>
      </c>
      <c r="H185" s="160">
        <v>17.634</v>
      </c>
      <c r="I185" s="161"/>
      <c r="L185" s="157"/>
      <c r="M185" s="162"/>
      <c r="T185" s="163"/>
      <c r="AT185" s="158" t="s">
        <v>205</v>
      </c>
      <c r="AU185" s="158" t="s">
        <v>85</v>
      </c>
      <c r="AV185" s="13" t="s">
        <v>85</v>
      </c>
      <c r="AW185" s="13" t="s">
        <v>35</v>
      </c>
      <c r="AX185" s="13" t="s">
        <v>74</v>
      </c>
      <c r="AY185" s="158" t="s">
        <v>189</v>
      </c>
    </row>
    <row r="186" spans="2:65" s="12" customFormat="1" ht="11.25">
      <c r="B186" s="150"/>
      <c r="D186" s="151" t="s">
        <v>205</v>
      </c>
      <c r="E186" s="152" t="s">
        <v>19</v>
      </c>
      <c r="F186" s="153" t="s">
        <v>1459</v>
      </c>
      <c r="H186" s="152" t="s">
        <v>19</v>
      </c>
      <c r="I186" s="154"/>
      <c r="L186" s="150"/>
      <c r="M186" s="155"/>
      <c r="T186" s="156"/>
      <c r="AT186" s="152" t="s">
        <v>205</v>
      </c>
      <c r="AU186" s="152" t="s">
        <v>85</v>
      </c>
      <c r="AV186" s="12" t="s">
        <v>82</v>
      </c>
      <c r="AW186" s="12" t="s">
        <v>35</v>
      </c>
      <c r="AX186" s="12" t="s">
        <v>74</v>
      </c>
      <c r="AY186" s="152" t="s">
        <v>189</v>
      </c>
    </row>
    <row r="187" spans="2:65" s="13" customFormat="1" ht="11.25">
      <c r="B187" s="157"/>
      <c r="D187" s="151" t="s">
        <v>205</v>
      </c>
      <c r="E187" s="158" t="s">
        <v>19</v>
      </c>
      <c r="F187" s="159" t="s">
        <v>5219</v>
      </c>
      <c r="H187" s="160">
        <v>26.451000000000001</v>
      </c>
      <c r="I187" s="161"/>
      <c r="L187" s="157"/>
      <c r="M187" s="162"/>
      <c r="T187" s="163"/>
      <c r="AT187" s="158" t="s">
        <v>205</v>
      </c>
      <c r="AU187" s="158" t="s">
        <v>85</v>
      </c>
      <c r="AV187" s="13" t="s">
        <v>85</v>
      </c>
      <c r="AW187" s="13" t="s">
        <v>35</v>
      </c>
      <c r="AX187" s="13" t="s">
        <v>74</v>
      </c>
      <c r="AY187" s="158" t="s">
        <v>189</v>
      </c>
    </row>
    <row r="188" spans="2:65" s="15" customFormat="1" ht="11.25">
      <c r="B188" s="171"/>
      <c r="D188" s="151" t="s">
        <v>205</v>
      </c>
      <c r="E188" s="172" t="s">
        <v>19</v>
      </c>
      <c r="F188" s="173" t="s">
        <v>412</v>
      </c>
      <c r="H188" s="174">
        <v>44.085000000000001</v>
      </c>
      <c r="I188" s="175"/>
      <c r="L188" s="171"/>
      <c r="M188" s="176"/>
      <c r="T188" s="177"/>
      <c r="AT188" s="172" t="s">
        <v>205</v>
      </c>
      <c r="AU188" s="172" t="s">
        <v>85</v>
      </c>
      <c r="AV188" s="15" t="s">
        <v>111</v>
      </c>
      <c r="AW188" s="15" t="s">
        <v>35</v>
      </c>
      <c r="AX188" s="15" t="s">
        <v>74</v>
      </c>
      <c r="AY188" s="172" t="s">
        <v>189</v>
      </c>
    </row>
    <row r="189" spans="2:65" s="12" customFormat="1" ht="33.75">
      <c r="B189" s="150"/>
      <c r="D189" s="151" t="s">
        <v>205</v>
      </c>
      <c r="E189" s="152" t="s">
        <v>19</v>
      </c>
      <c r="F189" s="153" t="s">
        <v>5201</v>
      </c>
      <c r="H189" s="152" t="s">
        <v>19</v>
      </c>
      <c r="I189" s="154"/>
      <c r="L189" s="150"/>
      <c r="M189" s="155"/>
      <c r="T189" s="156"/>
      <c r="AT189" s="152" t="s">
        <v>205</v>
      </c>
      <c r="AU189" s="152" t="s">
        <v>85</v>
      </c>
      <c r="AV189" s="12" t="s">
        <v>82</v>
      </c>
      <c r="AW189" s="12" t="s">
        <v>35</v>
      </c>
      <c r="AX189" s="12" t="s">
        <v>74</v>
      </c>
      <c r="AY189" s="152" t="s">
        <v>189</v>
      </c>
    </row>
    <row r="190" spans="2:65" s="13" customFormat="1" ht="11.25">
      <c r="B190" s="157"/>
      <c r="D190" s="151" t="s">
        <v>205</v>
      </c>
      <c r="E190" s="158" t="s">
        <v>19</v>
      </c>
      <c r="F190" s="159" t="s">
        <v>5202</v>
      </c>
      <c r="H190" s="160">
        <v>13.26</v>
      </c>
      <c r="I190" s="161"/>
      <c r="L190" s="157"/>
      <c r="M190" s="162"/>
      <c r="T190" s="163"/>
      <c r="AT190" s="158" t="s">
        <v>205</v>
      </c>
      <c r="AU190" s="158" t="s">
        <v>85</v>
      </c>
      <c r="AV190" s="13" t="s">
        <v>85</v>
      </c>
      <c r="AW190" s="13" t="s">
        <v>35</v>
      </c>
      <c r="AX190" s="13" t="s">
        <v>74</v>
      </c>
      <c r="AY190" s="158" t="s">
        <v>189</v>
      </c>
    </row>
    <row r="191" spans="2:65" s="13" customFormat="1" ht="11.25">
      <c r="B191" s="157"/>
      <c r="D191" s="151" t="s">
        <v>205</v>
      </c>
      <c r="E191" s="158" t="s">
        <v>19</v>
      </c>
      <c r="F191" s="159" t="s">
        <v>5203</v>
      </c>
      <c r="H191" s="160">
        <v>36.801000000000002</v>
      </c>
      <c r="I191" s="161"/>
      <c r="L191" s="157"/>
      <c r="M191" s="162"/>
      <c r="T191" s="163"/>
      <c r="AT191" s="158" t="s">
        <v>205</v>
      </c>
      <c r="AU191" s="158" t="s">
        <v>85</v>
      </c>
      <c r="AV191" s="13" t="s">
        <v>85</v>
      </c>
      <c r="AW191" s="13" t="s">
        <v>35</v>
      </c>
      <c r="AX191" s="13" t="s">
        <v>74</v>
      </c>
      <c r="AY191" s="158" t="s">
        <v>189</v>
      </c>
    </row>
    <row r="192" spans="2:65" s="13" customFormat="1" ht="11.25">
      <c r="B192" s="157"/>
      <c r="D192" s="151" t="s">
        <v>205</v>
      </c>
      <c r="E192" s="158" t="s">
        <v>19</v>
      </c>
      <c r="F192" s="159" t="s">
        <v>5204</v>
      </c>
      <c r="H192" s="160">
        <v>16.890999999999998</v>
      </c>
      <c r="I192" s="161"/>
      <c r="L192" s="157"/>
      <c r="M192" s="162"/>
      <c r="T192" s="163"/>
      <c r="AT192" s="158" t="s">
        <v>205</v>
      </c>
      <c r="AU192" s="158" t="s">
        <v>85</v>
      </c>
      <c r="AV192" s="13" t="s">
        <v>85</v>
      </c>
      <c r="AW192" s="13" t="s">
        <v>35</v>
      </c>
      <c r="AX192" s="13" t="s">
        <v>74</v>
      </c>
      <c r="AY192" s="158" t="s">
        <v>189</v>
      </c>
    </row>
    <row r="193" spans="2:65" s="15" customFormat="1" ht="11.25">
      <c r="B193" s="171"/>
      <c r="D193" s="151" t="s">
        <v>205</v>
      </c>
      <c r="E193" s="172" t="s">
        <v>19</v>
      </c>
      <c r="F193" s="173" t="s">
        <v>412</v>
      </c>
      <c r="H193" s="174">
        <v>66.951999999999998</v>
      </c>
      <c r="I193" s="175"/>
      <c r="L193" s="171"/>
      <c r="M193" s="176"/>
      <c r="T193" s="177"/>
      <c r="AT193" s="172" t="s">
        <v>205</v>
      </c>
      <c r="AU193" s="172" t="s">
        <v>85</v>
      </c>
      <c r="AV193" s="15" t="s">
        <v>111</v>
      </c>
      <c r="AW193" s="15" t="s">
        <v>35</v>
      </c>
      <c r="AX193" s="15" t="s">
        <v>74</v>
      </c>
      <c r="AY193" s="172" t="s">
        <v>189</v>
      </c>
    </row>
    <row r="194" spans="2:65" s="14" customFormat="1" ht="11.25">
      <c r="B194" s="164"/>
      <c r="D194" s="151" t="s">
        <v>205</v>
      </c>
      <c r="E194" s="165" t="s">
        <v>19</v>
      </c>
      <c r="F194" s="166" t="s">
        <v>303</v>
      </c>
      <c r="H194" s="167">
        <v>111.03700000000001</v>
      </c>
      <c r="I194" s="168"/>
      <c r="L194" s="164"/>
      <c r="M194" s="169"/>
      <c r="T194" s="170"/>
      <c r="AT194" s="165" t="s">
        <v>205</v>
      </c>
      <c r="AU194" s="165" t="s">
        <v>85</v>
      </c>
      <c r="AV194" s="14" t="s">
        <v>196</v>
      </c>
      <c r="AW194" s="14" t="s">
        <v>35</v>
      </c>
      <c r="AX194" s="14" t="s">
        <v>82</v>
      </c>
      <c r="AY194" s="165" t="s">
        <v>189</v>
      </c>
    </row>
    <row r="195" spans="2:65" s="1" customFormat="1" ht="44.25" customHeight="1">
      <c r="B195" s="33"/>
      <c r="C195" s="133" t="s">
        <v>314</v>
      </c>
      <c r="D195" s="133" t="s">
        <v>191</v>
      </c>
      <c r="E195" s="134" t="s">
        <v>1461</v>
      </c>
      <c r="F195" s="135" t="s">
        <v>1462</v>
      </c>
      <c r="G195" s="136" t="s">
        <v>405</v>
      </c>
      <c r="H195" s="137">
        <v>63.652000000000001</v>
      </c>
      <c r="I195" s="138"/>
      <c r="J195" s="139">
        <f>ROUND(I195*H195,2)</f>
        <v>0</v>
      </c>
      <c r="K195" s="135" t="s">
        <v>195</v>
      </c>
      <c r="L195" s="33"/>
      <c r="M195" s="140" t="s">
        <v>19</v>
      </c>
      <c r="N195" s="141" t="s">
        <v>45</v>
      </c>
      <c r="P195" s="142">
        <f>O195*H195</f>
        <v>0</v>
      </c>
      <c r="Q195" s="142">
        <v>0</v>
      </c>
      <c r="R195" s="142">
        <f>Q195*H195</f>
        <v>0</v>
      </c>
      <c r="S195" s="142">
        <v>0</v>
      </c>
      <c r="T195" s="143">
        <f>S195*H195</f>
        <v>0</v>
      </c>
      <c r="AR195" s="144" t="s">
        <v>196</v>
      </c>
      <c r="AT195" s="144" t="s">
        <v>191</v>
      </c>
      <c r="AU195" s="144" t="s">
        <v>85</v>
      </c>
      <c r="AY195" s="18" t="s">
        <v>189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8" t="s">
        <v>82</v>
      </c>
      <c r="BK195" s="145">
        <f>ROUND(I195*H195,2)</f>
        <v>0</v>
      </c>
      <c r="BL195" s="18" t="s">
        <v>196</v>
      </c>
      <c r="BM195" s="144" t="s">
        <v>5220</v>
      </c>
    </row>
    <row r="196" spans="2:65" s="1" customFormat="1" ht="11.25">
      <c r="B196" s="33"/>
      <c r="D196" s="146" t="s">
        <v>198</v>
      </c>
      <c r="F196" s="147" t="s">
        <v>1464</v>
      </c>
      <c r="I196" s="148"/>
      <c r="L196" s="33"/>
      <c r="M196" s="149"/>
      <c r="T196" s="54"/>
      <c r="AT196" s="18" t="s">
        <v>198</v>
      </c>
      <c r="AU196" s="18" t="s">
        <v>85</v>
      </c>
    </row>
    <row r="197" spans="2:65" s="12" customFormat="1" ht="11.25">
      <c r="B197" s="150"/>
      <c r="D197" s="151" t="s">
        <v>205</v>
      </c>
      <c r="E197" s="152" t="s">
        <v>19</v>
      </c>
      <c r="F197" s="153" t="s">
        <v>1465</v>
      </c>
      <c r="H197" s="152" t="s">
        <v>19</v>
      </c>
      <c r="I197" s="154"/>
      <c r="L197" s="150"/>
      <c r="M197" s="155"/>
      <c r="T197" s="156"/>
      <c r="AT197" s="152" t="s">
        <v>205</v>
      </c>
      <c r="AU197" s="152" t="s">
        <v>85</v>
      </c>
      <c r="AV197" s="12" t="s">
        <v>82</v>
      </c>
      <c r="AW197" s="12" t="s">
        <v>35</v>
      </c>
      <c r="AX197" s="12" t="s">
        <v>74</v>
      </c>
      <c r="AY197" s="152" t="s">
        <v>189</v>
      </c>
    </row>
    <row r="198" spans="2:65" s="13" customFormat="1" ht="11.25">
      <c r="B198" s="157"/>
      <c r="D198" s="151" t="s">
        <v>205</v>
      </c>
      <c r="E198" s="158" t="s">
        <v>19</v>
      </c>
      <c r="F198" s="159" t="s">
        <v>5221</v>
      </c>
      <c r="H198" s="160">
        <v>63.652000000000001</v>
      </c>
      <c r="I198" s="161"/>
      <c r="L198" s="157"/>
      <c r="M198" s="162"/>
      <c r="T198" s="163"/>
      <c r="AT198" s="158" t="s">
        <v>205</v>
      </c>
      <c r="AU198" s="158" t="s">
        <v>85</v>
      </c>
      <c r="AV198" s="13" t="s">
        <v>85</v>
      </c>
      <c r="AW198" s="13" t="s">
        <v>35</v>
      </c>
      <c r="AX198" s="13" t="s">
        <v>82</v>
      </c>
      <c r="AY198" s="158" t="s">
        <v>189</v>
      </c>
    </row>
    <row r="199" spans="2:65" s="1" customFormat="1" ht="44.25" customHeight="1">
      <c r="B199" s="33"/>
      <c r="C199" s="133" t="s">
        <v>7</v>
      </c>
      <c r="D199" s="133" t="s">
        <v>191</v>
      </c>
      <c r="E199" s="134" t="s">
        <v>631</v>
      </c>
      <c r="F199" s="135" t="s">
        <v>632</v>
      </c>
      <c r="G199" s="136" t="s">
        <v>633</v>
      </c>
      <c r="H199" s="137">
        <v>150.434</v>
      </c>
      <c r="I199" s="138"/>
      <c r="J199" s="139">
        <f>ROUND(I199*H199,2)</f>
        <v>0</v>
      </c>
      <c r="K199" s="135" t="s">
        <v>195</v>
      </c>
      <c r="L199" s="33"/>
      <c r="M199" s="140" t="s">
        <v>19</v>
      </c>
      <c r="N199" s="141" t="s">
        <v>45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196</v>
      </c>
      <c r="AT199" s="144" t="s">
        <v>191</v>
      </c>
      <c r="AU199" s="144" t="s">
        <v>85</v>
      </c>
      <c r="AY199" s="18" t="s">
        <v>189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8" t="s">
        <v>82</v>
      </c>
      <c r="BK199" s="145">
        <f>ROUND(I199*H199,2)</f>
        <v>0</v>
      </c>
      <c r="BL199" s="18" t="s">
        <v>196</v>
      </c>
      <c r="BM199" s="144" t="s">
        <v>5222</v>
      </c>
    </row>
    <row r="200" spans="2:65" s="1" customFormat="1" ht="11.25">
      <c r="B200" s="33"/>
      <c r="D200" s="146" t="s">
        <v>198</v>
      </c>
      <c r="F200" s="147" t="s">
        <v>635</v>
      </c>
      <c r="I200" s="148"/>
      <c r="L200" s="33"/>
      <c r="M200" s="149"/>
      <c r="T200" s="54"/>
      <c r="AT200" s="18" t="s">
        <v>198</v>
      </c>
      <c r="AU200" s="18" t="s">
        <v>85</v>
      </c>
    </row>
    <row r="201" spans="2:65" s="12" customFormat="1" ht="11.25">
      <c r="B201" s="150"/>
      <c r="D201" s="151" t="s">
        <v>205</v>
      </c>
      <c r="E201" s="152" t="s">
        <v>19</v>
      </c>
      <c r="F201" s="153" t="s">
        <v>572</v>
      </c>
      <c r="H201" s="152" t="s">
        <v>19</v>
      </c>
      <c r="I201" s="154"/>
      <c r="L201" s="150"/>
      <c r="M201" s="155"/>
      <c r="T201" s="156"/>
      <c r="AT201" s="152" t="s">
        <v>205</v>
      </c>
      <c r="AU201" s="152" t="s">
        <v>85</v>
      </c>
      <c r="AV201" s="12" t="s">
        <v>82</v>
      </c>
      <c r="AW201" s="12" t="s">
        <v>35</v>
      </c>
      <c r="AX201" s="12" t="s">
        <v>74</v>
      </c>
      <c r="AY201" s="152" t="s">
        <v>189</v>
      </c>
    </row>
    <row r="202" spans="2:65" s="13" customFormat="1" ht="11.25">
      <c r="B202" s="157"/>
      <c r="D202" s="151" t="s">
        <v>205</v>
      </c>
      <c r="E202" s="158" t="s">
        <v>19</v>
      </c>
      <c r="F202" s="159" t="s">
        <v>5223</v>
      </c>
      <c r="H202" s="160">
        <v>84.305999999999997</v>
      </c>
      <c r="I202" s="161"/>
      <c r="L202" s="157"/>
      <c r="M202" s="162"/>
      <c r="T202" s="163"/>
      <c r="AT202" s="158" t="s">
        <v>205</v>
      </c>
      <c r="AU202" s="158" t="s">
        <v>85</v>
      </c>
      <c r="AV202" s="13" t="s">
        <v>85</v>
      </c>
      <c r="AW202" s="13" t="s">
        <v>35</v>
      </c>
      <c r="AX202" s="13" t="s">
        <v>74</v>
      </c>
      <c r="AY202" s="158" t="s">
        <v>189</v>
      </c>
    </row>
    <row r="203" spans="2:65" s="12" customFormat="1" ht="11.25">
      <c r="B203" s="150"/>
      <c r="D203" s="151" t="s">
        <v>205</v>
      </c>
      <c r="E203" s="152" t="s">
        <v>19</v>
      </c>
      <c r="F203" s="153" t="s">
        <v>594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5224</v>
      </c>
      <c r="H204" s="160">
        <v>42.322000000000003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74</v>
      </c>
      <c r="AY204" s="158" t="s">
        <v>189</v>
      </c>
    </row>
    <row r="205" spans="2:65" s="12" customFormat="1" ht="11.25">
      <c r="B205" s="150"/>
      <c r="D205" s="151" t="s">
        <v>205</v>
      </c>
      <c r="E205" s="152" t="s">
        <v>19</v>
      </c>
      <c r="F205" s="153" t="s">
        <v>607</v>
      </c>
      <c r="H205" s="152" t="s">
        <v>19</v>
      </c>
      <c r="I205" s="154"/>
      <c r="L205" s="150"/>
      <c r="M205" s="155"/>
      <c r="T205" s="156"/>
      <c r="AT205" s="152" t="s">
        <v>205</v>
      </c>
      <c r="AU205" s="152" t="s">
        <v>85</v>
      </c>
      <c r="AV205" s="12" t="s">
        <v>82</v>
      </c>
      <c r="AW205" s="12" t="s">
        <v>35</v>
      </c>
      <c r="AX205" s="12" t="s">
        <v>74</v>
      </c>
      <c r="AY205" s="152" t="s">
        <v>189</v>
      </c>
    </row>
    <row r="206" spans="2:65" s="13" customFormat="1" ht="11.25">
      <c r="B206" s="157"/>
      <c r="D206" s="151" t="s">
        <v>205</v>
      </c>
      <c r="E206" s="158" t="s">
        <v>19</v>
      </c>
      <c r="F206" s="159" t="s">
        <v>5225</v>
      </c>
      <c r="H206" s="160">
        <v>23.806000000000001</v>
      </c>
      <c r="I206" s="161"/>
      <c r="L206" s="157"/>
      <c r="M206" s="162"/>
      <c r="T206" s="163"/>
      <c r="AT206" s="158" t="s">
        <v>205</v>
      </c>
      <c r="AU206" s="158" t="s">
        <v>85</v>
      </c>
      <c r="AV206" s="13" t="s">
        <v>85</v>
      </c>
      <c r="AW206" s="13" t="s">
        <v>35</v>
      </c>
      <c r="AX206" s="13" t="s">
        <v>74</v>
      </c>
      <c r="AY206" s="158" t="s">
        <v>189</v>
      </c>
    </row>
    <row r="207" spans="2:65" s="14" customFormat="1" ht="11.25">
      <c r="B207" s="164"/>
      <c r="D207" s="151" t="s">
        <v>205</v>
      </c>
      <c r="E207" s="165" t="s">
        <v>19</v>
      </c>
      <c r="F207" s="166" t="s">
        <v>303</v>
      </c>
      <c r="H207" s="167">
        <v>150.434</v>
      </c>
      <c r="I207" s="168"/>
      <c r="L207" s="164"/>
      <c r="M207" s="169"/>
      <c r="T207" s="170"/>
      <c r="AT207" s="165" t="s">
        <v>205</v>
      </c>
      <c r="AU207" s="165" t="s">
        <v>85</v>
      </c>
      <c r="AV207" s="14" t="s">
        <v>196</v>
      </c>
      <c r="AW207" s="14" t="s">
        <v>35</v>
      </c>
      <c r="AX207" s="14" t="s">
        <v>82</v>
      </c>
      <c r="AY207" s="165" t="s">
        <v>189</v>
      </c>
    </row>
    <row r="208" spans="2:65" s="1" customFormat="1" ht="37.9" customHeight="1">
      <c r="B208" s="33"/>
      <c r="C208" s="133" t="s">
        <v>323</v>
      </c>
      <c r="D208" s="133" t="s">
        <v>191</v>
      </c>
      <c r="E208" s="134" t="s">
        <v>642</v>
      </c>
      <c r="F208" s="135" t="s">
        <v>643</v>
      </c>
      <c r="G208" s="136" t="s">
        <v>405</v>
      </c>
      <c r="H208" s="137">
        <v>135.55600000000001</v>
      </c>
      <c r="I208" s="138"/>
      <c r="J208" s="139">
        <f>ROUND(I208*H208,2)</f>
        <v>0</v>
      </c>
      <c r="K208" s="135" t="s">
        <v>195</v>
      </c>
      <c r="L208" s="33"/>
      <c r="M208" s="140" t="s">
        <v>19</v>
      </c>
      <c r="N208" s="141" t="s">
        <v>45</v>
      </c>
      <c r="P208" s="142">
        <f>O208*H208</f>
        <v>0</v>
      </c>
      <c r="Q208" s="142">
        <v>0</v>
      </c>
      <c r="R208" s="142">
        <f>Q208*H208</f>
        <v>0</v>
      </c>
      <c r="S208" s="142">
        <v>0</v>
      </c>
      <c r="T208" s="143">
        <f>S208*H208</f>
        <v>0</v>
      </c>
      <c r="AR208" s="144" t="s">
        <v>196</v>
      </c>
      <c r="AT208" s="144" t="s">
        <v>191</v>
      </c>
      <c r="AU208" s="144" t="s">
        <v>85</v>
      </c>
      <c r="AY208" s="18" t="s">
        <v>189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8" t="s">
        <v>82</v>
      </c>
      <c r="BK208" s="145">
        <f>ROUND(I208*H208,2)</f>
        <v>0</v>
      </c>
      <c r="BL208" s="18" t="s">
        <v>196</v>
      </c>
      <c r="BM208" s="144" t="s">
        <v>5226</v>
      </c>
    </row>
    <row r="209" spans="2:65" s="1" customFormat="1" ht="11.25">
      <c r="B209" s="33"/>
      <c r="D209" s="146" t="s">
        <v>198</v>
      </c>
      <c r="F209" s="147" t="s">
        <v>645</v>
      </c>
      <c r="I209" s="148"/>
      <c r="L209" s="33"/>
      <c r="M209" s="149"/>
      <c r="T209" s="54"/>
      <c r="AT209" s="18" t="s">
        <v>198</v>
      </c>
      <c r="AU209" s="18" t="s">
        <v>85</v>
      </c>
    </row>
    <row r="210" spans="2:65" s="12" customFormat="1" ht="22.5">
      <c r="B210" s="150"/>
      <c r="D210" s="151" t="s">
        <v>205</v>
      </c>
      <c r="E210" s="152" t="s">
        <v>19</v>
      </c>
      <c r="F210" s="153" t="s">
        <v>5227</v>
      </c>
      <c r="H210" s="152" t="s">
        <v>19</v>
      </c>
      <c r="I210" s="154"/>
      <c r="L210" s="150"/>
      <c r="M210" s="155"/>
      <c r="T210" s="156"/>
      <c r="AT210" s="152" t="s">
        <v>205</v>
      </c>
      <c r="AU210" s="152" t="s">
        <v>85</v>
      </c>
      <c r="AV210" s="12" t="s">
        <v>82</v>
      </c>
      <c r="AW210" s="12" t="s">
        <v>35</v>
      </c>
      <c r="AX210" s="12" t="s">
        <v>74</v>
      </c>
      <c r="AY210" s="152" t="s">
        <v>189</v>
      </c>
    </row>
    <row r="211" spans="2:65" s="13" customFormat="1" ht="11.25">
      <c r="B211" s="157"/>
      <c r="D211" s="151" t="s">
        <v>205</v>
      </c>
      <c r="E211" s="158" t="s">
        <v>19</v>
      </c>
      <c r="F211" s="159" t="s">
        <v>5202</v>
      </c>
      <c r="H211" s="160">
        <v>13.26</v>
      </c>
      <c r="I211" s="161"/>
      <c r="L211" s="157"/>
      <c r="M211" s="162"/>
      <c r="T211" s="163"/>
      <c r="AT211" s="158" t="s">
        <v>205</v>
      </c>
      <c r="AU211" s="158" t="s">
        <v>85</v>
      </c>
      <c r="AV211" s="13" t="s">
        <v>85</v>
      </c>
      <c r="AW211" s="13" t="s">
        <v>35</v>
      </c>
      <c r="AX211" s="13" t="s">
        <v>74</v>
      </c>
      <c r="AY211" s="158" t="s">
        <v>189</v>
      </c>
    </row>
    <row r="212" spans="2:65" s="13" customFormat="1" ht="11.25">
      <c r="B212" s="157"/>
      <c r="D212" s="151" t="s">
        <v>205</v>
      </c>
      <c r="E212" s="158" t="s">
        <v>19</v>
      </c>
      <c r="F212" s="159" t="s">
        <v>5203</v>
      </c>
      <c r="H212" s="160">
        <v>36.801000000000002</v>
      </c>
      <c r="I212" s="161"/>
      <c r="L212" s="157"/>
      <c r="M212" s="162"/>
      <c r="T212" s="163"/>
      <c r="AT212" s="158" t="s">
        <v>205</v>
      </c>
      <c r="AU212" s="158" t="s">
        <v>85</v>
      </c>
      <c r="AV212" s="13" t="s">
        <v>85</v>
      </c>
      <c r="AW212" s="13" t="s">
        <v>35</v>
      </c>
      <c r="AX212" s="13" t="s">
        <v>74</v>
      </c>
      <c r="AY212" s="158" t="s">
        <v>189</v>
      </c>
    </row>
    <row r="213" spans="2:65" s="13" customFormat="1" ht="11.25">
      <c r="B213" s="157"/>
      <c r="D213" s="151" t="s">
        <v>205</v>
      </c>
      <c r="E213" s="158" t="s">
        <v>19</v>
      </c>
      <c r="F213" s="159" t="s">
        <v>5204</v>
      </c>
      <c r="H213" s="160">
        <v>16.890999999999998</v>
      </c>
      <c r="I213" s="161"/>
      <c r="L213" s="157"/>
      <c r="M213" s="162"/>
      <c r="T213" s="163"/>
      <c r="AT213" s="158" t="s">
        <v>205</v>
      </c>
      <c r="AU213" s="158" t="s">
        <v>85</v>
      </c>
      <c r="AV213" s="13" t="s">
        <v>85</v>
      </c>
      <c r="AW213" s="13" t="s">
        <v>35</v>
      </c>
      <c r="AX213" s="13" t="s">
        <v>74</v>
      </c>
      <c r="AY213" s="158" t="s">
        <v>189</v>
      </c>
    </row>
    <row r="214" spans="2:65" s="15" customFormat="1" ht="11.25">
      <c r="B214" s="171"/>
      <c r="D214" s="151" t="s">
        <v>205</v>
      </c>
      <c r="E214" s="172" t="s">
        <v>19</v>
      </c>
      <c r="F214" s="173" t="s">
        <v>412</v>
      </c>
      <c r="H214" s="174">
        <v>66.951999999999998</v>
      </c>
      <c r="I214" s="175"/>
      <c r="L214" s="171"/>
      <c r="M214" s="176"/>
      <c r="T214" s="177"/>
      <c r="AT214" s="172" t="s">
        <v>205</v>
      </c>
      <c r="AU214" s="172" t="s">
        <v>85</v>
      </c>
      <c r="AV214" s="15" t="s">
        <v>111</v>
      </c>
      <c r="AW214" s="15" t="s">
        <v>35</v>
      </c>
      <c r="AX214" s="15" t="s">
        <v>74</v>
      </c>
      <c r="AY214" s="172" t="s">
        <v>189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647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2" customFormat="1" ht="11.25">
      <c r="B216" s="150"/>
      <c r="D216" s="151" t="s">
        <v>205</v>
      </c>
      <c r="E216" s="152" t="s">
        <v>19</v>
      </c>
      <c r="F216" s="153" t="s">
        <v>572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3" customFormat="1" ht="11.25">
      <c r="B217" s="157"/>
      <c r="D217" s="151" t="s">
        <v>205</v>
      </c>
      <c r="E217" s="158" t="s">
        <v>19</v>
      </c>
      <c r="F217" s="159" t="s">
        <v>5228</v>
      </c>
      <c r="H217" s="160">
        <v>42.152999999999999</v>
      </c>
      <c r="I217" s="161"/>
      <c r="L217" s="157"/>
      <c r="M217" s="162"/>
      <c r="T217" s="163"/>
      <c r="AT217" s="158" t="s">
        <v>205</v>
      </c>
      <c r="AU217" s="158" t="s">
        <v>85</v>
      </c>
      <c r="AV217" s="13" t="s">
        <v>85</v>
      </c>
      <c r="AW217" s="13" t="s">
        <v>35</v>
      </c>
      <c r="AX217" s="13" t="s">
        <v>74</v>
      </c>
      <c r="AY217" s="158" t="s">
        <v>189</v>
      </c>
    </row>
    <row r="218" spans="2:65" s="12" customFormat="1" ht="11.25">
      <c r="B218" s="150"/>
      <c r="D218" s="151" t="s">
        <v>205</v>
      </c>
      <c r="E218" s="152" t="s">
        <v>19</v>
      </c>
      <c r="F218" s="153" t="s">
        <v>594</v>
      </c>
      <c r="H218" s="152" t="s">
        <v>19</v>
      </c>
      <c r="I218" s="154"/>
      <c r="L218" s="150"/>
      <c r="M218" s="155"/>
      <c r="T218" s="156"/>
      <c r="AT218" s="152" t="s">
        <v>205</v>
      </c>
      <c r="AU218" s="152" t="s">
        <v>85</v>
      </c>
      <c r="AV218" s="12" t="s">
        <v>82</v>
      </c>
      <c r="AW218" s="12" t="s">
        <v>35</v>
      </c>
      <c r="AX218" s="12" t="s">
        <v>74</v>
      </c>
      <c r="AY218" s="152" t="s">
        <v>189</v>
      </c>
    </row>
    <row r="219" spans="2:65" s="13" customFormat="1" ht="11.25">
      <c r="B219" s="157"/>
      <c r="D219" s="151" t="s">
        <v>205</v>
      </c>
      <c r="E219" s="158" t="s">
        <v>19</v>
      </c>
      <c r="F219" s="159" t="s">
        <v>5211</v>
      </c>
      <c r="H219" s="160">
        <v>17.634</v>
      </c>
      <c r="I219" s="161"/>
      <c r="L219" s="157"/>
      <c r="M219" s="162"/>
      <c r="T219" s="163"/>
      <c r="AT219" s="158" t="s">
        <v>205</v>
      </c>
      <c r="AU219" s="158" t="s">
        <v>85</v>
      </c>
      <c r="AV219" s="13" t="s">
        <v>85</v>
      </c>
      <c r="AW219" s="13" t="s">
        <v>35</v>
      </c>
      <c r="AX219" s="13" t="s">
        <v>74</v>
      </c>
      <c r="AY219" s="158" t="s">
        <v>189</v>
      </c>
    </row>
    <row r="220" spans="2:65" s="12" customFormat="1" ht="11.25">
      <c r="B220" s="150"/>
      <c r="D220" s="151" t="s">
        <v>205</v>
      </c>
      <c r="E220" s="152" t="s">
        <v>19</v>
      </c>
      <c r="F220" s="153" t="s">
        <v>607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5215</v>
      </c>
      <c r="H221" s="160">
        <v>8.8170000000000002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74</v>
      </c>
      <c r="AY221" s="158" t="s">
        <v>189</v>
      </c>
    </row>
    <row r="222" spans="2:65" s="15" customFormat="1" ht="11.25">
      <c r="B222" s="171"/>
      <c r="D222" s="151" t="s">
        <v>205</v>
      </c>
      <c r="E222" s="172" t="s">
        <v>19</v>
      </c>
      <c r="F222" s="173" t="s">
        <v>412</v>
      </c>
      <c r="H222" s="174">
        <v>68.603999999999999</v>
      </c>
      <c r="I222" s="175"/>
      <c r="L222" s="171"/>
      <c r="M222" s="176"/>
      <c r="T222" s="177"/>
      <c r="AT222" s="172" t="s">
        <v>205</v>
      </c>
      <c r="AU222" s="172" t="s">
        <v>85</v>
      </c>
      <c r="AV222" s="15" t="s">
        <v>111</v>
      </c>
      <c r="AW222" s="15" t="s">
        <v>35</v>
      </c>
      <c r="AX222" s="15" t="s">
        <v>74</v>
      </c>
      <c r="AY222" s="172" t="s">
        <v>189</v>
      </c>
    </row>
    <row r="223" spans="2:65" s="14" customFormat="1" ht="11.25">
      <c r="B223" s="164"/>
      <c r="D223" s="151" t="s">
        <v>205</v>
      </c>
      <c r="E223" s="165" t="s">
        <v>19</v>
      </c>
      <c r="F223" s="166" t="s">
        <v>303</v>
      </c>
      <c r="H223" s="167">
        <v>135.55599999999998</v>
      </c>
      <c r="I223" s="168"/>
      <c r="L223" s="164"/>
      <c r="M223" s="169"/>
      <c r="T223" s="170"/>
      <c r="AT223" s="165" t="s">
        <v>205</v>
      </c>
      <c r="AU223" s="165" t="s">
        <v>85</v>
      </c>
      <c r="AV223" s="14" t="s">
        <v>196</v>
      </c>
      <c r="AW223" s="14" t="s">
        <v>35</v>
      </c>
      <c r="AX223" s="14" t="s">
        <v>82</v>
      </c>
      <c r="AY223" s="165" t="s">
        <v>189</v>
      </c>
    </row>
    <row r="224" spans="2:65" s="1" customFormat="1" ht="44.25" customHeight="1">
      <c r="B224" s="33"/>
      <c r="C224" s="133" t="s">
        <v>329</v>
      </c>
      <c r="D224" s="133" t="s">
        <v>191</v>
      </c>
      <c r="E224" s="134" t="s">
        <v>649</v>
      </c>
      <c r="F224" s="135" t="s">
        <v>650</v>
      </c>
      <c r="G224" s="136" t="s">
        <v>405</v>
      </c>
      <c r="H224" s="137">
        <v>124.628</v>
      </c>
      <c r="I224" s="138"/>
      <c r="J224" s="139">
        <f>ROUND(I224*H224,2)</f>
        <v>0</v>
      </c>
      <c r="K224" s="135" t="s">
        <v>195</v>
      </c>
      <c r="L224" s="33"/>
      <c r="M224" s="140" t="s">
        <v>19</v>
      </c>
      <c r="N224" s="141" t="s">
        <v>45</v>
      </c>
      <c r="P224" s="142">
        <f>O224*H224</f>
        <v>0</v>
      </c>
      <c r="Q224" s="142">
        <v>0</v>
      </c>
      <c r="R224" s="142">
        <f>Q224*H224</f>
        <v>0</v>
      </c>
      <c r="S224" s="142">
        <v>0</v>
      </c>
      <c r="T224" s="143">
        <f>S224*H224</f>
        <v>0</v>
      </c>
      <c r="AR224" s="144" t="s">
        <v>196</v>
      </c>
      <c r="AT224" s="144" t="s">
        <v>191</v>
      </c>
      <c r="AU224" s="144" t="s">
        <v>85</v>
      </c>
      <c r="AY224" s="18" t="s">
        <v>189</v>
      </c>
      <c r="BE224" s="145">
        <f>IF(N224="základní",J224,0)</f>
        <v>0</v>
      </c>
      <c r="BF224" s="145">
        <f>IF(N224="snížená",J224,0)</f>
        <v>0</v>
      </c>
      <c r="BG224" s="145">
        <f>IF(N224="zákl. přenesená",J224,0)</f>
        <v>0</v>
      </c>
      <c r="BH224" s="145">
        <f>IF(N224="sníž. přenesená",J224,0)</f>
        <v>0</v>
      </c>
      <c r="BI224" s="145">
        <f>IF(N224="nulová",J224,0)</f>
        <v>0</v>
      </c>
      <c r="BJ224" s="18" t="s">
        <v>82</v>
      </c>
      <c r="BK224" s="145">
        <f>ROUND(I224*H224,2)</f>
        <v>0</v>
      </c>
      <c r="BL224" s="18" t="s">
        <v>196</v>
      </c>
      <c r="BM224" s="144" t="s">
        <v>5229</v>
      </c>
    </row>
    <row r="225" spans="2:65" s="1" customFormat="1" ht="11.25">
      <c r="B225" s="33"/>
      <c r="D225" s="146" t="s">
        <v>198</v>
      </c>
      <c r="F225" s="147" t="s">
        <v>652</v>
      </c>
      <c r="I225" s="148"/>
      <c r="L225" s="33"/>
      <c r="M225" s="149"/>
      <c r="T225" s="54"/>
      <c r="AT225" s="18" t="s">
        <v>198</v>
      </c>
      <c r="AU225" s="18" t="s">
        <v>85</v>
      </c>
    </row>
    <row r="226" spans="2:65" s="12" customFormat="1" ht="11.25">
      <c r="B226" s="150"/>
      <c r="D226" s="151" t="s">
        <v>205</v>
      </c>
      <c r="E226" s="152" t="s">
        <v>19</v>
      </c>
      <c r="F226" s="153" t="s">
        <v>653</v>
      </c>
      <c r="H226" s="152" t="s">
        <v>19</v>
      </c>
      <c r="I226" s="154"/>
      <c r="L226" s="150"/>
      <c r="M226" s="155"/>
      <c r="T226" s="156"/>
      <c r="AT226" s="152" t="s">
        <v>205</v>
      </c>
      <c r="AU226" s="152" t="s">
        <v>85</v>
      </c>
      <c r="AV226" s="12" t="s">
        <v>82</v>
      </c>
      <c r="AW226" s="12" t="s">
        <v>35</v>
      </c>
      <c r="AX226" s="12" t="s">
        <v>74</v>
      </c>
      <c r="AY226" s="152" t="s">
        <v>189</v>
      </c>
    </row>
    <row r="227" spans="2:65" s="12" customFormat="1" ht="11.25">
      <c r="B227" s="150"/>
      <c r="D227" s="151" t="s">
        <v>205</v>
      </c>
      <c r="E227" s="152" t="s">
        <v>19</v>
      </c>
      <c r="F227" s="153" t="s">
        <v>656</v>
      </c>
      <c r="H227" s="152" t="s">
        <v>19</v>
      </c>
      <c r="I227" s="154"/>
      <c r="L227" s="150"/>
      <c r="M227" s="155"/>
      <c r="T227" s="156"/>
      <c r="AT227" s="152" t="s">
        <v>205</v>
      </c>
      <c r="AU227" s="152" t="s">
        <v>85</v>
      </c>
      <c r="AV227" s="12" t="s">
        <v>82</v>
      </c>
      <c r="AW227" s="12" t="s">
        <v>35</v>
      </c>
      <c r="AX227" s="12" t="s">
        <v>74</v>
      </c>
      <c r="AY227" s="152" t="s">
        <v>189</v>
      </c>
    </row>
    <row r="228" spans="2:65" s="13" customFormat="1" ht="11.25">
      <c r="B228" s="157"/>
      <c r="D228" s="151" t="s">
        <v>205</v>
      </c>
      <c r="E228" s="158" t="s">
        <v>19</v>
      </c>
      <c r="F228" s="159" t="s">
        <v>5230</v>
      </c>
      <c r="H228" s="160">
        <v>176.34200000000001</v>
      </c>
      <c r="I228" s="161"/>
      <c r="L228" s="157"/>
      <c r="M228" s="162"/>
      <c r="T228" s="163"/>
      <c r="AT228" s="158" t="s">
        <v>205</v>
      </c>
      <c r="AU228" s="158" t="s">
        <v>85</v>
      </c>
      <c r="AV228" s="13" t="s">
        <v>85</v>
      </c>
      <c r="AW228" s="13" t="s">
        <v>35</v>
      </c>
      <c r="AX228" s="13" t="s">
        <v>74</v>
      </c>
      <c r="AY228" s="158" t="s">
        <v>189</v>
      </c>
    </row>
    <row r="229" spans="2:65" s="12" customFormat="1" ht="11.25">
      <c r="B229" s="150"/>
      <c r="D229" s="151" t="s">
        <v>205</v>
      </c>
      <c r="E229" s="152" t="s">
        <v>19</v>
      </c>
      <c r="F229" s="153" t="s">
        <v>658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2" customFormat="1" ht="11.25">
      <c r="B230" s="150"/>
      <c r="D230" s="151" t="s">
        <v>205</v>
      </c>
      <c r="E230" s="152" t="s">
        <v>19</v>
      </c>
      <c r="F230" s="153" t="s">
        <v>659</v>
      </c>
      <c r="H230" s="152" t="s">
        <v>19</v>
      </c>
      <c r="I230" s="154"/>
      <c r="L230" s="150"/>
      <c r="M230" s="155"/>
      <c r="T230" s="156"/>
      <c r="AT230" s="152" t="s">
        <v>205</v>
      </c>
      <c r="AU230" s="152" t="s">
        <v>85</v>
      </c>
      <c r="AV230" s="12" t="s">
        <v>82</v>
      </c>
      <c r="AW230" s="12" t="s">
        <v>35</v>
      </c>
      <c r="AX230" s="12" t="s">
        <v>74</v>
      </c>
      <c r="AY230" s="152" t="s">
        <v>189</v>
      </c>
    </row>
    <row r="231" spans="2:65" s="13" customFormat="1" ht="11.25">
      <c r="B231" s="157"/>
      <c r="D231" s="151" t="s">
        <v>205</v>
      </c>
      <c r="E231" s="158" t="s">
        <v>19</v>
      </c>
      <c r="F231" s="159" t="s">
        <v>5231</v>
      </c>
      <c r="H231" s="160">
        <v>-13.26</v>
      </c>
      <c r="I231" s="161"/>
      <c r="L231" s="157"/>
      <c r="M231" s="162"/>
      <c r="T231" s="163"/>
      <c r="AT231" s="158" t="s">
        <v>205</v>
      </c>
      <c r="AU231" s="158" t="s">
        <v>85</v>
      </c>
      <c r="AV231" s="13" t="s">
        <v>85</v>
      </c>
      <c r="AW231" s="13" t="s">
        <v>35</v>
      </c>
      <c r="AX231" s="13" t="s">
        <v>74</v>
      </c>
      <c r="AY231" s="158" t="s">
        <v>189</v>
      </c>
    </row>
    <row r="232" spans="2:65" s="12" customFormat="1" ht="11.25">
      <c r="B232" s="150"/>
      <c r="D232" s="151" t="s">
        <v>205</v>
      </c>
      <c r="E232" s="152" t="s">
        <v>19</v>
      </c>
      <c r="F232" s="153" t="s">
        <v>663</v>
      </c>
      <c r="H232" s="152" t="s">
        <v>19</v>
      </c>
      <c r="I232" s="154"/>
      <c r="L232" s="150"/>
      <c r="M232" s="155"/>
      <c r="T232" s="156"/>
      <c r="AT232" s="152" t="s">
        <v>205</v>
      </c>
      <c r="AU232" s="152" t="s">
        <v>85</v>
      </c>
      <c r="AV232" s="12" t="s">
        <v>82</v>
      </c>
      <c r="AW232" s="12" t="s">
        <v>35</v>
      </c>
      <c r="AX232" s="12" t="s">
        <v>74</v>
      </c>
      <c r="AY232" s="152" t="s">
        <v>189</v>
      </c>
    </row>
    <row r="233" spans="2:65" s="13" customFormat="1" ht="11.25">
      <c r="B233" s="157"/>
      <c r="D233" s="151" t="s">
        <v>205</v>
      </c>
      <c r="E233" s="158" t="s">
        <v>19</v>
      </c>
      <c r="F233" s="159" t="s">
        <v>5232</v>
      </c>
      <c r="H233" s="160">
        <v>-38.454000000000001</v>
      </c>
      <c r="I233" s="161"/>
      <c r="L233" s="157"/>
      <c r="M233" s="162"/>
      <c r="T233" s="163"/>
      <c r="AT233" s="158" t="s">
        <v>205</v>
      </c>
      <c r="AU233" s="158" t="s">
        <v>85</v>
      </c>
      <c r="AV233" s="13" t="s">
        <v>85</v>
      </c>
      <c r="AW233" s="13" t="s">
        <v>35</v>
      </c>
      <c r="AX233" s="13" t="s">
        <v>74</v>
      </c>
      <c r="AY233" s="158" t="s">
        <v>189</v>
      </c>
    </row>
    <row r="234" spans="2:65" s="14" customFormat="1" ht="11.25">
      <c r="B234" s="164"/>
      <c r="D234" s="151" t="s">
        <v>205</v>
      </c>
      <c r="E234" s="165" t="s">
        <v>19</v>
      </c>
      <c r="F234" s="166" t="s">
        <v>303</v>
      </c>
      <c r="H234" s="167">
        <v>124.62800000000001</v>
      </c>
      <c r="I234" s="168"/>
      <c r="L234" s="164"/>
      <c r="M234" s="169"/>
      <c r="T234" s="170"/>
      <c r="AT234" s="165" t="s">
        <v>205</v>
      </c>
      <c r="AU234" s="165" t="s">
        <v>85</v>
      </c>
      <c r="AV234" s="14" t="s">
        <v>196</v>
      </c>
      <c r="AW234" s="14" t="s">
        <v>35</v>
      </c>
      <c r="AX234" s="14" t="s">
        <v>82</v>
      </c>
      <c r="AY234" s="165" t="s">
        <v>189</v>
      </c>
    </row>
    <row r="235" spans="2:65" s="1" customFormat="1" ht="16.5" customHeight="1">
      <c r="B235" s="33"/>
      <c r="C235" s="178" t="s">
        <v>336</v>
      </c>
      <c r="D235" s="178" t="s">
        <v>666</v>
      </c>
      <c r="E235" s="179" t="s">
        <v>667</v>
      </c>
      <c r="F235" s="180" t="s">
        <v>668</v>
      </c>
      <c r="G235" s="181" t="s">
        <v>633</v>
      </c>
      <c r="H235" s="182">
        <v>33.781999999999996</v>
      </c>
      <c r="I235" s="183"/>
      <c r="J235" s="184">
        <f>ROUND(I235*H235,2)</f>
        <v>0</v>
      </c>
      <c r="K235" s="180" t="s">
        <v>195</v>
      </c>
      <c r="L235" s="185"/>
      <c r="M235" s="186" t="s">
        <v>19</v>
      </c>
      <c r="N235" s="187" t="s">
        <v>45</v>
      </c>
      <c r="P235" s="142">
        <f>O235*H235</f>
        <v>0</v>
      </c>
      <c r="Q235" s="142">
        <v>0</v>
      </c>
      <c r="R235" s="142">
        <f>Q235*H235</f>
        <v>0</v>
      </c>
      <c r="S235" s="142">
        <v>0</v>
      </c>
      <c r="T235" s="143">
        <f>S235*H235</f>
        <v>0</v>
      </c>
      <c r="AR235" s="144" t="s">
        <v>234</v>
      </c>
      <c r="AT235" s="144" t="s">
        <v>666</v>
      </c>
      <c r="AU235" s="144" t="s">
        <v>85</v>
      </c>
      <c r="AY235" s="18" t="s">
        <v>189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8" t="s">
        <v>82</v>
      </c>
      <c r="BK235" s="145">
        <f>ROUND(I235*H235,2)</f>
        <v>0</v>
      </c>
      <c r="BL235" s="18" t="s">
        <v>196</v>
      </c>
      <c r="BM235" s="144" t="s">
        <v>5233</v>
      </c>
    </row>
    <row r="236" spans="2:65" s="12" customFormat="1" ht="22.5">
      <c r="B236" s="150"/>
      <c r="D236" s="151" t="s">
        <v>205</v>
      </c>
      <c r="E236" s="152" t="s">
        <v>19</v>
      </c>
      <c r="F236" s="153" t="s">
        <v>5234</v>
      </c>
      <c r="H236" s="152" t="s">
        <v>19</v>
      </c>
      <c r="I236" s="154"/>
      <c r="L236" s="150"/>
      <c r="M236" s="155"/>
      <c r="T236" s="156"/>
      <c r="AT236" s="152" t="s">
        <v>205</v>
      </c>
      <c r="AU236" s="152" t="s">
        <v>85</v>
      </c>
      <c r="AV236" s="12" t="s">
        <v>82</v>
      </c>
      <c r="AW236" s="12" t="s">
        <v>35</v>
      </c>
      <c r="AX236" s="12" t="s">
        <v>74</v>
      </c>
      <c r="AY236" s="152" t="s">
        <v>189</v>
      </c>
    </row>
    <row r="237" spans="2:65" s="13" customFormat="1" ht="11.25">
      <c r="B237" s="157"/>
      <c r="D237" s="151" t="s">
        <v>205</v>
      </c>
      <c r="E237" s="158" t="s">
        <v>19</v>
      </c>
      <c r="F237" s="159" t="s">
        <v>5235</v>
      </c>
      <c r="H237" s="160">
        <v>16.890999999999998</v>
      </c>
      <c r="I237" s="161"/>
      <c r="L237" s="157"/>
      <c r="M237" s="162"/>
      <c r="T237" s="163"/>
      <c r="AT237" s="158" t="s">
        <v>205</v>
      </c>
      <c r="AU237" s="158" t="s">
        <v>85</v>
      </c>
      <c r="AV237" s="13" t="s">
        <v>85</v>
      </c>
      <c r="AW237" s="13" t="s">
        <v>35</v>
      </c>
      <c r="AX237" s="13" t="s">
        <v>74</v>
      </c>
      <c r="AY237" s="158" t="s">
        <v>189</v>
      </c>
    </row>
    <row r="238" spans="2:65" s="14" customFormat="1" ht="11.25">
      <c r="B238" s="164"/>
      <c r="D238" s="151" t="s">
        <v>205</v>
      </c>
      <c r="E238" s="165" t="s">
        <v>19</v>
      </c>
      <c r="F238" s="166" t="s">
        <v>303</v>
      </c>
      <c r="H238" s="167">
        <v>16.890999999999998</v>
      </c>
      <c r="I238" s="168"/>
      <c r="L238" s="164"/>
      <c r="M238" s="169"/>
      <c r="T238" s="170"/>
      <c r="AT238" s="165" t="s">
        <v>205</v>
      </c>
      <c r="AU238" s="165" t="s">
        <v>85</v>
      </c>
      <c r="AV238" s="14" t="s">
        <v>196</v>
      </c>
      <c r="AW238" s="14" t="s">
        <v>35</v>
      </c>
      <c r="AX238" s="14" t="s">
        <v>82</v>
      </c>
      <c r="AY238" s="165" t="s">
        <v>189</v>
      </c>
    </row>
    <row r="239" spans="2:65" s="13" customFormat="1" ht="11.25">
      <c r="B239" s="157"/>
      <c r="D239" s="151" t="s">
        <v>205</v>
      </c>
      <c r="F239" s="159" t="s">
        <v>5236</v>
      </c>
      <c r="H239" s="160">
        <v>33.781999999999996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4</v>
      </c>
      <c r="AX239" s="13" t="s">
        <v>82</v>
      </c>
      <c r="AY239" s="158" t="s">
        <v>189</v>
      </c>
    </row>
    <row r="240" spans="2:65" s="1" customFormat="1" ht="66.75" customHeight="1">
      <c r="B240" s="33"/>
      <c r="C240" s="133" t="s">
        <v>345</v>
      </c>
      <c r="D240" s="133" t="s">
        <v>191</v>
      </c>
      <c r="E240" s="134" t="s">
        <v>675</v>
      </c>
      <c r="F240" s="135" t="s">
        <v>676</v>
      </c>
      <c r="G240" s="136" t="s">
        <v>405</v>
      </c>
      <c r="H240" s="137">
        <v>36.801000000000002</v>
      </c>
      <c r="I240" s="138"/>
      <c r="J240" s="139">
        <f>ROUND(I240*H240,2)</f>
        <v>0</v>
      </c>
      <c r="K240" s="135" t="s">
        <v>195</v>
      </c>
      <c r="L240" s="33"/>
      <c r="M240" s="140" t="s">
        <v>19</v>
      </c>
      <c r="N240" s="141" t="s">
        <v>45</v>
      </c>
      <c r="P240" s="142">
        <f>O240*H240</f>
        <v>0</v>
      </c>
      <c r="Q240" s="142">
        <v>0</v>
      </c>
      <c r="R240" s="142">
        <f>Q240*H240</f>
        <v>0</v>
      </c>
      <c r="S240" s="142">
        <v>0</v>
      </c>
      <c r="T240" s="143">
        <f>S240*H240</f>
        <v>0</v>
      </c>
      <c r="AR240" s="144" t="s">
        <v>196</v>
      </c>
      <c r="AT240" s="144" t="s">
        <v>191</v>
      </c>
      <c r="AU240" s="144" t="s">
        <v>85</v>
      </c>
      <c r="AY240" s="18" t="s">
        <v>189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8" t="s">
        <v>82</v>
      </c>
      <c r="BK240" s="145">
        <f>ROUND(I240*H240,2)</f>
        <v>0</v>
      </c>
      <c r="BL240" s="18" t="s">
        <v>196</v>
      </c>
      <c r="BM240" s="144" t="s">
        <v>5237</v>
      </c>
    </row>
    <row r="241" spans="2:65" s="1" customFormat="1" ht="11.25">
      <c r="B241" s="33"/>
      <c r="D241" s="146" t="s">
        <v>198</v>
      </c>
      <c r="F241" s="147" t="s">
        <v>678</v>
      </c>
      <c r="I241" s="148"/>
      <c r="L241" s="33"/>
      <c r="M241" s="149"/>
      <c r="T241" s="54"/>
      <c r="AT241" s="18" t="s">
        <v>198</v>
      </c>
      <c r="AU241" s="18" t="s">
        <v>85</v>
      </c>
    </row>
    <row r="242" spans="2:65" s="12" customFormat="1" ht="11.25">
      <c r="B242" s="150"/>
      <c r="D242" s="151" t="s">
        <v>205</v>
      </c>
      <c r="E242" s="152" t="s">
        <v>19</v>
      </c>
      <c r="F242" s="153" t="s">
        <v>5238</v>
      </c>
      <c r="H242" s="152" t="s">
        <v>19</v>
      </c>
      <c r="I242" s="154"/>
      <c r="L242" s="150"/>
      <c r="M242" s="155"/>
      <c r="T242" s="156"/>
      <c r="AT242" s="152" t="s">
        <v>205</v>
      </c>
      <c r="AU242" s="152" t="s">
        <v>85</v>
      </c>
      <c r="AV242" s="12" t="s">
        <v>82</v>
      </c>
      <c r="AW242" s="12" t="s">
        <v>35</v>
      </c>
      <c r="AX242" s="12" t="s">
        <v>74</v>
      </c>
      <c r="AY242" s="152" t="s">
        <v>189</v>
      </c>
    </row>
    <row r="243" spans="2:65" s="13" customFormat="1" ht="11.25">
      <c r="B243" s="157"/>
      <c r="D243" s="151" t="s">
        <v>205</v>
      </c>
      <c r="E243" s="158" t="s">
        <v>19</v>
      </c>
      <c r="F243" s="159" t="s">
        <v>5239</v>
      </c>
      <c r="H243" s="160">
        <v>38.454000000000001</v>
      </c>
      <c r="I243" s="161"/>
      <c r="L243" s="157"/>
      <c r="M243" s="162"/>
      <c r="T243" s="163"/>
      <c r="AT243" s="158" t="s">
        <v>205</v>
      </c>
      <c r="AU243" s="158" t="s">
        <v>85</v>
      </c>
      <c r="AV243" s="13" t="s">
        <v>85</v>
      </c>
      <c r="AW243" s="13" t="s">
        <v>35</v>
      </c>
      <c r="AX243" s="13" t="s">
        <v>74</v>
      </c>
      <c r="AY243" s="158" t="s">
        <v>189</v>
      </c>
    </row>
    <row r="244" spans="2:65" s="12" customFormat="1" ht="11.25">
      <c r="B244" s="150"/>
      <c r="D244" s="151" t="s">
        <v>205</v>
      </c>
      <c r="E244" s="152" t="s">
        <v>19</v>
      </c>
      <c r="F244" s="153" t="s">
        <v>683</v>
      </c>
      <c r="H244" s="152" t="s">
        <v>19</v>
      </c>
      <c r="I244" s="154"/>
      <c r="L244" s="150"/>
      <c r="M244" s="155"/>
      <c r="T244" s="156"/>
      <c r="AT244" s="152" t="s">
        <v>205</v>
      </c>
      <c r="AU244" s="152" t="s">
        <v>85</v>
      </c>
      <c r="AV244" s="12" t="s">
        <v>82</v>
      </c>
      <c r="AW244" s="12" t="s">
        <v>35</v>
      </c>
      <c r="AX244" s="12" t="s">
        <v>74</v>
      </c>
      <c r="AY244" s="152" t="s">
        <v>189</v>
      </c>
    </row>
    <row r="245" spans="2:65" s="13" customFormat="1" ht="11.25">
      <c r="B245" s="157"/>
      <c r="D245" s="151" t="s">
        <v>205</v>
      </c>
      <c r="E245" s="158" t="s">
        <v>19</v>
      </c>
      <c r="F245" s="159" t="s">
        <v>5240</v>
      </c>
      <c r="H245" s="160">
        <v>-1.653</v>
      </c>
      <c r="I245" s="161"/>
      <c r="L245" s="157"/>
      <c r="M245" s="162"/>
      <c r="T245" s="163"/>
      <c r="AT245" s="158" t="s">
        <v>205</v>
      </c>
      <c r="AU245" s="158" t="s">
        <v>85</v>
      </c>
      <c r="AV245" s="13" t="s">
        <v>85</v>
      </c>
      <c r="AW245" s="13" t="s">
        <v>35</v>
      </c>
      <c r="AX245" s="13" t="s">
        <v>74</v>
      </c>
      <c r="AY245" s="158" t="s">
        <v>189</v>
      </c>
    </row>
    <row r="246" spans="2:65" s="14" customFormat="1" ht="11.25">
      <c r="B246" s="164"/>
      <c r="D246" s="151" t="s">
        <v>205</v>
      </c>
      <c r="E246" s="165" t="s">
        <v>19</v>
      </c>
      <c r="F246" s="166" t="s">
        <v>303</v>
      </c>
      <c r="H246" s="167">
        <v>36.801000000000002</v>
      </c>
      <c r="I246" s="168"/>
      <c r="L246" s="164"/>
      <c r="M246" s="169"/>
      <c r="T246" s="170"/>
      <c r="AT246" s="165" t="s">
        <v>205</v>
      </c>
      <c r="AU246" s="165" t="s">
        <v>85</v>
      </c>
      <c r="AV246" s="14" t="s">
        <v>196</v>
      </c>
      <c r="AW246" s="14" t="s">
        <v>35</v>
      </c>
      <c r="AX246" s="14" t="s">
        <v>82</v>
      </c>
      <c r="AY246" s="165" t="s">
        <v>189</v>
      </c>
    </row>
    <row r="247" spans="2:65" s="1" customFormat="1" ht="16.5" customHeight="1">
      <c r="B247" s="33"/>
      <c r="C247" s="178" t="s">
        <v>355</v>
      </c>
      <c r="D247" s="178" t="s">
        <v>666</v>
      </c>
      <c r="E247" s="179" t="s">
        <v>686</v>
      </c>
      <c r="F247" s="180" t="s">
        <v>687</v>
      </c>
      <c r="G247" s="181" t="s">
        <v>633</v>
      </c>
      <c r="H247" s="182">
        <v>73.602000000000004</v>
      </c>
      <c r="I247" s="183"/>
      <c r="J247" s="184">
        <f>ROUND(I247*H247,2)</f>
        <v>0</v>
      </c>
      <c r="K247" s="180" t="s">
        <v>195</v>
      </c>
      <c r="L247" s="185"/>
      <c r="M247" s="186" t="s">
        <v>19</v>
      </c>
      <c r="N247" s="187" t="s">
        <v>45</v>
      </c>
      <c r="P247" s="142">
        <f>O247*H247</f>
        <v>0</v>
      </c>
      <c r="Q247" s="142">
        <v>0</v>
      </c>
      <c r="R247" s="142">
        <f>Q247*H247</f>
        <v>0</v>
      </c>
      <c r="S247" s="142">
        <v>0</v>
      </c>
      <c r="T247" s="143">
        <f>S247*H247</f>
        <v>0</v>
      </c>
      <c r="AR247" s="144" t="s">
        <v>234</v>
      </c>
      <c r="AT247" s="144" t="s">
        <v>666</v>
      </c>
      <c r="AU247" s="144" t="s">
        <v>85</v>
      </c>
      <c r="AY247" s="18" t="s">
        <v>189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8" t="s">
        <v>82</v>
      </c>
      <c r="BK247" s="145">
        <f>ROUND(I247*H247,2)</f>
        <v>0</v>
      </c>
      <c r="BL247" s="18" t="s">
        <v>196</v>
      </c>
      <c r="BM247" s="144" t="s">
        <v>5241</v>
      </c>
    </row>
    <row r="248" spans="2:65" s="13" customFormat="1" ht="11.25">
      <c r="B248" s="157"/>
      <c r="D248" s="151" t="s">
        <v>205</v>
      </c>
      <c r="F248" s="159" t="s">
        <v>5242</v>
      </c>
      <c r="H248" s="160">
        <v>73.602000000000004</v>
      </c>
      <c r="I248" s="161"/>
      <c r="L248" s="157"/>
      <c r="M248" s="162"/>
      <c r="T248" s="163"/>
      <c r="AT248" s="158" t="s">
        <v>205</v>
      </c>
      <c r="AU248" s="158" t="s">
        <v>85</v>
      </c>
      <c r="AV248" s="13" t="s">
        <v>85</v>
      </c>
      <c r="AW248" s="13" t="s">
        <v>4</v>
      </c>
      <c r="AX248" s="13" t="s">
        <v>82</v>
      </c>
      <c r="AY248" s="158" t="s">
        <v>189</v>
      </c>
    </row>
    <row r="249" spans="2:65" s="1" customFormat="1" ht="33" customHeight="1">
      <c r="B249" s="33"/>
      <c r="C249" s="133" t="s">
        <v>361</v>
      </c>
      <c r="D249" s="133" t="s">
        <v>191</v>
      </c>
      <c r="E249" s="134" t="s">
        <v>5243</v>
      </c>
      <c r="F249" s="135" t="s">
        <v>5244</v>
      </c>
      <c r="G249" s="136" t="s">
        <v>194</v>
      </c>
      <c r="H249" s="137">
        <v>2.7029999999999998</v>
      </c>
      <c r="I249" s="138"/>
      <c r="J249" s="139">
        <f>ROUND(I249*H249,2)</f>
        <v>0</v>
      </c>
      <c r="K249" s="135" t="s">
        <v>195</v>
      </c>
      <c r="L249" s="33"/>
      <c r="M249" s="140" t="s">
        <v>19</v>
      </c>
      <c r="N249" s="141" t="s">
        <v>45</v>
      </c>
      <c r="P249" s="142">
        <f>O249*H249</f>
        <v>0</v>
      </c>
      <c r="Q249" s="142">
        <v>0</v>
      </c>
      <c r="R249" s="142">
        <f>Q249*H249</f>
        <v>0</v>
      </c>
      <c r="S249" s="142">
        <v>0</v>
      </c>
      <c r="T249" s="143">
        <f>S249*H249</f>
        <v>0</v>
      </c>
      <c r="AR249" s="144" t="s">
        <v>196</v>
      </c>
      <c r="AT249" s="144" t="s">
        <v>191</v>
      </c>
      <c r="AU249" s="144" t="s">
        <v>85</v>
      </c>
      <c r="AY249" s="18" t="s">
        <v>189</v>
      </c>
      <c r="BE249" s="145">
        <f>IF(N249="základní",J249,0)</f>
        <v>0</v>
      </c>
      <c r="BF249" s="145">
        <f>IF(N249="snížená",J249,0)</f>
        <v>0</v>
      </c>
      <c r="BG249" s="145">
        <f>IF(N249="zákl. přenesená",J249,0)</f>
        <v>0</v>
      </c>
      <c r="BH249" s="145">
        <f>IF(N249="sníž. přenesená",J249,0)</f>
        <v>0</v>
      </c>
      <c r="BI249" s="145">
        <f>IF(N249="nulová",J249,0)</f>
        <v>0</v>
      </c>
      <c r="BJ249" s="18" t="s">
        <v>82</v>
      </c>
      <c r="BK249" s="145">
        <f>ROUND(I249*H249,2)</f>
        <v>0</v>
      </c>
      <c r="BL249" s="18" t="s">
        <v>196</v>
      </c>
      <c r="BM249" s="144" t="s">
        <v>5245</v>
      </c>
    </row>
    <row r="250" spans="2:65" s="1" customFormat="1" ht="11.25">
      <c r="B250" s="33"/>
      <c r="D250" s="146" t="s">
        <v>198</v>
      </c>
      <c r="F250" s="147" t="s">
        <v>5246</v>
      </c>
      <c r="I250" s="148"/>
      <c r="L250" s="33"/>
      <c r="M250" s="149"/>
      <c r="T250" s="54"/>
      <c r="AT250" s="18" t="s">
        <v>198</v>
      </c>
      <c r="AU250" s="18" t="s">
        <v>85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5247</v>
      </c>
      <c r="H251" s="160">
        <v>2.7029999999999998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82</v>
      </c>
      <c r="AY251" s="158" t="s">
        <v>189</v>
      </c>
    </row>
    <row r="252" spans="2:65" s="1" customFormat="1" ht="33" customHeight="1">
      <c r="B252" s="33"/>
      <c r="C252" s="133" t="s">
        <v>368</v>
      </c>
      <c r="D252" s="133" t="s">
        <v>191</v>
      </c>
      <c r="E252" s="134" t="s">
        <v>4724</v>
      </c>
      <c r="F252" s="135" t="s">
        <v>4725</v>
      </c>
      <c r="G252" s="136" t="s">
        <v>194</v>
      </c>
      <c r="H252" s="137">
        <v>129.89699999999999</v>
      </c>
      <c r="I252" s="138"/>
      <c r="J252" s="139">
        <f>ROUND(I252*H252,2)</f>
        <v>0</v>
      </c>
      <c r="K252" s="135" t="s">
        <v>195</v>
      </c>
      <c r="L252" s="33"/>
      <c r="M252" s="140" t="s">
        <v>19</v>
      </c>
      <c r="N252" s="141" t="s">
        <v>45</v>
      </c>
      <c r="P252" s="142">
        <f>O252*H252</f>
        <v>0</v>
      </c>
      <c r="Q252" s="142">
        <v>0</v>
      </c>
      <c r="R252" s="142">
        <f>Q252*H252</f>
        <v>0</v>
      </c>
      <c r="S252" s="142">
        <v>0</v>
      </c>
      <c r="T252" s="143">
        <f>S252*H252</f>
        <v>0</v>
      </c>
      <c r="AR252" s="144" t="s">
        <v>196</v>
      </c>
      <c r="AT252" s="144" t="s">
        <v>191</v>
      </c>
      <c r="AU252" s="144" t="s">
        <v>85</v>
      </c>
      <c r="AY252" s="18" t="s">
        <v>189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8" t="s">
        <v>82</v>
      </c>
      <c r="BK252" s="145">
        <f>ROUND(I252*H252,2)</f>
        <v>0</v>
      </c>
      <c r="BL252" s="18" t="s">
        <v>196</v>
      </c>
      <c r="BM252" s="144" t="s">
        <v>5248</v>
      </c>
    </row>
    <row r="253" spans="2:65" s="1" customFormat="1" ht="11.25">
      <c r="B253" s="33"/>
      <c r="D253" s="146" t="s">
        <v>198</v>
      </c>
      <c r="F253" s="147" t="s">
        <v>4727</v>
      </c>
      <c r="I253" s="148"/>
      <c r="L253" s="33"/>
      <c r="M253" s="149"/>
      <c r="T253" s="54"/>
      <c r="AT253" s="18" t="s">
        <v>198</v>
      </c>
      <c r="AU253" s="18" t="s">
        <v>85</v>
      </c>
    </row>
    <row r="254" spans="2:65" s="13" customFormat="1" ht="11.25">
      <c r="B254" s="157"/>
      <c r="D254" s="151" t="s">
        <v>205</v>
      </c>
      <c r="E254" s="158" t="s">
        <v>19</v>
      </c>
      <c r="F254" s="159" t="s">
        <v>5249</v>
      </c>
      <c r="H254" s="160">
        <v>129.89699999999999</v>
      </c>
      <c r="I254" s="161"/>
      <c r="L254" s="157"/>
      <c r="M254" s="162"/>
      <c r="T254" s="163"/>
      <c r="AT254" s="158" t="s">
        <v>205</v>
      </c>
      <c r="AU254" s="158" t="s">
        <v>85</v>
      </c>
      <c r="AV254" s="13" t="s">
        <v>85</v>
      </c>
      <c r="AW254" s="13" t="s">
        <v>35</v>
      </c>
      <c r="AX254" s="13" t="s">
        <v>82</v>
      </c>
      <c r="AY254" s="158" t="s">
        <v>189</v>
      </c>
    </row>
    <row r="255" spans="2:65" s="11" customFormat="1" ht="22.9" customHeight="1">
      <c r="B255" s="121"/>
      <c r="D255" s="122" t="s">
        <v>73</v>
      </c>
      <c r="E255" s="131" t="s">
        <v>196</v>
      </c>
      <c r="F255" s="131" t="s">
        <v>753</v>
      </c>
      <c r="I255" s="124"/>
      <c r="J255" s="132">
        <f>BK255</f>
        <v>0</v>
      </c>
      <c r="L255" s="121"/>
      <c r="M255" s="126"/>
      <c r="P255" s="127">
        <f>SUM(P256:P280)</f>
        <v>0</v>
      </c>
      <c r="R255" s="127">
        <f>SUM(R256:R280)</f>
        <v>4.7280000000000003E-2</v>
      </c>
      <c r="T255" s="128">
        <f>SUM(T256:T280)</f>
        <v>0</v>
      </c>
      <c r="AR255" s="122" t="s">
        <v>82</v>
      </c>
      <c r="AT255" s="129" t="s">
        <v>73</v>
      </c>
      <c r="AU255" s="129" t="s">
        <v>82</v>
      </c>
      <c r="AY255" s="122" t="s">
        <v>189</v>
      </c>
      <c r="BK255" s="130">
        <f>SUM(BK256:BK280)</f>
        <v>0</v>
      </c>
    </row>
    <row r="256" spans="2:65" s="1" customFormat="1" ht="37.9" customHeight="1">
      <c r="B256" s="33"/>
      <c r="C256" s="133" t="s">
        <v>375</v>
      </c>
      <c r="D256" s="133" t="s">
        <v>191</v>
      </c>
      <c r="E256" s="134" t="s">
        <v>755</v>
      </c>
      <c r="F256" s="135" t="s">
        <v>756</v>
      </c>
      <c r="G256" s="136" t="s">
        <v>194</v>
      </c>
      <c r="H256" s="137">
        <v>0.8</v>
      </c>
      <c r="I256" s="138"/>
      <c r="J256" s="139">
        <f>ROUND(I256*H256,2)</f>
        <v>0</v>
      </c>
      <c r="K256" s="135" t="s">
        <v>195</v>
      </c>
      <c r="L256" s="33"/>
      <c r="M256" s="140" t="s">
        <v>19</v>
      </c>
      <c r="N256" s="141" t="s">
        <v>45</v>
      </c>
      <c r="P256" s="142">
        <f>O256*H256</f>
        <v>0</v>
      </c>
      <c r="Q256" s="142">
        <v>0</v>
      </c>
      <c r="R256" s="142">
        <f>Q256*H256</f>
        <v>0</v>
      </c>
      <c r="S256" s="142">
        <v>0</v>
      </c>
      <c r="T256" s="143">
        <f>S256*H256</f>
        <v>0</v>
      </c>
      <c r="AR256" s="144" t="s">
        <v>196</v>
      </c>
      <c r="AT256" s="144" t="s">
        <v>191</v>
      </c>
      <c r="AU256" s="144" t="s">
        <v>85</v>
      </c>
      <c r="AY256" s="18" t="s">
        <v>189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8" t="s">
        <v>82</v>
      </c>
      <c r="BK256" s="145">
        <f>ROUND(I256*H256,2)</f>
        <v>0</v>
      </c>
      <c r="BL256" s="18" t="s">
        <v>196</v>
      </c>
      <c r="BM256" s="144" t="s">
        <v>5250</v>
      </c>
    </row>
    <row r="257" spans="2:65" s="1" customFormat="1" ht="11.25">
      <c r="B257" s="33"/>
      <c r="D257" s="146" t="s">
        <v>198</v>
      </c>
      <c r="F257" s="147" t="s">
        <v>758</v>
      </c>
      <c r="I257" s="148"/>
      <c r="L257" s="33"/>
      <c r="M257" s="149"/>
      <c r="T257" s="54"/>
      <c r="AT257" s="18" t="s">
        <v>198</v>
      </c>
      <c r="AU257" s="18" t="s">
        <v>85</v>
      </c>
    </row>
    <row r="258" spans="2:65" s="13" customFormat="1" ht="11.25">
      <c r="B258" s="157"/>
      <c r="D258" s="151" t="s">
        <v>205</v>
      </c>
      <c r="E258" s="158" t="s">
        <v>19</v>
      </c>
      <c r="F258" s="159" t="s">
        <v>5251</v>
      </c>
      <c r="H258" s="160">
        <v>0.8</v>
      </c>
      <c r="I258" s="161"/>
      <c r="L258" s="157"/>
      <c r="M258" s="162"/>
      <c r="T258" s="163"/>
      <c r="AT258" s="158" t="s">
        <v>205</v>
      </c>
      <c r="AU258" s="158" t="s">
        <v>85</v>
      </c>
      <c r="AV258" s="13" t="s">
        <v>85</v>
      </c>
      <c r="AW258" s="13" t="s">
        <v>35</v>
      </c>
      <c r="AX258" s="13" t="s">
        <v>82</v>
      </c>
      <c r="AY258" s="158" t="s">
        <v>189</v>
      </c>
    </row>
    <row r="259" spans="2:65" s="1" customFormat="1" ht="44.25" customHeight="1">
      <c r="B259" s="33"/>
      <c r="C259" s="133" t="s">
        <v>382</v>
      </c>
      <c r="D259" s="133" t="s">
        <v>191</v>
      </c>
      <c r="E259" s="134" t="s">
        <v>764</v>
      </c>
      <c r="F259" s="135" t="s">
        <v>765</v>
      </c>
      <c r="G259" s="136" t="s">
        <v>194</v>
      </c>
      <c r="H259" s="137">
        <v>4</v>
      </c>
      <c r="I259" s="138"/>
      <c r="J259" s="139">
        <f>ROUND(I259*H259,2)</f>
        <v>0</v>
      </c>
      <c r="K259" s="135" t="s">
        <v>195</v>
      </c>
      <c r="L259" s="33"/>
      <c r="M259" s="140" t="s">
        <v>19</v>
      </c>
      <c r="N259" s="141" t="s">
        <v>45</v>
      </c>
      <c r="P259" s="142">
        <f>O259*H259</f>
        <v>0</v>
      </c>
      <c r="Q259" s="142">
        <v>0</v>
      </c>
      <c r="R259" s="142">
        <f>Q259*H259</f>
        <v>0</v>
      </c>
      <c r="S259" s="142">
        <v>0</v>
      </c>
      <c r="T259" s="143">
        <f>S259*H259</f>
        <v>0</v>
      </c>
      <c r="AR259" s="144" t="s">
        <v>196</v>
      </c>
      <c r="AT259" s="144" t="s">
        <v>191</v>
      </c>
      <c r="AU259" s="144" t="s">
        <v>85</v>
      </c>
      <c r="AY259" s="18" t="s">
        <v>189</v>
      </c>
      <c r="BE259" s="145">
        <f>IF(N259="základní",J259,0)</f>
        <v>0</v>
      </c>
      <c r="BF259" s="145">
        <f>IF(N259="snížená",J259,0)</f>
        <v>0</v>
      </c>
      <c r="BG259" s="145">
        <f>IF(N259="zákl. přenesená",J259,0)</f>
        <v>0</v>
      </c>
      <c r="BH259" s="145">
        <f>IF(N259="sníž. přenesená",J259,0)</f>
        <v>0</v>
      </c>
      <c r="BI259" s="145">
        <f>IF(N259="nulová",J259,0)</f>
        <v>0</v>
      </c>
      <c r="BJ259" s="18" t="s">
        <v>82</v>
      </c>
      <c r="BK259" s="145">
        <f>ROUND(I259*H259,2)</f>
        <v>0</v>
      </c>
      <c r="BL259" s="18" t="s">
        <v>196</v>
      </c>
      <c r="BM259" s="144" t="s">
        <v>5252</v>
      </c>
    </row>
    <row r="260" spans="2:65" s="1" customFormat="1" ht="11.25">
      <c r="B260" s="33"/>
      <c r="D260" s="146" t="s">
        <v>198</v>
      </c>
      <c r="F260" s="147" t="s">
        <v>767</v>
      </c>
      <c r="I260" s="148"/>
      <c r="L260" s="33"/>
      <c r="M260" s="149"/>
      <c r="T260" s="54"/>
      <c r="AT260" s="18" t="s">
        <v>198</v>
      </c>
      <c r="AU260" s="18" t="s">
        <v>85</v>
      </c>
    </row>
    <row r="261" spans="2:65" s="13" customFormat="1" ht="11.25">
      <c r="B261" s="157"/>
      <c r="D261" s="151" t="s">
        <v>205</v>
      </c>
      <c r="E261" s="158" t="s">
        <v>19</v>
      </c>
      <c r="F261" s="159" t="s">
        <v>5253</v>
      </c>
      <c r="H261" s="160">
        <v>4</v>
      </c>
      <c r="I261" s="161"/>
      <c r="L261" s="157"/>
      <c r="M261" s="162"/>
      <c r="T261" s="163"/>
      <c r="AT261" s="158" t="s">
        <v>205</v>
      </c>
      <c r="AU261" s="158" t="s">
        <v>85</v>
      </c>
      <c r="AV261" s="13" t="s">
        <v>85</v>
      </c>
      <c r="AW261" s="13" t="s">
        <v>35</v>
      </c>
      <c r="AX261" s="13" t="s">
        <v>82</v>
      </c>
      <c r="AY261" s="158" t="s">
        <v>189</v>
      </c>
    </row>
    <row r="262" spans="2:65" s="1" customFormat="1" ht="33" customHeight="1">
      <c r="B262" s="33"/>
      <c r="C262" s="133" t="s">
        <v>402</v>
      </c>
      <c r="D262" s="133" t="s">
        <v>191</v>
      </c>
      <c r="E262" s="134" t="s">
        <v>770</v>
      </c>
      <c r="F262" s="135" t="s">
        <v>771</v>
      </c>
      <c r="G262" s="136" t="s">
        <v>405</v>
      </c>
      <c r="H262" s="137">
        <v>13.26</v>
      </c>
      <c r="I262" s="138"/>
      <c r="J262" s="139">
        <f>ROUND(I262*H262,2)</f>
        <v>0</v>
      </c>
      <c r="K262" s="135" t="s">
        <v>195</v>
      </c>
      <c r="L262" s="33"/>
      <c r="M262" s="140" t="s">
        <v>19</v>
      </c>
      <c r="N262" s="141" t="s">
        <v>45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196</v>
      </c>
      <c r="AT262" s="144" t="s">
        <v>191</v>
      </c>
      <c r="AU262" s="144" t="s">
        <v>85</v>
      </c>
      <c r="AY262" s="18" t="s">
        <v>189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8" t="s">
        <v>82</v>
      </c>
      <c r="BK262" s="145">
        <f>ROUND(I262*H262,2)</f>
        <v>0</v>
      </c>
      <c r="BL262" s="18" t="s">
        <v>196</v>
      </c>
      <c r="BM262" s="144" t="s">
        <v>5254</v>
      </c>
    </row>
    <row r="263" spans="2:65" s="1" customFormat="1" ht="11.25">
      <c r="B263" s="33"/>
      <c r="D263" s="146" t="s">
        <v>198</v>
      </c>
      <c r="F263" s="147" t="s">
        <v>773</v>
      </c>
      <c r="I263" s="148"/>
      <c r="L263" s="33"/>
      <c r="M263" s="149"/>
      <c r="T263" s="54"/>
      <c r="AT263" s="18" t="s">
        <v>198</v>
      </c>
      <c r="AU263" s="18" t="s">
        <v>85</v>
      </c>
    </row>
    <row r="264" spans="2:65" s="12" customFormat="1" ht="11.25">
      <c r="B264" s="150"/>
      <c r="D264" s="151" t="s">
        <v>205</v>
      </c>
      <c r="E264" s="152" t="s">
        <v>19</v>
      </c>
      <c r="F264" s="153" t="s">
        <v>5255</v>
      </c>
      <c r="H264" s="152" t="s">
        <v>19</v>
      </c>
      <c r="I264" s="154"/>
      <c r="L264" s="150"/>
      <c r="M264" s="155"/>
      <c r="T264" s="156"/>
      <c r="AT264" s="152" t="s">
        <v>205</v>
      </c>
      <c r="AU264" s="152" t="s">
        <v>85</v>
      </c>
      <c r="AV264" s="12" t="s">
        <v>82</v>
      </c>
      <c r="AW264" s="12" t="s">
        <v>35</v>
      </c>
      <c r="AX264" s="12" t="s">
        <v>74</v>
      </c>
      <c r="AY264" s="152" t="s">
        <v>189</v>
      </c>
    </row>
    <row r="265" spans="2:65" s="12" customFormat="1" ht="11.25">
      <c r="B265" s="150"/>
      <c r="D265" s="151" t="s">
        <v>205</v>
      </c>
      <c r="E265" s="152" t="s">
        <v>19</v>
      </c>
      <c r="F265" s="153" t="s">
        <v>5256</v>
      </c>
      <c r="H265" s="152" t="s">
        <v>19</v>
      </c>
      <c r="I265" s="154"/>
      <c r="L265" s="150"/>
      <c r="M265" s="155"/>
      <c r="T265" s="156"/>
      <c r="AT265" s="152" t="s">
        <v>205</v>
      </c>
      <c r="AU265" s="152" t="s">
        <v>85</v>
      </c>
      <c r="AV265" s="12" t="s">
        <v>82</v>
      </c>
      <c r="AW265" s="12" t="s">
        <v>35</v>
      </c>
      <c r="AX265" s="12" t="s">
        <v>74</v>
      </c>
      <c r="AY265" s="152" t="s">
        <v>189</v>
      </c>
    </row>
    <row r="266" spans="2:65" s="13" customFormat="1" ht="11.25">
      <c r="B266" s="157"/>
      <c r="D266" s="151" t="s">
        <v>205</v>
      </c>
      <c r="E266" s="158" t="s">
        <v>19</v>
      </c>
      <c r="F266" s="159" t="s">
        <v>5257</v>
      </c>
      <c r="H266" s="160">
        <v>13.26</v>
      </c>
      <c r="I266" s="161"/>
      <c r="L266" s="157"/>
      <c r="M266" s="162"/>
      <c r="T266" s="163"/>
      <c r="AT266" s="158" t="s">
        <v>205</v>
      </c>
      <c r="AU266" s="158" t="s">
        <v>85</v>
      </c>
      <c r="AV266" s="13" t="s">
        <v>85</v>
      </c>
      <c r="AW266" s="13" t="s">
        <v>35</v>
      </c>
      <c r="AX266" s="13" t="s">
        <v>82</v>
      </c>
      <c r="AY266" s="158" t="s">
        <v>189</v>
      </c>
    </row>
    <row r="267" spans="2:65" s="1" customFormat="1" ht="37.9" customHeight="1">
      <c r="B267" s="33"/>
      <c r="C267" s="133" t="s">
        <v>415</v>
      </c>
      <c r="D267" s="133" t="s">
        <v>191</v>
      </c>
      <c r="E267" s="134" t="s">
        <v>778</v>
      </c>
      <c r="F267" s="135" t="s">
        <v>779</v>
      </c>
      <c r="G267" s="136" t="s">
        <v>405</v>
      </c>
      <c r="H267" s="137">
        <v>0.75</v>
      </c>
      <c r="I267" s="138"/>
      <c r="J267" s="139">
        <f>ROUND(I267*H267,2)</f>
        <v>0</v>
      </c>
      <c r="K267" s="135" t="s">
        <v>195</v>
      </c>
      <c r="L267" s="33"/>
      <c r="M267" s="140" t="s">
        <v>19</v>
      </c>
      <c r="N267" s="141" t="s">
        <v>45</v>
      </c>
      <c r="P267" s="142">
        <f>O267*H267</f>
        <v>0</v>
      </c>
      <c r="Q267" s="142">
        <v>0</v>
      </c>
      <c r="R267" s="142">
        <f>Q267*H267</f>
        <v>0</v>
      </c>
      <c r="S267" s="142">
        <v>0</v>
      </c>
      <c r="T267" s="143">
        <f>S267*H267</f>
        <v>0</v>
      </c>
      <c r="AR267" s="144" t="s">
        <v>196</v>
      </c>
      <c r="AT267" s="144" t="s">
        <v>191</v>
      </c>
      <c r="AU267" s="144" t="s">
        <v>85</v>
      </c>
      <c r="AY267" s="18" t="s">
        <v>189</v>
      </c>
      <c r="BE267" s="145">
        <f>IF(N267="základní",J267,0)</f>
        <v>0</v>
      </c>
      <c r="BF267" s="145">
        <f>IF(N267="snížená",J267,0)</f>
        <v>0</v>
      </c>
      <c r="BG267" s="145">
        <f>IF(N267="zákl. přenesená",J267,0)</f>
        <v>0</v>
      </c>
      <c r="BH267" s="145">
        <f>IF(N267="sníž. přenesená",J267,0)</f>
        <v>0</v>
      </c>
      <c r="BI267" s="145">
        <f>IF(N267="nulová",J267,0)</f>
        <v>0</v>
      </c>
      <c r="BJ267" s="18" t="s">
        <v>82</v>
      </c>
      <c r="BK267" s="145">
        <f>ROUND(I267*H267,2)</f>
        <v>0</v>
      </c>
      <c r="BL267" s="18" t="s">
        <v>196</v>
      </c>
      <c r="BM267" s="144" t="s">
        <v>5258</v>
      </c>
    </row>
    <row r="268" spans="2:65" s="1" customFormat="1" ht="11.25">
      <c r="B268" s="33"/>
      <c r="D268" s="146" t="s">
        <v>198</v>
      </c>
      <c r="F268" s="147" t="s">
        <v>781</v>
      </c>
      <c r="I268" s="148"/>
      <c r="L268" s="33"/>
      <c r="M268" s="149"/>
      <c r="T268" s="54"/>
      <c r="AT268" s="18" t="s">
        <v>198</v>
      </c>
      <c r="AU268" s="18" t="s">
        <v>85</v>
      </c>
    </row>
    <row r="269" spans="2:65" s="12" customFormat="1" ht="11.25">
      <c r="B269" s="150"/>
      <c r="D269" s="151" t="s">
        <v>205</v>
      </c>
      <c r="E269" s="152" t="s">
        <v>19</v>
      </c>
      <c r="F269" s="153" t="s">
        <v>5259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65" s="12" customFormat="1" ht="11.25">
      <c r="B270" s="150"/>
      <c r="D270" s="151" t="s">
        <v>205</v>
      </c>
      <c r="E270" s="152" t="s">
        <v>19</v>
      </c>
      <c r="F270" s="153" t="s">
        <v>5260</v>
      </c>
      <c r="H270" s="152" t="s">
        <v>19</v>
      </c>
      <c r="I270" s="154"/>
      <c r="L270" s="150"/>
      <c r="M270" s="155"/>
      <c r="T270" s="156"/>
      <c r="AT270" s="152" t="s">
        <v>205</v>
      </c>
      <c r="AU270" s="152" t="s">
        <v>85</v>
      </c>
      <c r="AV270" s="12" t="s">
        <v>82</v>
      </c>
      <c r="AW270" s="12" t="s">
        <v>35</v>
      </c>
      <c r="AX270" s="12" t="s">
        <v>74</v>
      </c>
      <c r="AY270" s="152" t="s">
        <v>189</v>
      </c>
    </row>
    <row r="271" spans="2:65" s="12" customFormat="1" ht="11.25">
      <c r="B271" s="150"/>
      <c r="D271" s="151" t="s">
        <v>205</v>
      </c>
      <c r="E271" s="152" t="s">
        <v>19</v>
      </c>
      <c r="F271" s="153" t="s">
        <v>5261</v>
      </c>
      <c r="H271" s="152" t="s">
        <v>19</v>
      </c>
      <c r="I271" s="154"/>
      <c r="L271" s="150"/>
      <c r="M271" s="155"/>
      <c r="T271" s="156"/>
      <c r="AT271" s="152" t="s">
        <v>205</v>
      </c>
      <c r="AU271" s="152" t="s">
        <v>85</v>
      </c>
      <c r="AV271" s="12" t="s">
        <v>82</v>
      </c>
      <c r="AW271" s="12" t="s">
        <v>35</v>
      </c>
      <c r="AX271" s="12" t="s">
        <v>74</v>
      </c>
      <c r="AY271" s="152" t="s">
        <v>189</v>
      </c>
    </row>
    <row r="272" spans="2:65" s="13" customFormat="1" ht="11.25">
      <c r="B272" s="157"/>
      <c r="D272" s="151" t="s">
        <v>205</v>
      </c>
      <c r="E272" s="158" t="s">
        <v>19</v>
      </c>
      <c r="F272" s="159" t="s">
        <v>5262</v>
      </c>
      <c r="H272" s="160">
        <v>0.75</v>
      </c>
      <c r="I272" s="161"/>
      <c r="L272" s="157"/>
      <c r="M272" s="162"/>
      <c r="T272" s="163"/>
      <c r="AT272" s="158" t="s">
        <v>205</v>
      </c>
      <c r="AU272" s="158" t="s">
        <v>85</v>
      </c>
      <c r="AV272" s="13" t="s">
        <v>85</v>
      </c>
      <c r="AW272" s="13" t="s">
        <v>35</v>
      </c>
      <c r="AX272" s="13" t="s">
        <v>82</v>
      </c>
      <c r="AY272" s="158" t="s">
        <v>189</v>
      </c>
    </row>
    <row r="273" spans="2:65" s="1" customFormat="1" ht="37.9" customHeight="1">
      <c r="B273" s="33"/>
      <c r="C273" s="133" t="s">
        <v>207</v>
      </c>
      <c r="D273" s="133" t="s">
        <v>191</v>
      </c>
      <c r="E273" s="134" t="s">
        <v>787</v>
      </c>
      <c r="F273" s="135" t="s">
        <v>788</v>
      </c>
      <c r="G273" s="136" t="s">
        <v>194</v>
      </c>
      <c r="H273" s="137">
        <v>6</v>
      </c>
      <c r="I273" s="138"/>
      <c r="J273" s="139">
        <f>ROUND(I273*H273,2)</f>
        <v>0</v>
      </c>
      <c r="K273" s="135" t="s">
        <v>195</v>
      </c>
      <c r="L273" s="33"/>
      <c r="M273" s="140" t="s">
        <v>19</v>
      </c>
      <c r="N273" s="141" t="s">
        <v>45</v>
      </c>
      <c r="P273" s="142">
        <f>O273*H273</f>
        <v>0</v>
      </c>
      <c r="Q273" s="142">
        <v>7.8799999999999999E-3</v>
      </c>
      <c r="R273" s="142">
        <f>Q273*H273</f>
        <v>4.7280000000000003E-2</v>
      </c>
      <c r="S273" s="142">
        <v>0</v>
      </c>
      <c r="T273" s="143">
        <f>S273*H273</f>
        <v>0</v>
      </c>
      <c r="AR273" s="144" t="s">
        <v>196</v>
      </c>
      <c r="AT273" s="144" t="s">
        <v>191</v>
      </c>
      <c r="AU273" s="144" t="s">
        <v>85</v>
      </c>
      <c r="AY273" s="18" t="s">
        <v>189</v>
      </c>
      <c r="BE273" s="145">
        <f>IF(N273="základní",J273,0)</f>
        <v>0</v>
      </c>
      <c r="BF273" s="145">
        <f>IF(N273="snížená",J273,0)</f>
        <v>0</v>
      </c>
      <c r="BG273" s="145">
        <f>IF(N273="zákl. přenesená",J273,0)</f>
        <v>0</v>
      </c>
      <c r="BH273" s="145">
        <f>IF(N273="sníž. přenesená",J273,0)</f>
        <v>0</v>
      </c>
      <c r="BI273" s="145">
        <f>IF(N273="nulová",J273,0)</f>
        <v>0</v>
      </c>
      <c r="BJ273" s="18" t="s">
        <v>82</v>
      </c>
      <c r="BK273" s="145">
        <f>ROUND(I273*H273,2)</f>
        <v>0</v>
      </c>
      <c r="BL273" s="18" t="s">
        <v>196</v>
      </c>
      <c r="BM273" s="144" t="s">
        <v>5263</v>
      </c>
    </row>
    <row r="274" spans="2:65" s="1" customFormat="1" ht="11.25">
      <c r="B274" s="33"/>
      <c r="D274" s="146" t="s">
        <v>198</v>
      </c>
      <c r="F274" s="147" t="s">
        <v>790</v>
      </c>
      <c r="I274" s="148"/>
      <c r="L274" s="33"/>
      <c r="M274" s="149"/>
      <c r="T274" s="54"/>
      <c r="AT274" s="18" t="s">
        <v>198</v>
      </c>
      <c r="AU274" s="18" t="s">
        <v>85</v>
      </c>
    </row>
    <row r="275" spans="2:65" s="12" customFormat="1" ht="11.25">
      <c r="B275" s="150"/>
      <c r="D275" s="151" t="s">
        <v>205</v>
      </c>
      <c r="E275" s="152" t="s">
        <v>19</v>
      </c>
      <c r="F275" s="153" t="s">
        <v>5259</v>
      </c>
      <c r="H275" s="152" t="s">
        <v>19</v>
      </c>
      <c r="I275" s="154"/>
      <c r="L275" s="150"/>
      <c r="M275" s="155"/>
      <c r="T275" s="156"/>
      <c r="AT275" s="152" t="s">
        <v>205</v>
      </c>
      <c r="AU275" s="152" t="s">
        <v>85</v>
      </c>
      <c r="AV275" s="12" t="s">
        <v>82</v>
      </c>
      <c r="AW275" s="12" t="s">
        <v>35</v>
      </c>
      <c r="AX275" s="12" t="s">
        <v>74</v>
      </c>
      <c r="AY275" s="152" t="s">
        <v>189</v>
      </c>
    </row>
    <row r="276" spans="2:65" s="12" customFormat="1" ht="11.25">
      <c r="B276" s="150"/>
      <c r="D276" s="151" t="s">
        <v>205</v>
      </c>
      <c r="E276" s="152" t="s">
        <v>19</v>
      </c>
      <c r="F276" s="153" t="s">
        <v>5260</v>
      </c>
      <c r="H276" s="152" t="s">
        <v>19</v>
      </c>
      <c r="I276" s="154"/>
      <c r="L276" s="150"/>
      <c r="M276" s="155"/>
      <c r="T276" s="156"/>
      <c r="AT276" s="152" t="s">
        <v>205</v>
      </c>
      <c r="AU276" s="152" t="s">
        <v>85</v>
      </c>
      <c r="AV276" s="12" t="s">
        <v>82</v>
      </c>
      <c r="AW276" s="12" t="s">
        <v>35</v>
      </c>
      <c r="AX276" s="12" t="s">
        <v>74</v>
      </c>
      <c r="AY276" s="152" t="s">
        <v>189</v>
      </c>
    </row>
    <row r="277" spans="2:65" s="12" customFormat="1" ht="11.25">
      <c r="B277" s="150"/>
      <c r="D277" s="151" t="s">
        <v>205</v>
      </c>
      <c r="E277" s="152" t="s">
        <v>19</v>
      </c>
      <c r="F277" s="153" t="s">
        <v>5261</v>
      </c>
      <c r="H277" s="152" t="s">
        <v>19</v>
      </c>
      <c r="I277" s="154"/>
      <c r="L277" s="150"/>
      <c r="M277" s="155"/>
      <c r="T277" s="156"/>
      <c r="AT277" s="152" t="s">
        <v>205</v>
      </c>
      <c r="AU277" s="152" t="s">
        <v>85</v>
      </c>
      <c r="AV277" s="12" t="s">
        <v>82</v>
      </c>
      <c r="AW277" s="12" t="s">
        <v>35</v>
      </c>
      <c r="AX277" s="12" t="s">
        <v>74</v>
      </c>
      <c r="AY277" s="152" t="s">
        <v>189</v>
      </c>
    </row>
    <row r="278" spans="2:65" s="13" customFormat="1" ht="11.25">
      <c r="B278" s="157"/>
      <c r="D278" s="151" t="s">
        <v>205</v>
      </c>
      <c r="E278" s="158" t="s">
        <v>19</v>
      </c>
      <c r="F278" s="159" t="s">
        <v>5264</v>
      </c>
      <c r="H278" s="160">
        <v>6</v>
      </c>
      <c r="I278" s="161"/>
      <c r="L278" s="157"/>
      <c r="M278" s="162"/>
      <c r="T278" s="163"/>
      <c r="AT278" s="158" t="s">
        <v>205</v>
      </c>
      <c r="AU278" s="158" t="s">
        <v>85</v>
      </c>
      <c r="AV278" s="13" t="s">
        <v>85</v>
      </c>
      <c r="AW278" s="13" t="s">
        <v>35</v>
      </c>
      <c r="AX278" s="13" t="s">
        <v>82</v>
      </c>
      <c r="AY278" s="158" t="s">
        <v>189</v>
      </c>
    </row>
    <row r="279" spans="2:65" s="1" customFormat="1" ht="37.9" customHeight="1">
      <c r="B279" s="33"/>
      <c r="C279" s="133" t="s">
        <v>428</v>
      </c>
      <c r="D279" s="133" t="s">
        <v>191</v>
      </c>
      <c r="E279" s="134" t="s">
        <v>793</v>
      </c>
      <c r="F279" s="135" t="s">
        <v>794</v>
      </c>
      <c r="G279" s="136" t="s">
        <v>194</v>
      </c>
      <c r="H279" s="137">
        <v>6</v>
      </c>
      <c r="I279" s="138"/>
      <c r="J279" s="139">
        <f>ROUND(I279*H279,2)</f>
        <v>0</v>
      </c>
      <c r="K279" s="135" t="s">
        <v>195</v>
      </c>
      <c r="L279" s="33"/>
      <c r="M279" s="140" t="s">
        <v>19</v>
      </c>
      <c r="N279" s="141" t="s">
        <v>45</v>
      </c>
      <c r="P279" s="142">
        <f>O279*H279</f>
        <v>0</v>
      </c>
      <c r="Q279" s="142">
        <v>0</v>
      </c>
      <c r="R279" s="142">
        <f>Q279*H279</f>
        <v>0</v>
      </c>
      <c r="S279" s="142">
        <v>0</v>
      </c>
      <c r="T279" s="143">
        <f>S279*H279</f>
        <v>0</v>
      </c>
      <c r="AR279" s="144" t="s">
        <v>196</v>
      </c>
      <c r="AT279" s="144" t="s">
        <v>191</v>
      </c>
      <c r="AU279" s="144" t="s">
        <v>85</v>
      </c>
      <c r="AY279" s="18" t="s">
        <v>189</v>
      </c>
      <c r="BE279" s="145">
        <f>IF(N279="základní",J279,0)</f>
        <v>0</v>
      </c>
      <c r="BF279" s="145">
        <f>IF(N279="snížená",J279,0)</f>
        <v>0</v>
      </c>
      <c r="BG279" s="145">
        <f>IF(N279="zákl. přenesená",J279,0)</f>
        <v>0</v>
      </c>
      <c r="BH279" s="145">
        <f>IF(N279="sníž. přenesená",J279,0)</f>
        <v>0</v>
      </c>
      <c r="BI279" s="145">
        <f>IF(N279="nulová",J279,0)</f>
        <v>0</v>
      </c>
      <c r="BJ279" s="18" t="s">
        <v>82</v>
      </c>
      <c r="BK279" s="145">
        <f>ROUND(I279*H279,2)</f>
        <v>0</v>
      </c>
      <c r="BL279" s="18" t="s">
        <v>196</v>
      </c>
      <c r="BM279" s="144" t="s">
        <v>5265</v>
      </c>
    </row>
    <row r="280" spans="2:65" s="1" customFormat="1" ht="11.25">
      <c r="B280" s="33"/>
      <c r="D280" s="146" t="s">
        <v>198</v>
      </c>
      <c r="F280" s="147" t="s">
        <v>796</v>
      </c>
      <c r="I280" s="148"/>
      <c r="L280" s="33"/>
      <c r="M280" s="149"/>
      <c r="T280" s="54"/>
      <c r="AT280" s="18" t="s">
        <v>198</v>
      </c>
      <c r="AU280" s="18" t="s">
        <v>85</v>
      </c>
    </row>
    <row r="281" spans="2:65" s="11" customFormat="1" ht="22.9" customHeight="1">
      <c r="B281" s="121"/>
      <c r="D281" s="122" t="s">
        <v>73</v>
      </c>
      <c r="E281" s="131" t="s">
        <v>219</v>
      </c>
      <c r="F281" s="131" t="s">
        <v>797</v>
      </c>
      <c r="I281" s="124"/>
      <c r="J281" s="132">
        <f>BK281</f>
        <v>0</v>
      </c>
      <c r="L281" s="121"/>
      <c r="M281" s="126"/>
      <c r="P281" s="127">
        <f>SUM(P282:P288)</f>
        <v>0</v>
      </c>
      <c r="R281" s="127">
        <f>SUM(R282:R288)</f>
        <v>0.33743999999999996</v>
      </c>
      <c r="T281" s="128">
        <f>SUM(T282:T288)</f>
        <v>0</v>
      </c>
      <c r="AR281" s="122" t="s">
        <v>82</v>
      </c>
      <c r="AT281" s="129" t="s">
        <v>73</v>
      </c>
      <c r="AU281" s="129" t="s">
        <v>82</v>
      </c>
      <c r="AY281" s="122" t="s">
        <v>189</v>
      </c>
      <c r="BK281" s="130">
        <f>SUM(BK282:BK288)</f>
        <v>0</v>
      </c>
    </row>
    <row r="282" spans="2:65" s="1" customFormat="1" ht="55.5" customHeight="1">
      <c r="B282" s="33"/>
      <c r="C282" s="133" t="s">
        <v>434</v>
      </c>
      <c r="D282" s="133" t="s">
        <v>191</v>
      </c>
      <c r="E282" s="134" t="s">
        <v>877</v>
      </c>
      <c r="F282" s="135" t="s">
        <v>878</v>
      </c>
      <c r="G282" s="136" t="s">
        <v>194</v>
      </c>
      <c r="H282" s="137">
        <v>0.8</v>
      </c>
      <c r="I282" s="138"/>
      <c r="J282" s="139">
        <f>ROUND(I282*H282,2)</f>
        <v>0</v>
      </c>
      <c r="K282" s="135" t="s">
        <v>195</v>
      </c>
      <c r="L282" s="33"/>
      <c r="M282" s="140" t="s">
        <v>19</v>
      </c>
      <c r="N282" s="141" t="s">
        <v>45</v>
      </c>
      <c r="P282" s="142">
        <f>O282*H282</f>
        <v>0</v>
      </c>
      <c r="Q282" s="142">
        <v>0.19536000000000001</v>
      </c>
      <c r="R282" s="142">
        <f>Q282*H282</f>
        <v>0.15628800000000001</v>
      </c>
      <c r="S282" s="142">
        <v>0</v>
      </c>
      <c r="T282" s="143">
        <f>S282*H282</f>
        <v>0</v>
      </c>
      <c r="AR282" s="144" t="s">
        <v>196</v>
      </c>
      <c r="AT282" s="144" t="s">
        <v>191</v>
      </c>
      <c r="AU282" s="144" t="s">
        <v>85</v>
      </c>
      <c r="AY282" s="18" t="s">
        <v>189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8" t="s">
        <v>82</v>
      </c>
      <c r="BK282" s="145">
        <f>ROUND(I282*H282,2)</f>
        <v>0</v>
      </c>
      <c r="BL282" s="18" t="s">
        <v>196</v>
      </c>
      <c r="BM282" s="144" t="s">
        <v>5266</v>
      </c>
    </row>
    <row r="283" spans="2:65" s="1" customFormat="1" ht="11.25">
      <c r="B283" s="33"/>
      <c r="D283" s="146" t="s">
        <v>198</v>
      </c>
      <c r="F283" s="147" t="s">
        <v>880</v>
      </c>
      <c r="I283" s="148"/>
      <c r="L283" s="33"/>
      <c r="M283" s="149"/>
      <c r="T283" s="54"/>
      <c r="AT283" s="18" t="s">
        <v>198</v>
      </c>
      <c r="AU283" s="18" t="s">
        <v>85</v>
      </c>
    </row>
    <row r="284" spans="2:65" s="12" customFormat="1" ht="22.5">
      <c r="B284" s="150"/>
      <c r="D284" s="151" t="s">
        <v>205</v>
      </c>
      <c r="E284" s="152" t="s">
        <v>19</v>
      </c>
      <c r="F284" s="153" t="s">
        <v>881</v>
      </c>
      <c r="H284" s="152" t="s">
        <v>19</v>
      </c>
      <c r="I284" s="154"/>
      <c r="L284" s="150"/>
      <c r="M284" s="155"/>
      <c r="T284" s="156"/>
      <c r="AT284" s="152" t="s">
        <v>205</v>
      </c>
      <c r="AU284" s="152" t="s">
        <v>85</v>
      </c>
      <c r="AV284" s="12" t="s">
        <v>82</v>
      </c>
      <c r="AW284" s="12" t="s">
        <v>35</v>
      </c>
      <c r="AX284" s="12" t="s">
        <v>74</v>
      </c>
      <c r="AY284" s="152" t="s">
        <v>189</v>
      </c>
    </row>
    <row r="285" spans="2:65" s="12" customFormat="1" ht="11.25">
      <c r="B285" s="150"/>
      <c r="D285" s="151" t="s">
        <v>205</v>
      </c>
      <c r="E285" s="152" t="s">
        <v>19</v>
      </c>
      <c r="F285" s="153" t="s">
        <v>882</v>
      </c>
      <c r="H285" s="152" t="s">
        <v>19</v>
      </c>
      <c r="I285" s="154"/>
      <c r="L285" s="150"/>
      <c r="M285" s="155"/>
      <c r="T285" s="156"/>
      <c r="AT285" s="152" t="s">
        <v>205</v>
      </c>
      <c r="AU285" s="152" t="s">
        <v>85</v>
      </c>
      <c r="AV285" s="12" t="s">
        <v>82</v>
      </c>
      <c r="AW285" s="12" t="s">
        <v>35</v>
      </c>
      <c r="AX285" s="12" t="s">
        <v>74</v>
      </c>
      <c r="AY285" s="152" t="s">
        <v>189</v>
      </c>
    </row>
    <row r="286" spans="2:65" s="13" customFormat="1" ht="11.25">
      <c r="B286" s="157"/>
      <c r="D286" s="151" t="s">
        <v>205</v>
      </c>
      <c r="E286" s="158" t="s">
        <v>19</v>
      </c>
      <c r="F286" s="159" t="s">
        <v>5251</v>
      </c>
      <c r="H286" s="160">
        <v>0.8</v>
      </c>
      <c r="I286" s="161"/>
      <c r="L286" s="157"/>
      <c r="M286" s="162"/>
      <c r="T286" s="163"/>
      <c r="AT286" s="158" t="s">
        <v>205</v>
      </c>
      <c r="AU286" s="158" t="s">
        <v>85</v>
      </c>
      <c r="AV286" s="13" t="s">
        <v>85</v>
      </c>
      <c r="AW286" s="13" t="s">
        <v>35</v>
      </c>
      <c r="AX286" s="13" t="s">
        <v>82</v>
      </c>
      <c r="AY286" s="158" t="s">
        <v>189</v>
      </c>
    </row>
    <row r="287" spans="2:65" s="1" customFormat="1" ht="16.5" customHeight="1">
      <c r="B287" s="33"/>
      <c r="C287" s="178" t="s">
        <v>441</v>
      </c>
      <c r="D287" s="178" t="s">
        <v>666</v>
      </c>
      <c r="E287" s="179" t="s">
        <v>885</v>
      </c>
      <c r="F287" s="180" t="s">
        <v>886</v>
      </c>
      <c r="G287" s="181" t="s">
        <v>194</v>
      </c>
      <c r="H287" s="182">
        <v>0.81599999999999995</v>
      </c>
      <c r="I287" s="183"/>
      <c r="J287" s="184">
        <f>ROUND(I287*H287,2)</f>
        <v>0</v>
      </c>
      <c r="K287" s="180" t="s">
        <v>195</v>
      </c>
      <c r="L287" s="185"/>
      <c r="M287" s="186" t="s">
        <v>19</v>
      </c>
      <c r="N287" s="187" t="s">
        <v>45</v>
      </c>
      <c r="P287" s="142">
        <f>O287*H287</f>
        <v>0</v>
      </c>
      <c r="Q287" s="142">
        <v>0.222</v>
      </c>
      <c r="R287" s="142">
        <f>Q287*H287</f>
        <v>0.18115199999999998</v>
      </c>
      <c r="S287" s="142">
        <v>0</v>
      </c>
      <c r="T287" s="143">
        <f>S287*H287</f>
        <v>0</v>
      </c>
      <c r="AR287" s="144" t="s">
        <v>234</v>
      </c>
      <c r="AT287" s="144" t="s">
        <v>666</v>
      </c>
      <c r="AU287" s="144" t="s">
        <v>85</v>
      </c>
      <c r="AY287" s="18" t="s">
        <v>189</v>
      </c>
      <c r="BE287" s="145">
        <f>IF(N287="základní",J287,0)</f>
        <v>0</v>
      </c>
      <c r="BF287" s="145">
        <f>IF(N287="snížená",J287,0)</f>
        <v>0</v>
      </c>
      <c r="BG287" s="145">
        <f>IF(N287="zákl. přenesená",J287,0)</f>
        <v>0</v>
      </c>
      <c r="BH287" s="145">
        <f>IF(N287="sníž. přenesená",J287,0)</f>
        <v>0</v>
      </c>
      <c r="BI287" s="145">
        <f>IF(N287="nulová",J287,0)</f>
        <v>0</v>
      </c>
      <c r="BJ287" s="18" t="s">
        <v>82</v>
      </c>
      <c r="BK287" s="145">
        <f>ROUND(I287*H287,2)</f>
        <v>0</v>
      </c>
      <c r="BL287" s="18" t="s">
        <v>196</v>
      </c>
      <c r="BM287" s="144" t="s">
        <v>5267</v>
      </c>
    </row>
    <row r="288" spans="2:65" s="13" customFormat="1" ht="11.25">
      <c r="B288" s="157"/>
      <c r="D288" s="151" t="s">
        <v>205</v>
      </c>
      <c r="E288" s="158" t="s">
        <v>19</v>
      </c>
      <c r="F288" s="159" t="s">
        <v>5268</v>
      </c>
      <c r="H288" s="160">
        <v>0.81599999999999995</v>
      </c>
      <c r="I288" s="161"/>
      <c r="L288" s="157"/>
      <c r="M288" s="162"/>
      <c r="T288" s="163"/>
      <c r="AT288" s="158" t="s">
        <v>205</v>
      </c>
      <c r="AU288" s="158" t="s">
        <v>85</v>
      </c>
      <c r="AV288" s="13" t="s">
        <v>85</v>
      </c>
      <c r="AW288" s="13" t="s">
        <v>35</v>
      </c>
      <c r="AX288" s="13" t="s">
        <v>82</v>
      </c>
      <c r="AY288" s="158" t="s">
        <v>189</v>
      </c>
    </row>
    <row r="289" spans="2:65" s="11" customFormat="1" ht="22.9" customHeight="1">
      <c r="B289" s="121"/>
      <c r="D289" s="122" t="s">
        <v>73</v>
      </c>
      <c r="E289" s="131" t="s">
        <v>234</v>
      </c>
      <c r="F289" s="131" t="s">
        <v>918</v>
      </c>
      <c r="I289" s="124"/>
      <c r="J289" s="132">
        <f>BK289</f>
        <v>0</v>
      </c>
      <c r="L289" s="121"/>
      <c r="M289" s="126"/>
      <c r="P289" s="127">
        <f>SUM(P290:P371)</f>
        <v>0</v>
      </c>
      <c r="R289" s="127">
        <f>SUM(R290:R371)</f>
        <v>2.7101960000000003</v>
      </c>
      <c r="T289" s="128">
        <f>SUM(T290:T371)</f>
        <v>0</v>
      </c>
      <c r="AR289" s="122" t="s">
        <v>82</v>
      </c>
      <c r="AT289" s="129" t="s">
        <v>73</v>
      </c>
      <c r="AU289" s="129" t="s">
        <v>82</v>
      </c>
      <c r="AY289" s="122" t="s">
        <v>189</v>
      </c>
      <c r="BK289" s="130">
        <f>SUM(BK290:BK371)</f>
        <v>0</v>
      </c>
    </row>
    <row r="290" spans="2:65" s="1" customFormat="1" ht="37.9" customHeight="1">
      <c r="B290" s="33"/>
      <c r="C290" s="133" t="s">
        <v>475</v>
      </c>
      <c r="D290" s="133" t="s">
        <v>191</v>
      </c>
      <c r="E290" s="134" t="s">
        <v>920</v>
      </c>
      <c r="F290" s="135" t="s">
        <v>921</v>
      </c>
      <c r="G290" s="136" t="s">
        <v>202</v>
      </c>
      <c r="H290" s="137">
        <v>2</v>
      </c>
      <c r="I290" s="138"/>
      <c r="J290" s="139">
        <f>ROUND(I290*H290,2)</f>
        <v>0</v>
      </c>
      <c r="K290" s="135" t="s">
        <v>195</v>
      </c>
      <c r="L290" s="33"/>
      <c r="M290" s="140" t="s">
        <v>19</v>
      </c>
      <c r="N290" s="141" t="s">
        <v>45</v>
      </c>
      <c r="P290" s="142">
        <f>O290*H290</f>
        <v>0</v>
      </c>
      <c r="Q290" s="142">
        <v>1.67E-3</v>
      </c>
      <c r="R290" s="142">
        <f>Q290*H290</f>
        <v>3.3400000000000001E-3</v>
      </c>
      <c r="S290" s="142">
        <v>0</v>
      </c>
      <c r="T290" s="143">
        <f>S290*H290</f>
        <v>0</v>
      </c>
      <c r="AR290" s="144" t="s">
        <v>196</v>
      </c>
      <c r="AT290" s="144" t="s">
        <v>191</v>
      </c>
      <c r="AU290" s="144" t="s">
        <v>85</v>
      </c>
      <c r="AY290" s="18" t="s">
        <v>189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8" t="s">
        <v>82</v>
      </c>
      <c r="BK290" s="145">
        <f>ROUND(I290*H290,2)</f>
        <v>0</v>
      </c>
      <c r="BL290" s="18" t="s">
        <v>196</v>
      </c>
      <c r="BM290" s="144" t="s">
        <v>5269</v>
      </c>
    </row>
    <row r="291" spans="2:65" s="1" customFormat="1" ht="11.25">
      <c r="B291" s="33"/>
      <c r="D291" s="146" t="s">
        <v>198</v>
      </c>
      <c r="F291" s="147" t="s">
        <v>923</v>
      </c>
      <c r="I291" s="148"/>
      <c r="L291" s="33"/>
      <c r="M291" s="149"/>
      <c r="T291" s="54"/>
      <c r="AT291" s="18" t="s">
        <v>198</v>
      </c>
      <c r="AU291" s="18" t="s">
        <v>85</v>
      </c>
    </row>
    <row r="292" spans="2:65" s="1" customFormat="1" ht="24.2" customHeight="1">
      <c r="B292" s="33"/>
      <c r="C292" s="178" t="s">
        <v>481</v>
      </c>
      <c r="D292" s="178" t="s">
        <v>666</v>
      </c>
      <c r="E292" s="179" t="s">
        <v>925</v>
      </c>
      <c r="F292" s="180" t="s">
        <v>926</v>
      </c>
      <c r="G292" s="181" t="s">
        <v>202</v>
      </c>
      <c r="H292" s="182">
        <v>2</v>
      </c>
      <c r="I292" s="183"/>
      <c r="J292" s="184">
        <f>ROUND(I292*H292,2)</f>
        <v>0</v>
      </c>
      <c r="K292" s="180" t="s">
        <v>195</v>
      </c>
      <c r="L292" s="185"/>
      <c r="M292" s="186" t="s">
        <v>19</v>
      </c>
      <c r="N292" s="187" t="s">
        <v>45</v>
      </c>
      <c r="P292" s="142">
        <f>O292*H292</f>
        <v>0</v>
      </c>
      <c r="Q292" s="142">
        <v>9.5999999999999992E-3</v>
      </c>
      <c r="R292" s="142">
        <f>Q292*H292</f>
        <v>1.9199999999999998E-2</v>
      </c>
      <c r="S292" s="142">
        <v>0</v>
      </c>
      <c r="T292" s="143">
        <f>S292*H292</f>
        <v>0</v>
      </c>
      <c r="AR292" s="144" t="s">
        <v>234</v>
      </c>
      <c r="AT292" s="144" t="s">
        <v>666</v>
      </c>
      <c r="AU292" s="144" t="s">
        <v>85</v>
      </c>
      <c r="AY292" s="18" t="s">
        <v>189</v>
      </c>
      <c r="BE292" s="145">
        <f>IF(N292="základní",J292,0)</f>
        <v>0</v>
      </c>
      <c r="BF292" s="145">
        <f>IF(N292="snížená",J292,0)</f>
        <v>0</v>
      </c>
      <c r="BG292" s="145">
        <f>IF(N292="zákl. přenesená",J292,0)</f>
        <v>0</v>
      </c>
      <c r="BH292" s="145">
        <f>IF(N292="sníž. přenesená",J292,0)</f>
        <v>0</v>
      </c>
      <c r="BI292" s="145">
        <f>IF(N292="nulová",J292,0)</f>
        <v>0</v>
      </c>
      <c r="BJ292" s="18" t="s">
        <v>82</v>
      </c>
      <c r="BK292" s="145">
        <f>ROUND(I292*H292,2)</f>
        <v>0</v>
      </c>
      <c r="BL292" s="18" t="s">
        <v>196</v>
      </c>
      <c r="BM292" s="144" t="s">
        <v>5270</v>
      </c>
    </row>
    <row r="293" spans="2:65" s="1" customFormat="1" ht="44.25" customHeight="1">
      <c r="B293" s="33"/>
      <c r="C293" s="133" t="s">
        <v>488</v>
      </c>
      <c r="D293" s="133" t="s">
        <v>191</v>
      </c>
      <c r="E293" s="134" t="s">
        <v>929</v>
      </c>
      <c r="F293" s="135" t="s">
        <v>930</v>
      </c>
      <c r="G293" s="136" t="s">
        <v>202</v>
      </c>
      <c r="H293" s="137">
        <v>1</v>
      </c>
      <c r="I293" s="138"/>
      <c r="J293" s="139">
        <f>ROUND(I293*H293,2)</f>
        <v>0</v>
      </c>
      <c r="K293" s="135" t="s">
        <v>195</v>
      </c>
      <c r="L293" s="33"/>
      <c r="M293" s="140" t="s">
        <v>19</v>
      </c>
      <c r="N293" s="141" t="s">
        <v>45</v>
      </c>
      <c r="P293" s="142">
        <f>O293*H293</f>
        <v>0</v>
      </c>
      <c r="Q293" s="142">
        <v>1.67E-3</v>
      </c>
      <c r="R293" s="142">
        <f>Q293*H293</f>
        <v>1.67E-3</v>
      </c>
      <c r="S293" s="142">
        <v>0</v>
      </c>
      <c r="T293" s="143">
        <f>S293*H293</f>
        <v>0</v>
      </c>
      <c r="AR293" s="144" t="s">
        <v>196</v>
      </c>
      <c r="AT293" s="144" t="s">
        <v>191</v>
      </c>
      <c r="AU293" s="144" t="s">
        <v>85</v>
      </c>
      <c r="AY293" s="18" t="s">
        <v>189</v>
      </c>
      <c r="BE293" s="145">
        <f>IF(N293="základní",J293,0)</f>
        <v>0</v>
      </c>
      <c r="BF293" s="145">
        <f>IF(N293="snížená",J293,0)</f>
        <v>0</v>
      </c>
      <c r="BG293" s="145">
        <f>IF(N293="zákl. přenesená",J293,0)</f>
        <v>0</v>
      </c>
      <c r="BH293" s="145">
        <f>IF(N293="sníž. přenesená",J293,0)</f>
        <v>0</v>
      </c>
      <c r="BI293" s="145">
        <f>IF(N293="nulová",J293,0)</f>
        <v>0</v>
      </c>
      <c r="BJ293" s="18" t="s">
        <v>82</v>
      </c>
      <c r="BK293" s="145">
        <f>ROUND(I293*H293,2)</f>
        <v>0</v>
      </c>
      <c r="BL293" s="18" t="s">
        <v>196</v>
      </c>
      <c r="BM293" s="144" t="s">
        <v>5271</v>
      </c>
    </row>
    <row r="294" spans="2:65" s="1" customFormat="1" ht="11.25">
      <c r="B294" s="33"/>
      <c r="D294" s="146" t="s">
        <v>198</v>
      </c>
      <c r="F294" s="147" t="s">
        <v>932</v>
      </c>
      <c r="I294" s="148"/>
      <c r="L294" s="33"/>
      <c r="M294" s="149"/>
      <c r="T294" s="54"/>
      <c r="AT294" s="18" t="s">
        <v>198</v>
      </c>
      <c r="AU294" s="18" t="s">
        <v>85</v>
      </c>
    </row>
    <row r="295" spans="2:65" s="12" customFormat="1" ht="11.25">
      <c r="B295" s="150"/>
      <c r="D295" s="151" t="s">
        <v>205</v>
      </c>
      <c r="E295" s="152" t="s">
        <v>19</v>
      </c>
      <c r="F295" s="153" t="s">
        <v>934</v>
      </c>
      <c r="H295" s="152" t="s">
        <v>19</v>
      </c>
      <c r="I295" s="154"/>
      <c r="L295" s="150"/>
      <c r="M295" s="155"/>
      <c r="T295" s="156"/>
      <c r="AT295" s="152" t="s">
        <v>205</v>
      </c>
      <c r="AU295" s="152" t="s">
        <v>85</v>
      </c>
      <c r="AV295" s="12" t="s">
        <v>82</v>
      </c>
      <c r="AW295" s="12" t="s">
        <v>35</v>
      </c>
      <c r="AX295" s="12" t="s">
        <v>74</v>
      </c>
      <c r="AY295" s="152" t="s">
        <v>189</v>
      </c>
    </row>
    <row r="296" spans="2:65" s="13" customFormat="1" ht="11.25">
      <c r="B296" s="157"/>
      <c r="D296" s="151" t="s">
        <v>205</v>
      </c>
      <c r="E296" s="158" t="s">
        <v>19</v>
      </c>
      <c r="F296" s="159" t="s">
        <v>82</v>
      </c>
      <c r="H296" s="160">
        <v>1</v>
      </c>
      <c r="I296" s="161"/>
      <c r="L296" s="157"/>
      <c r="M296" s="162"/>
      <c r="T296" s="163"/>
      <c r="AT296" s="158" t="s">
        <v>205</v>
      </c>
      <c r="AU296" s="158" t="s">
        <v>85</v>
      </c>
      <c r="AV296" s="13" t="s">
        <v>85</v>
      </c>
      <c r="AW296" s="13" t="s">
        <v>35</v>
      </c>
      <c r="AX296" s="13" t="s">
        <v>82</v>
      </c>
      <c r="AY296" s="158" t="s">
        <v>189</v>
      </c>
    </row>
    <row r="297" spans="2:65" s="1" customFormat="1" ht="24.2" customHeight="1">
      <c r="B297" s="33"/>
      <c r="C297" s="178" t="s">
        <v>494</v>
      </c>
      <c r="D297" s="178" t="s">
        <v>666</v>
      </c>
      <c r="E297" s="179" t="s">
        <v>940</v>
      </c>
      <c r="F297" s="180" t="s">
        <v>941</v>
      </c>
      <c r="G297" s="181" t="s">
        <v>202</v>
      </c>
      <c r="H297" s="182">
        <v>1</v>
      </c>
      <c r="I297" s="183"/>
      <c r="J297" s="184">
        <f>ROUND(I297*H297,2)</f>
        <v>0</v>
      </c>
      <c r="K297" s="180" t="s">
        <v>195</v>
      </c>
      <c r="L297" s="185"/>
      <c r="M297" s="186" t="s">
        <v>19</v>
      </c>
      <c r="N297" s="187" t="s">
        <v>45</v>
      </c>
      <c r="P297" s="142">
        <f>O297*H297</f>
        <v>0</v>
      </c>
      <c r="Q297" s="142">
        <v>1.6E-2</v>
      </c>
      <c r="R297" s="142">
        <f>Q297*H297</f>
        <v>1.6E-2</v>
      </c>
      <c r="S297" s="142">
        <v>0</v>
      </c>
      <c r="T297" s="143">
        <f>S297*H297</f>
        <v>0</v>
      </c>
      <c r="AR297" s="144" t="s">
        <v>234</v>
      </c>
      <c r="AT297" s="144" t="s">
        <v>666</v>
      </c>
      <c r="AU297" s="144" t="s">
        <v>85</v>
      </c>
      <c r="AY297" s="18" t="s">
        <v>189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8" t="s">
        <v>82</v>
      </c>
      <c r="BK297" s="145">
        <f>ROUND(I297*H297,2)</f>
        <v>0</v>
      </c>
      <c r="BL297" s="18" t="s">
        <v>196</v>
      </c>
      <c r="BM297" s="144" t="s">
        <v>5272</v>
      </c>
    </row>
    <row r="298" spans="2:65" s="1" customFormat="1" ht="44.25" customHeight="1">
      <c r="B298" s="33"/>
      <c r="C298" s="133" t="s">
        <v>500</v>
      </c>
      <c r="D298" s="133" t="s">
        <v>191</v>
      </c>
      <c r="E298" s="134" t="s">
        <v>5273</v>
      </c>
      <c r="F298" s="135" t="s">
        <v>5274</v>
      </c>
      <c r="G298" s="136" t="s">
        <v>202</v>
      </c>
      <c r="H298" s="137">
        <v>1</v>
      </c>
      <c r="I298" s="138"/>
      <c r="J298" s="139">
        <f>ROUND(I298*H298,2)</f>
        <v>0</v>
      </c>
      <c r="K298" s="135" t="s">
        <v>195</v>
      </c>
      <c r="L298" s="33"/>
      <c r="M298" s="140" t="s">
        <v>19</v>
      </c>
      <c r="N298" s="141" t="s">
        <v>45</v>
      </c>
      <c r="P298" s="142">
        <f>O298*H298</f>
        <v>0</v>
      </c>
      <c r="Q298" s="142">
        <v>1.7099999999999999E-3</v>
      </c>
      <c r="R298" s="142">
        <f>Q298*H298</f>
        <v>1.7099999999999999E-3</v>
      </c>
      <c r="S298" s="142">
        <v>0</v>
      </c>
      <c r="T298" s="143">
        <f>S298*H298</f>
        <v>0</v>
      </c>
      <c r="AR298" s="144" t="s">
        <v>196</v>
      </c>
      <c r="AT298" s="144" t="s">
        <v>191</v>
      </c>
      <c r="AU298" s="144" t="s">
        <v>85</v>
      </c>
      <c r="AY298" s="18" t="s">
        <v>189</v>
      </c>
      <c r="BE298" s="145">
        <f>IF(N298="základní",J298,0)</f>
        <v>0</v>
      </c>
      <c r="BF298" s="145">
        <f>IF(N298="snížená",J298,0)</f>
        <v>0</v>
      </c>
      <c r="BG298" s="145">
        <f>IF(N298="zákl. přenesená",J298,0)</f>
        <v>0</v>
      </c>
      <c r="BH298" s="145">
        <f>IF(N298="sníž. přenesená",J298,0)</f>
        <v>0</v>
      </c>
      <c r="BI298" s="145">
        <f>IF(N298="nulová",J298,0)</f>
        <v>0</v>
      </c>
      <c r="BJ298" s="18" t="s">
        <v>82</v>
      </c>
      <c r="BK298" s="145">
        <f>ROUND(I298*H298,2)</f>
        <v>0</v>
      </c>
      <c r="BL298" s="18" t="s">
        <v>196</v>
      </c>
      <c r="BM298" s="144" t="s">
        <v>5275</v>
      </c>
    </row>
    <row r="299" spans="2:65" s="1" customFormat="1" ht="11.25">
      <c r="B299" s="33"/>
      <c r="D299" s="146" t="s">
        <v>198</v>
      </c>
      <c r="F299" s="147" t="s">
        <v>5276</v>
      </c>
      <c r="I299" s="148"/>
      <c r="L299" s="33"/>
      <c r="M299" s="149"/>
      <c r="T299" s="54"/>
      <c r="AT299" s="18" t="s">
        <v>198</v>
      </c>
      <c r="AU299" s="18" t="s">
        <v>85</v>
      </c>
    </row>
    <row r="300" spans="2:65" s="1" customFormat="1" ht="24.2" customHeight="1">
      <c r="B300" s="33"/>
      <c r="C300" s="178" t="s">
        <v>506</v>
      </c>
      <c r="D300" s="178" t="s">
        <v>666</v>
      </c>
      <c r="E300" s="179" t="s">
        <v>5277</v>
      </c>
      <c r="F300" s="180" t="s">
        <v>5278</v>
      </c>
      <c r="G300" s="181" t="s">
        <v>202</v>
      </c>
      <c r="H300" s="182">
        <v>1</v>
      </c>
      <c r="I300" s="183"/>
      <c r="J300" s="184">
        <f>ROUND(I300*H300,2)</f>
        <v>0</v>
      </c>
      <c r="K300" s="180" t="s">
        <v>195</v>
      </c>
      <c r="L300" s="185"/>
      <c r="M300" s="186" t="s">
        <v>19</v>
      </c>
      <c r="N300" s="187" t="s">
        <v>45</v>
      </c>
      <c r="P300" s="142">
        <f>O300*H300</f>
        <v>0</v>
      </c>
      <c r="Q300" s="142">
        <v>1.49E-2</v>
      </c>
      <c r="R300" s="142">
        <f>Q300*H300</f>
        <v>1.49E-2</v>
      </c>
      <c r="S300" s="142">
        <v>0</v>
      </c>
      <c r="T300" s="143">
        <f>S300*H300</f>
        <v>0</v>
      </c>
      <c r="AR300" s="144" t="s">
        <v>234</v>
      </c>
      <c r="AT300" s="144" t="s">
        <v>666</v>
      </c>
      <c r="AU300" s="144" t="s">
        <v>85</v>
      </c>
      <c r="AY300" s="18" t="s">
        <v>189</v>
      </c>
      <c r="BE300" s="145">
        <f>IF(N300="základní",J300,0)</f>
        <v>0</v>
      </c>
      <c r="BF300" s="145">
        <f>IF(N300="snížená",J300,0)</f>
        <v>0</v>
      </c>
      <c r="BG300" s="145">
        <f>IF(N300="zákl. přenesená",J300,0)</f>
        <v>0</v>
      </c>
      <c r="BH300" s="145">
        <f>IF(N300="sníž. přenesená",J300,0)</f>
        <v>0</v>
      </c>
      <c r="BI300" s="145">
        <f>IF(N300="nulová",J300,0)</f>
        <v>0</v>
      </c>
      <c r="BJ300" s="18" t="s">
        <v>82</v>
      </c>
      <c r="BK300" s="145">
        <f>ROUND(I300*H300,2)</f>
        <v>0</v>
      </c>
      <c r="BL300" s="18" t="s">
        <v>196</v>
      </c>
      <c r="BM300" s="144" t="s">
        <v>5279</v>
      </c>
    </row>
    <row r="301" spans="2:65" s="1" customFormat="1" ht="37.9" customHeight="1">
      <c r="B301" s="33"/>
      <c r="C301" s="133" t="s">
        <v>514</v>
      </c>
      <c r="D301" s="133" t="s">
        <v>191</v>
      </c>
      <c r="E301" s="134" t="s">
        <v>5280</v>
      </c>
      <c r="F301" s="135" t="s">
        <v>5281</v>
      </c>
      <c r="G301" s="136" t="s">
        <v>339</v>
      </c>
      <c r="H301" s="137">
        <v>260</v>
      </c>
      <c r="I301" s="138"/>
      <c r="J301" s="139">
        <f>ROUND(I301*H301,2)</f>
        <v>0</v>
      </c>
      <c r="K301" s="135" t="s">
        <v>195</v>
      </c>
      <c r="L301" s="33"/>
      <c r="M301" s="140" t="s">
        <v>19</v>
      </c>
      <c r="N301" s="141" t="s">
        <v>45</v>
      </c>
      <c r="P301" s="142">
        <f>O301*H301</f>
        <v>0</v>
      </c>
      <c r="Q301" s="142">
        <v>0</v>
      </c>
      <c r="R301" s="142">
        <f>Q301*H301</f>
        <v>0</v>
      </c>
      <c r="S301" s="142">
        <v>0</v>
      </c>
      <c r="T301" s="143">
        <f>S301*H301</f>
        <v>0</v>
      </c>
      <c r="AR301" s="144" t="s">
        <v>196</v>
      </c>
      <c r="AT301" s="144" t="s">
        <v>191</v>
      </c>
      <c r="AU301" s="144" t="s">
        <v>85</v>
      </c>
      <c r="AY301" s="18" t="s">
        <v>189</v>
      </c>
      <c r="BE301" s="145">
        <f>IF(N301="základní",J301,0)</f>
        <v>0</v>
      </c>
      <c r="BF301" s="145">
        <f>IF(N301="snížená",J301,0)</f>
        <v>0</v>
      </c>
      <c r="BG301" s="145">
        <f>IF(N301="zákl. přenesená",J301,0)</f>
        <v>0</v>
      </c>
      <c r="BH301" s="145">
        <f>IF(N301="sníž. přenesená",J301,0)</f>
        <v>0</v>
      </c>
      <c r="BI301" s="145">
        <f>IF(N301="nulová",J301,0)</f>
        <v>0</v>
      </c>
      <c r="BJ301" s="18" t="s">
        <v>82</v>
      </c>
      <c r="BK301" s="145">
        <f>ROUND(I301*H301,2)</f>
        <v>0</v>
      </c>
      <c r="BL301" s="18" t="s">
        <v>196</v>
      </c>
      <c r="BM301" s="144" t="s">
        <v>5282</v>
      </c>
    </row>
    <row r="302" spans="2:65" s="1" customFormat="1" ht="11.25">
      <c r="B302" s="33"/>
      <c r="D302" s="146" t="s">
        <v>198</v>
      </c>
      <c r="F302" s="147" t="s">
        <v>5283</v>
      </c>
      <c r="I302" s="148"/>
      <c r="L302" s="33"/>
      <c r="M302" s="149"/>
      <c r="T302" s="54"/>
      <c r="AT302" s="18" t="s">
        <v>198</v>
      </c>
      <c r="AU302" s="18" t="s">
        <v>85</v>
      </c>
    </row>
    <row r="303" spans="2:65" s="1" customFormat="1" ht="21.75" customHeight="1">
      <c r="B303" s="33"/>
      <c r="C303" s="178" t="s">
        <v>524</v>
      </c>
      <c r="D303" s="178" t="s">
        <v>666</v>
      </c>
      <c r="E303" s="179" t="s">
        <v>5284</v>
      </c>
      <c r="F303" s="180" t="s">
        <v>5285</v>
      </c>
      <c r="G303" s="181" t="s">
        <v>339</v>
      </c>
      <c r="H303" s="182">
        <v>263.89999999999998</v>
      </c>
      <c r="I303" s="183"/>
      <c r="J303" s="184">
        <f>ROUND(I303*H303,2)</f>
        <v>0</v>
      </c>
      <c r="K303" s="180" t="s">
        <v>195</v>
      </c>
      <c r="L303" s="185"/>
      <c r="M303" s="186" t="s">
        <v>19</v>
      </c>
      <c r="N303" s="187" t="s">
        <v>45</v>
      </c>
      <c r="P303" s="142">
        <f>O303*H303</f>
        <v>0</v>
      </c>
      <c r="Q303" s="142">
        <v>2.14E-3</v>
      </c>
      <c r="R303" s="142">
        <f>Q303*H303</f>
        <v>0.56474599999999997</v>
      </c>
      <c r="S303" s="142">
        <v>0</v>
      </c>
      <c r="T303" s="143">
        <f>S303*H303</f>
        <v>0</v>
      </c>
      <c r="AR303" s="144" t="s">
        <v>234</v>
      </c>
      <c r="AT303" s="144" t="s">
        <v>666</v>
      </c>
      <c r="AU303" s="144" t="s">
        <v>85</v>
      </c>
      <c r="AY303" s="18" t="s">
        <v>189</v>
      </c>
      <c r="BE303" s="145">
        <f>IF(N303="základní",J303,0)</f>
        <v>0</v>
      </c>
      <c r="BF303" s="145">
        <f>IF(N303="snížená",J303,0)</f>
        <v>0</v>
      </c>
      <c r="BG303" s="145">
        <f>IF(N303="zákl. přenesená",J303,0)</f>
        <v>0</v>
      </c>
      <c r="BH303" s="145">
        <f>IF(N303="sníž. přenesená",J303,0)</f>
        <v>0</v>
      </c>
      <c r="BI303" s="145">
        <f>IF(N303="nulová",J303,0)</f>
        <v>0</v>
      </c>
      <c r="BJ303" s="18" t="s">
        <v>82</v>
      </c>
      <c r="BK303" s="145">
        <f>ROUND(I303*H303,2)</f>
        <v>0</v>
      </c>
      <c r="BL303" s="18" t="s">
        <v>196</v>
      </c>
      <c r="BM303" s="144" t="s">
        <v>5286</v>
      </c>
    </row>
    <row r="304" spans="2:65" s="12" customFormat="1" ht="11.25">
      <c r="B304" s="150"/>
      <c r="D304" s="151" t="s">
        <v>205</v>
      </c>
      <c r="E304" s="152" t="s">
        <v>19</v>
      </c>
      <c r="F304" s="153" t="s">
        <v>217</v>
      </c>
      <c r="H304" s="152" t="s">
        <v>19</v>
      </c>
      <c r="I304" s="154"/>
      <c r="L304" s="150"/>
      <c r="M304" s="155"/>
      <c r="T304" s="156"/>
      <c r="AT304" s="152" t="s">
        <v>205</v>
      </c>
      <c r="AU304" s="152" t="s">
        <v>85</v>
      </c>
      <c r="AV304" s="12" t="s">
        <v>82</v>
      </c>
      <c r="AW304" s="12" t="s">
        <v>35</v>
      </c>
      <c r="AX304" s="12" t="s">
        <v>74</v>
      </c>
      <c r="AY304" s="152" t="s">
        <v>189</v>
      </c>
    </row>
    <row r="305" spans="2:65" s="12" customFormat="1" ht="11.25">
      <c r="B305" s="150"/>
      <c r="D305" s="151" t="s">
        <v>205</v>
      </c>
      <c r="E305" s="152" t="s">
        <v>19</v>
      </c>
      <c r="F305" s="153" t="s">
        <v>965</v>
      </c>
      <c r="H305" s="152" t="s">
        <v>19</v>
      </c>
      <c r="I305" s="154"/>
      <c r="L305" s="150"/>
      <c r="M305" s="155"/>
      <c r="T305" s="156"/>
      <c r="AT305" s="152" t="s">
        <v>205</v>
      </c>
      <c r="AU305" s="152" t="s">
        <v>85</v>
      </c>
      <c r="AV305" s="12" t="s">
        <v>82</v>
      </c>
      <c r="AW305" s="12" t="s">
        <v>35</v>
      </c>
      <c r="AX305" s="12" t="s">
        <v>74</v>
      </c>
      <c r="AY305" s="152" t="s">
        <v>189</v>
      </c>
    </row>
    <row r="306" spans="2:65" s="13" customFormat="1" ht="11.25">
      <c r="B306" s="157"/>
      <c r="D306" s="151" t="s">
        <v>205</v>
      </c>
      <c r="E306" s="158" t="s">
        <v>19</v>
      </c>
      <c r="F306" s="159" t="s">
        <v>4664</v>
      </c>
      <c r="H306" s="160">
        <v>260</v>
      </c>
      <c r="I306" s="161"/>
      <c r="L306" s="157"/>
      <c r="M306" s="162"/>
      <c r="T306" s="163"/>
      <c r="AT306" s="158" t="s">
        <v>205</v>
      </c>
      <c r="AU306" s="158" t="s">
        <v>85</v>
      </c>
      <c r="AV306" s="13" t="s">
        <v>85</v>
      </c>
      <c r="AW306" s="13" t="s">
        <v>35</v>
      </c>
      <c r="AX306" s="13" t="s">
        <v>82</v>
      </c>
      <c r="AY306" s="158" t="s">
        <v>189</v>
      </c>
    </row>
    <row r="307" spans="2:65" s="13" customFormat="1" ht="11.25">
      <c r="B307" s="157"/>
      <c r="D307" s="151" t="s">
        <v>205</v>
      </c>
      <c r="F307" s="159" t="s">
        <v>5287</v>
      </c>
      <c r="H307" s="160">
        <v>263.89999999999998</v>
      </c>
      <c r="I307" s="161"/>
      <c r="L307" s="157"/>
      <c r="M307" s="162"/>
      <c r="T307" s="163"/>
      <c r="AT307" s="158" t="s">
        <v>205</v>
      </c>
      <c r="AU307" s="158" t="s">
        <v>85</v>
      </c>
      <c r="AV307" s="13" t="s">
        <v>85</v>
      </c>
      <c r="AW307" s="13" t="s">
        <v>4</v>
      </c>
      <c r="AX307" s="13" t="s">
        <v>82</v>
      </c>
      <c r="AY307" s="158" t="s">
        <v>189</v>
      </c>
    </row>
    <row r="308" spans="2:65" s="1" customFormat="1" ht="16.5" customHeight="1">
      <c r="B308" s="33"/>
      <c r="C308" s="178" t="s">
        <v>529</v>
      </c>
      <c r="D308" s="178" t="s">
        <v>666</v>
      </c>
      <c r="E308" s="179" t="s">
        <v>5288</v>
      </c>
      <c r="F308" s="180" t="s">
        <v>5289</v>
      </c>
      <c r="G308" s="181" t="s">
        <v>202</v>
      </c>
      <c r="H308" s="182">
        <v>1</v>
      </c>
      <c r="I308" s="183"/>
      <c r="J308" s="184">
        <f>ROUND(I308*H308,2)</f>
        <v>0</v>
      </c>
      <c r="K308" s="180" t="s">
        <v>19</v>
      </c>
      <c r="L308" s="185"/>
      <c r="M308" s="186" t="s">
        <v>19</v>
      </c>
      <c r="N308" s="187" t="s">
        <v>45</v>
      </c>
      <c r="P308" s="142">
        <f>O308*H308</f>
        <v>0</v>
      </c>
      <c r="Q308" s="142">
        <v>1.1000000000000001E-3</v>
      </c>
      <c r="R308" s="142">
        <f>Q308*H308</f>
        <v>1.1000000000000001E-3</v>
      </c>
      <c r="S308" s="142">
        <v>0</v>
      </c>
      <c r="T308" s="143">
        <f>S308*H308</f>
        <v>0</v>
      </c>
      <c r="AR308" s="144" t="s">
        <v>234</v>
      </c>
      <c r="AT308" s="144" t="s">
        <v>666</v>
      </c>
      <c r="AU308" s="144" t="s">
        <v>85</v>
      </c>
      <c r="AY308" s="18" t="s">
        <v>189</v>
      </c>
      <c r="BE308" s="145">
        <f>IF(N308="základní",J308,0)</f>
        <v>0</v>
      </c>
      <c r="BF308" s="145">
        <f>IF(N308="snížená",J308,0)</f>
        <v>0</v>
      </c>
      <c r="BG308" s="145">
        <f>IF(N308="zákl. přenesená",J308,0)</f>
        <v>0</v>
      </c>
      <c r="BH308" s="145">
        <f>IF(N308="sníž. přenesená",J308,0)</f>
        <v>0</v>
      </c>
      <c r="BI308" s="145">
        <f>IF(N308="nulová",J308,0)</f>
        <v>0</v>
      </c>
      <c r="BJ308" s="18" t="s">
        <v>82</v>
      </c>
      <c r="BK308" s="145">
        <f>ROUND(I308*H308,2)</f>
        <v>0</v>
      </c>
      <c r="BL308" s="18" t="s">
        <v>196</v>
      </c>
      <c r="BM308" s="144" t="s">
        <v>5290</v>
      </c>
    </row>
    <row r="309" spans="2:65" s="1" customFormat="1" ht="16.5" customHeight="1">
      <c r="B309" s="33"/>
      <c r="C309" s="178" t="s">
        <v>536</v>
      </c>
      <c r="D309" s="178" t="s">
        <v>666</v>
      </c>
      <c r="E309" s="179" t="s">
        <v>5291</v>
      </c>
      <c r="F309" s="180" t="s">
        <v>5292</v>
      </c>
      <c r="G309" s="181" t="s">
        <v>202</v>
      </c>
      <c r="H309" s="182">
        <v>1</v>
      </c>
      <c r="I309" s="183"/>
      <c r="J309" s="184">
        <f>ROUND(I309*H309,2)</f>
        <v>0</v>
      </c>
      <c r="K309" s="180" t="s">
        <v>19</v>
      </c>
      <c r="L309" s="185"/>
      <c r="M309" s="186" t="s">
        <v>19</v>
      </c>
      <c r="N309" s="187" t="s">
        <v>45</v>
      </c>
      <c r="P309" s="142">
        <f>O309*H309</f>
        <v>0</v>
      </c>
      <c r="Q309" s="142">
        <v>4.8999999999999998E-4</v>
      </c>
      <c r="R309" s="142">
        <f>Q309*H309</f>
        <v>4.8999999999999998E-4</v>
      </c>
      <c r="S309" s="142">
        <v>0</v>
      </c>
      <c r="T309" s="143">
        <f>S309*H309</f>
        <v>0</v>
      </c>
      <c r="AR309" s="144" t="s">
        <v>234</v>
      </c>
      <c r="AT309" s="144" t="s">
        <v>666</v>
      </c>
      <c r="AU309" s="144" t="s">
        <v>85</v>
      </c>
      <c r="AY309" s="18" t="s">
        <v>189</v>
      </c>
      <c r="BE309" s="145">
        <f>IF(N309="základní",J309,0)</f>
        <v>0</v>
      </c>
      <c r="BF309" s="145">
        <f>IF(N309="snížená",J309,0)</f>
        <v>0</v>
      </c>
      <c r="BG309" s="145">
        <f>IF(N309="zákl. přenesená",J309,0)</f>
        <v>0</v>
      </c>
      <c r="BH309" s="145">
        <f>IF(N309="sníž. přenesená",J309,0)</f>
        <v>0</v>
      </c>
      <c r="BI309" s="145">
        <f>IF(N309="nulová",J309,0)</f>
        <v>0</v>
      </c>
      <c r="BJ309" s="18" t="s">
        <v>82</v>
      </c>
      <c r="BK309" s="145">
        <f>ROUND(I309*H309,2)</f>
        <v>0</v>
      </c>
      <c r="BL309" s="18" t="s">
        <v>196</v>
      </c>
      <c r="BM309" s="144" t="s">
        <v>5293</v>
      </c>
    </row>
    <row r="310" spans="2:65" s="1" customFormat="1" ht="44.25" customHeight="1">
      <c r="B310" s="33"/>
      <c r="C310" s="133" t="s">
        <v>541</v>
      </c>
      <c r="D310" s="133" t="s">
        <v>191</v>
      </c>
      <c r="E310" s="134" t="s">
        <v>1531</v>
      </c>
      <c r="F310" s="135" t="s">
        <v>1532</v>
      </c>
      <c r="G310" s="136" t="s">
        <v>202</v>
      </c>
      <c r="H310" s="137">
        <v>32</v>
      </c>
      <c r="I310" s="138"/>
      <c r="J310" s="139">
        <f>ROUND(I310*H310,2)</f>
        <v>0</v>
      </c>
      <c r="K310" s="135" t="s">
        <v>195</v>
      </c>
      <c r="L310" s="33"/>
      <c r="M310" s="140" t="s">
        <v>19</v>
      </c>
      <c r="N310" s="141" t="s">
        <v>45</v>
      </c>
      <c r="P310" s="142">
        <f>O310*H310</f>
        <v>0</v>
      </c>
      <c r="Q310" s="142">
        <v>0</v>
      </c>
      <c r="R310" s="142">
        <f>Q310*H310</f>
        <v>0</v>
      </c>
      <c r="S310" s="142">
        <v>0</v>
      </c>
      <c r="T310" s="143">
        <f>S310*H310</f>
        <v>0</v>
      </c>
      <c r="AR310" s="144" t="s">
        <v>196</v>
      </c>
      <c r="AT310" s="144" t="s">
        <v>191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196</v>
      </c>
      <c r="BM310" s="144" t="s">
        <v>5294</v>
      </c>
    </row>
    <row r="311" spans="2:65" s="1" customFormat="1" ht="11.25">
      <c r="B311" s="33"/>
      <c r="D311" s="146" t="s">
        <v>198</v>
      </c>
      <c r="F311" s="147" t="s">
        <v>1534</v>
      </c>
      <c r="I311" s="148"/>
      <c r="L311" s="33"/>
      <c r="M311" s="149"/>
      <c r="T311" s="54"/>
      <c r="AT311" s="18" t="s">
        <v>198</v>
      </c>
      <c r="AU311" s="18" t="s">
        <v>85</v>
      </c>
    </row>
    <row r="312" spans="2:65" s="12" customFormat="1" ht="11.25">
      <c r="B312" s="150"/>
      <c r="D312" s="151" t="s">
        <v>205</v>
      </c>
      <c r="E312" s="152" t="s">
        <v>19</v>
      </c>
      <c r="F312" s="153" t="s">
        <v>990</v>
      </c>
      <c r="H312" s="152" t="s">
        <v>19</v>
      </c>
      <c r="I312" s="154"/>
      <c r="L312" s="150"/>
      <c r="M312" s="155"/>
      <c r="T312" s="156"/>
      <c r="AT312" s="152" t="s">
        <v>205</v>
      </c>
      <c r="AU312" s="152" t="s">
        <v>85</v>
      </c>
      <c r="AV312" s="12" t="s">
        <v>82</v>
      </c>
      <c r="AW312" s="12" t="s">
        <v>35</v>
      </c>
      <c r="AX312" s="12" t="s">
        <v>74</v>
      </c>
      <c r="AY312" s="152" t="s">
        <v>189</v>
      </c>
    </row>
    <row r="313" spans="2:65" s="13" customFormat="1" ht="11.25">
      <c r="B313" s="157"/>
      <c r="D313" s="151" t="s">
        <v>205</v>
      </c>
      <c r="E313" s="158" t="s">
        <v>19</v>
      </c>
      <c r="F313" s="159" t="s">
        <v>244</v>
      </c>
      <c r="H313" s="160">
        <v>10</v>
      </c>
      <c r="I313" s="161"/>
      <c r="L313" s="157"/>
      <c r="M313" s="162"/>
      <c r="T313" s="163"/>
      <c r="AT313" s="158" t="s">
        <v>205</v>
      </c>
      <c r="AU313" s="158" t="s">
        <v>85</v>
      </c>
      <c r="AV313" s="13" t="s">
        <v>85</v>
      </c>
      <c r="AW313" s="13" t="s">
        <v>35</v>
      </c>
      <c r="AX313" s="13" t="s">
        <v>74</v>
      </c>
      <c r="AY313" s="158" t="s">
        <v>189</v>
      </c>
    </row>
    <row r="314" spans="2:65" s="12" customFormat="1" ht="11.25">
      <c r="B314" s="150"/>
      <c r="D314" s="151" t="s">
        <v>205</v>
      </c>
      <c r="E314" s="152" t="s">
        <v>19</v>
      </c>
      <c r="F314" s="153" t="s">
        <v>992</v>
      </c>
      <c r="H314" s="152" t="s">
        <v>19</v>
      </c>
      <c r="I314" s="154"/>
      <c r="L314" s="150"/>
      <c r="M314" s="155"/>
      <c r="T314" s="156"/>
      <c r="AT314" s="152" t="s">
        <v>205</v>
      </c>
      <c r="AU314" s="152" t="s">
        <v>85</v>
      </c>
      <c r="AV314" s="12" t="s">
        <v>82</v>
      </c>
      <c r="AW314" s="12" t="s">
        <v>35</v>
      </c>
      <c r="AX314" s="12" t="s">
        <v>74</v>
      </c>
      <c r="AY314" s="152" t="s">
        <v>189</v>
      </c>
    </row>
    <row r="315" spans="2:65" s="12" customFormat="1" ht="11.25">
      <c r="B315" s="150"/>
      <c r="D315" s="151" t="s">
        <v>205</v>
      </c>
      <c r="E315" s="152" t="s">
        <v>19</v>
      </c>
      <c r="F315" s="153" t="s">
        <v>5295</v>
      </c>
      <c r="H315" s="152" t="s">
        <v>19</v>
      </c>
      <c r="I315" s="154"/>
      <c r="L315" s="150"/>
      <c r="M315" s="155"/>
      <c r="T315" s="156"/>
      <c r="AT315" s="152" t="s">
        <v>205</v>
      </c>
      <c r="AU315" s="152" t="s">
        <v>85</v>
      </c>
      <c r="AV315" s="12" t="s">
        <v>82</v>
      </c>
      <c r="AW315" s="12" t="s">
        <v>35</v>
      </c>
      <c r="AX315" s="12" t="s">
        <v>74</v>
      </c>
      <c r="AY315" s="152" t="s">
        <v>189</v>
      </c>
    </row>
    <row r="316" spans="2:65" s="13" customFormat="1" ht="11.25">
      <c r="B316" s="157"/>
      <c r="D316" s="151" t="s">
        <v>205</v>
      </c>
      <c r="E316" s="158" t="s">
        <v>19</v>
      </c>
      <c r="F316" s="159" t="s">
        <v>323</v>
      </c>
      <c r="H316" s="160">
        <v>22</v>
      </c>
      <c r="I316" s="161"/>
      <c r="L316" s="157"/>
      <c r="M316" s="162"/>
      <c r="T316" s="163"/>
      <c r="AT316" s="158" t="s">
        <v>205</v>
      </c>
      <c r="AU316" s="158" t="s">
        <v>85</v>
      </c>
      <c r="AV316" s="13" t="s">
        <v>85</v>
      </c>
      <c r="AW316" s="13" t="s">
        <v>35</v>
      </c>
      <c r="AX316" s="13" t="s">
        <v>74</v>
      </c>
      <c r="AY316" s="158" t="s">
        <v>189</v>
      </c>
    </row>
    <row r="317" spans="2:65" s="14" customFormat="1" ht="11.25">
      <c r="B317" s="164"/>
      <c r="D317" s="151" t="s">
        <v>205</v>
      </c>
      <c r="E317" s="165" t="s">
        <v>19</v>
      </c>
      <c r="F317" s="166" t="s">
        <v>303</v>
      </c>
      <c r="H317" s="167">
        <v>32</v>
      </c>
      <c r="I317" s="168"/>
      <c r="L317" s="164"/>
      <c r="M317" s="169"/>
      <c r="T317" s="170"/>
      <c r="AT317" s="165" t="s">
        <v>205</v>
      </c>
      <c r="AU317" s="165" t="s">
        <v>85</v>
      </c>
      <c r="AV317" s="14" t="s">
        <v>196</v>
      </c>
      <c r="AW317" s="14" t="s">
        <v>35</v>
      </c>
      <c r="AX317" s="14" t="s">
        <v>82</v>
      </c>
      <c r="AY317" s="165" t="s">
        <v>189</v>
      </c>
    </row>
    <row r="318" spans="2:65" s="1" customFormat="1" ht="16.5" customHeight="1">
      <c r="B318" s="33"/>
      <c r="C318" s="178" t="s">
        <v>546</v>
      </c>
      <c r="D318" s="178" t="s">
        <v>666</v>
      </c>
      <c r="E318" s="179" t="s">
        <v>1535</v>
      </c>
      <c r="F318" s="180" t="s">
        <v>1536</v>
      </c>
      <c r="G318" s="181" t="s">
        <v>202</v>
      </c>
      <c r="H318" s="182">
        <v>32</v>
      </c>
      <c r="I318" s="183"/>
      <c r="J318" s="184">
        <f>ROUND(I318*H318,2)</f>
        <v>0</v>
      </c>
      <c r="K318" s="180" t="s">
        <v>195</v>
      </c>
      <c r="L318" s="185"/>
      <c r="M318" s="186" t="s">
        <v>19</v>
      </c>
      <c r="N318" s="187" t="s">
        <v>45</v>
      </c>
      <c r="P318" s="142">
        <f>O318*H318</f>
        <v>0</v>
      </c>
      <c r="Q318" s="142">
        <v>3.8999999999999999E-4</v>
      </c>
      <c r="R318" s="142">
        <f>Q318*H318</f>
        <v>1.248E-2</v>
      </c>
      <c r="S318" s="142">
        <v>0</v>
      </c>
      <c r="T318" s="143">
        <f>S318*H318</f>
        <v>0</v>
      </c>
      <c r="AR318" s="144" t="s">
        <v>234</v>
      </c>
      <c r="AT318" s="144" t="s">
        <v>666</v>
      </c>
      <c r="AU318" s="144" t="s">
        <v>85</v>
      </c>
      <c r="AY318" s="18" t="s">
        <v>189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8" t="s">
        <v>82</v>
      </c>
      <c r="BK318" s="145">
        <f>ROUND(I318*H318,2)</f>
        <v>0</v>
      </c>
      <c r="BL318" s="18" t="s">
        <v>196</v>
      </c>
      <c r="BM318" s="144" t="s">
        <v>5296</v>
      </c>
    </row>
    <row r="319" spans="2:65" s="1" customFormat="1" ht="37.9" customHeight="1">
      <c r="B319" s="33"/>
      <c r="C319" s="133" t="s">
        <v>552</v>
      </c>
      <c r="D319" s="133" t="s">
        <v>191</v>
      </c>
      <c r="E319" s="134" t="s">
        <v>5297</v>
      </c>
      <c r="F319" s="135" t="s">
        <v>5298</v>
      </c>
      <c r="G319" s="136" t="s">
        <v>202</v>
      </c>
      <c r="H319" s="137">
        <v>4</v>
      </c>
      <c r="I319" s="138"/>
      <c r="J319" s="139">
        <f>ROUND(I319*H319,2)</f>
        <v>0</v>
      </c>
      <c r="K319" s="135" t="s">
        <v>195</v>
      </c>
      <c r="L319" s="33"/>
      <c r="M319" s="140" t="s">
        <v>19</v>
      </c>
      <c r="N319" s="141" t="s">
        <v>45</v>
      </c>
      <c r="P319" s="142">
        <f>O319*H319</f>
        <v>0</v>
      </c>
      <c r="Q319" s="142">
        <v>0</v>
      </c>
      <c r="R319" s="142">
        <f>Q319*H319</f>
        <v>0</v>
      </c>
      <c r="S319" s="142">
        <v>0</v>
      </c>
      <c r="T319" s="143">
        <f>S319*H319</f>
        <v>0</v>
      </c>
      <c r="AR319" s="144" t="s">
        <v>196</v>
      </c>
      <c r="AT319" s="144" t="s">
        <v>191</v>
      </c>
      <c r="AU319" s="144" t="s">
        <v>85</v>
      </c>
      <c r="AY319" s="18" t="s">
        <v>189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8" t="s">
        <v>82</v>
      </c>
      <c r="BK319" s="145">
        <f>ROUND(I319*H319,2)</f>
        <v>0</v>
      </c>
      <c r="BL319" s="18" t="s">
        <v>196</v>
      </c>
      <c r="BM319" s="144" t="s">
        <v>5299</v>
      </c>
    </row>
    <row r="320" spans="2:65" s="1" customFormat="1" ht="11.25">
      <c r="B320" s="33"/>
      <c r="D320" s="146" t="s">
        <v>198</v>
      </c>
      <c r="F320" s="147" t="s">
        <v>5300</v>
      </c>
      <c r="I320" s="148"/>
      <c r="L320" s="33"/>
      <c r="M320" s="149"/>
      <c r="T320" s="54"/>
      <c r="AT320" s="18" t="s">
        <v>198</v>
      </c>
      <c r="AU320" s="18" t="s">
        <v>85</v>
      </c>
    </row>
    <row r="321" spans="2:65" s="1" customFormat="1" ht="16.5" customHeight="1">
      <c r="B321" s="33"/>
      <c r="C321" s="178" t="s">
        <v>567</v>
      </c>
      <c r="D321" s="178" t="s">
        <v>666</v>
      </c>
      <c r="E321" s="179" t="s">
        <v>5301</v>
      </c>
      <c r="F321" s="180" t="s">
        <v>5302</v>
      </c>
      <c r="G321" s="181" t="s">
        <v>202</v>
      </c>
      <c r="H321" s="182">
        <v>4</v>
      </c>
      <c r="I321" s="183"/>
      <c r="J321" s="184">
        <f>ROUND(I321*H321,2)</f>
        <v>0</v>
      </c>
      <c r="K321" s="180" t="s">
        <v>195</v>
      </c>
      <c r="L321" s="185"/>
      <c r="M321" s="186" t="s">
        <v>19</v>
      </c>
      <c r="N321" s="187" t="s">
        <v>45</v>
      </c>
      <c r="P321" s="142">
        <f>O321*H321</f>
        <v>0</v>
      </c>
      <c r="Q321" s="142">
        <v>7.2000000000000005E-4</v>
      </c>
      <c r="R321" s="142">
        <f>Q321*H321</f>
        <v>2.8800000000000002E-3</v>
      </c>
      <c r="S321" s="142">
        <v>0</v>
      </c>
      <c r="T321" s="143">
        <f>S321*H321</f>
        <v>0</v>
      </c>
      <c r="AR321" s="144" t="s">
        <v>234</v>
      </c>
      <c r="AT321" s="144" t="s">
        <v>666</v>
      </c>
      <c r="AU321" s="144" t="s">
        <v>85</v>
      </c>
      <c r="AY321" s="18" t="s">
        <v>189</v>
      </c>
      <c r="BE321" s="145">
        <f>IF(N321="základní",J321,0)</f>
        <v>0</v>
      </c>
      <c r="BF321" s="145">
        <f>IF(N321="snížená",J321,0)</f>
        <v>0</v>
      </c>
      <c r="BG321" s="145">
        <f>IF(N321="zákl. přenesená",J321,0)</f>
        <v>0</v>
      </c>
      <c r="BH321" s="145">
        <f>IF(N321="sníž. přenesená",J321,0)</f>
        <v>0</v>
      </c>
      <c r="BI321" s="145">
        <f>IF(N321="nulová",J321,0)</f>
        <v>0</v>
      </c>
      <c r="BJ321" s="18" t="s">
        <v>82</v>
      </c>
      <c r="BK321" s="145">
        <f>ROUND(I321*H321,2)</f>
        <v>0</v>
      </c>
      <c r="BL321" s="18" t="s">
        <v>196</v>
      </c>
      <c r="BM321" s="144" t="s">
        <v>5303</v>
      </c>
    </row>
    <row r="322" spans="2:65" s="1" customFormat="1" ht="37.9" customHeight="1">
      <c r="B322" s="33"/>
      <c r="C322" s="133" t="s">
        <v>574</v>
      </c>
      <c r="D322" s="133" t="s">
        <v>191</v>
      </c>
      <c r="E322" s="134" t="s">
        <v>5304</v>
      </c>
      <c r="F322" s="135" t="s">
        <v>5305</v>
      </c>
      <c r="G322" s="136" t="s">
        <v>202</v>
      </c>
      <c r="H322" s="137">
        <v>3</v>
      </c>
      <c r="I322" s="138"/>
      <c r="J322" s="139">
        <f>ROUND(I322*H322,2)</f>
        <v>0</v>
      </c>
      <c r="K322" s="135" t="s">
        <v>195</v>
      </c>
      <c r="L322" s="33"/>
      <c r="M322" s="140" t="s">
        <v>19</v>
      </c>
      <c r="N322" s="141" t="s">
        <v>45</v>
      </c>
      <c r="P322" s="142">
        <f>O322*H322</f>
        <v>0</v>
      </c>
      <c r="Q322" s="142">
        <v>0</v>
      </c>
      <c r="R322" s="142">
        <f>Q322*H322</f>
        <v>0</v>
      </c>
      <c r="S322" s="142">
        <v>0</v>
      </c>
      <c r="T322" s="143">
        <f>S322*H322</f>
        <v>0</v>
      </c>
      <c r="AR322" s="144" t="s">
        <v>196</v>
      </c>
      <c r="AT322" s="144" t="s">
        <v>191</v>
      </c>
      <c r="AU322" s="144" t="s">
        <v>85</v>
      </c>
      <c r="AY322" s="18" t="s">
        <v>189</v>
      </c>
      <c r="BE322" s="145">
        <f>IF(N322="základní",J322,0)</f>
        <v>0</v>
      </c>
      <c r="BF322" s="145">
        <f>IF(N322="snížená",J322,0)</f>
        <v>0</v>
      </c>
      <c r="BG322" s="145">
        <f>IF(N322="zákl. přenesená",J322,0)</f>
        <v>0</v>
      </c>
      <c r="BH322" s="145">
        <f>IF(N322="sníž. přenesená",J322,0)</f>
        <v>0</v>
      </c>
      <c r="BI322" s="145">
        <f>IF(N322="nulová",J322,0)</f>
        <v>0</v>
      </c>
      <c r="BJ322" s="18" t="s">
        <v>82</v>
      </c>
      <c r="BK322" s="145">
        <f>ROUND(I322*H322,2)</f>
        <v>0</v>
      </c>
      <c r="BL322" s="18" t="s">
        <v>196</v>
      </c>
      <c r="BM322" s="144" t="s">
        <v>5306</v>
      </c>
    </row>
    <row r="323" spans="2:65" s="1" customFormat="1" ht="11.25">
      <c r="B323" s="33"/>
      <c r="D323" s="146" t="s">
        <v>198</v>
      </c>
      <c r="F323" s="147" t="s">
        <v>5307</v>
      </c>
      <c r="I323" s="148"/>
      <c r="L323" s="33"/>
      <c r="M323" s="149"/>
      <c r="T323" s="54"/>
      <c r="AT323" s="18" t="s">
        <v>198</v>
      </c>
      <c r="AU323" s="18" t="s">
        <v>85</v>
      </c>
    </row>
    <row r="324" spans="2:65" s="12" customFormat="1" ht="11.25">
      <c r="B324" s="150"/>
      <c r="D324" s="151" t="s">
        <v>205</v>
      </c>
      <c r="E324" s="152" t="s">
        <v>19</v>
      </c>
      <c r="F324" s="153" t="s">
        <v>5308</v>
      </c>
      <c r="H324" s="152" t="s">
        <v>19</v>
      </c>
      <c r="I324" s="154"/>
      <c r="L324" s="150"/>
      <c r="M324" s="155"/>
      <c r="T324" s="156"/>
      <c r="AT324" s="152" t="s">
        <v>205</v>
      </c>
      <c r="AU324" s="152" t="s">
        <v>85</v>
      </c>
      <c r="AV324" s="12" t="s">
        <v>82</v>
      </c>
      <c r="AW324" s="12" t="s">
        <v>35</v>
      </c>
      <c r="AX324" s="12" t="s">
        <v>74</v>
      </c>
      <c r="AY324" s="152" t="s">
        <v>189</v>
      </c>
    </row>
    <row r="325" spans="2:65" s="13" customFormat="1" ht="11.25">
      <c r="B325" s="157"/>
      <c r="D325" s="151" t="s">
        <v>205</v>
      </c>
      <c r="E325" s="158" t="s">
        <v>19</v>
      </c>
      <c r="F325" s="159" t="s">
        <v>111</v>
      </c>
      <c r="H325" s="160">
        <v>3</v>
      </c>
      <c r="I325" s="161"/>
      <c r="L325" s="157"/>
      <c r="M325" s="162"/>
      <c r="T325" s="163"/>
      <c r="AT325" s="158" t="s">
        <v>205</v>
      </c>
      <c r="AU325" s="158" t="s">
        <v>85</v>
      </c>
      <c r="AV325" s="13" t="s">
        <v>85</v>
      </c>
      <c r="AW325" s="13" t="s">
        <v>35</v>
      </c>
      <c r="AX325" s="13" t="s">
        <v>82</v>
      </c>
      <c r="AY325" s="158" t="s">
        <v>189</v>
      </c>
    </row>
    <row r="326" spans="2:65" s="1" customFormat="1" ht="16.5" customHeight="1">
      <c r="B326" s="33"/>
      <c r="C326" s="178" t="s">
        <v>581</v>
      </c>
      <c r="D326" s="178" t="s">
        <v>666</v>
      </c>
      <c r="E326" s="179" t="s">
        <v>5309</v>
      </c>
      <c r="F326" s="180" t="s">
        <v>5310</v>
      </c>
      <c r="G326" s="181" t="s">
        <v>202</v>
      </c>
      <c r="H326" s="182">
        <v>3</v>
      </c>
      <c r="I326" s="183"/>
      <c r="J326" s="184">
        <f>ROUND(I326*H326,2)</f>
        <v>0</v>
      </c>
      <c r="K326" s="180" t="s">
        <v>195</v>
      </c>
      <c r="L326" s="185"/>
      <c r="M326" s="186" t="s">
        <v>19</v>
      </c>
      <c r="N326" s="187" t="s">
        <v>45</v>
      </c>
      <c r="P326" s="142">
        <f>O326*H326</f>
        <v>0</v>
      </c>
      <c r="Q326" s="142">
        <v>4.8000000000000001E-4</v>
      </c>
      <c r="R326" s="142">
        <f>Q326*H326</f>
        <v>1.4400000000000001E-3</v>
      </c>
      <c r="S326" s="142">
        <v>0</v>
      </c>
      <c r="T326" s="143">
        <f>S326*H326</f>
        <v>0</v>
      </c>
      <c r="AR326" s="144" t="s">
        <v>234</v>
      </c>
      <c r="AT326" s="144" t="s">
        <v>666</v>
      </c>
      <c r="AU326" s="144" t="s">
        <v>85</v>
      </c>
      <c r="AY326" s="18" t="s">
        <v>189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8" t="s">
        <v>82</v>
      </c>
      <c r="BK326" s="145">
        <f>ROUND(I326*H326,2)</f>
        <v>0</v>
      </c>
      <c r="BL326" s="18" t="s">
        <v>196</v>
      </c>
      <c r="BM326" s="144" t="s">
        <v>5311</v>
      </c>
    </row>
    <row r="327" spans="2:65" s="1" customFormat="1" ht="21.75" customHeight="1">
      <c r="B327" s="33"/>
      <c r="C327" s="178" t="s">
        <v>587</v>
      </c>
      <c r="D327" s="178" t="s">
        <v>666</v>
      </c>
      <c r="E327" s="179" t="s">
        <v>5312</v>
      </c>
      <c r="F327" s="180" t="s">
        <v>5313</v>
      </c>
      <c r="G327" s="181" t="s">
        <v>202</v>
      </c>
      <c r="H327" s="182">
        <v>3</v>
      </c>
      <c r="I327" s="183"/>
      <c r="J327" s="184">
        <f>ROUND(I327*H327,2)</f>
        <v>0</v>
      </c>
      <c r="K327" s="180" t="s">
        <v>195</v>
      </c>
      <c r="L327" s="185"/>
      <c r="M327" s="186" t="s">
        <v>19</v>
      </c>
      <c r="N327" s="187" t="s">
        <v>45</v>
      </c>
      <c r="P327" s="142">
        <f>O327*H327</f>
        <v>0</v>
      </c>
      <c r="Q327" s="142">
        <v>3.5999999999999999E-3</v>
      </c>
      <c r="R327" s="142">
        <f>Q327*H327</f>
        <v>1.0800000000000001E-2</v>
      </c>
      <c r="S327" s="142">
        <v>0</v>
      </c>
      <c r="T327" s="143">
        <f>S327*H327</f>
        <v>0</v>
      </c>
      <c r="AR327" s="144" t="s">
        <v>234</v>
      </c>
      <c r="AT327" s="144" t="s">
        <v>666</v>
      </c>
      <c r="AU327" s="144" t="s">
        <v>85</v>
      </c>
      <c r="AY327" s="18" t="s">
        <v>189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8" t="s">
        <v>82</v>
      </c>
      <c r="BK327" s="145">
        <f>ROUND(I327*H327,2)</f>
        <v>0</v>
      </c>
      <c r="BL327" s="18" t="s">
        <v>196</v>
      </c>
      <c r="BM327" s="144" t="s">
        <v>5314</v>
      </c>
    </row>
    <row r="328" spans="2:65" s="1" customFormat="1" ht="49.15" customHeight="1">
      <c r="B328" s="33"/>
      <c r="C328" s="133" t="s">
        <v>596</v>
      </c>
      <c r="D328" s="133" t="s">
        <v>191</v>
      </c>
      <c r="E328" s="134" t="s">
        <v>1023</v>
      </c>
      <c r="F328" s="135" t="s">
        <v>1024</v>
      </c>
      <c r="G328" s="136" t="s">
        <v>202</v>
      </c>
      <c r="H328" s="137">
        <v>4</v>
      </c>
      <c r="I328" s="138"/>
      <c r="J328" s="139">
        <f>ROUND(I328*H328,2)</f>
        <v>0</v>
      </c>
      <c r="K328" s="135" t="s">
        <v>195</v>
      </c>
      <c r="L328" s="33"/>
      <c r="M328" s="140" t="s">
        <v>19</v>
      </c>
      <c r="N328" s="141" t="s">
        <v>45</v>
      </c>
      <c r="P328" s="142">
        <f>O328*H328</f>
        <v>0</v>
      </c>
      <c r="Q328" s="142">
        <v>1.6199999999999999E-3</v>
      </c>
      <c r="R328" s="142">
        <f>Q328*H328</f>
        <v>6.4799999999999996E-3</v>
      </c>
      <c r="S328" s="142">
        <v>0</v>
      </c>
      <c r="T328" s="143">
        <f>S328*H328</f>
        <v>0</v>
      </c>
      <c r="AR328" s="144" t="s">
        <v>196</v>
      </c>
      <c r="AT328" s="144" t="s">
        <v>191</v>
      </c>
      <c r="AU328" s="144" t="s">
        <v>85</v>
      </c>
      <c r="AY328" s="18" t="s">
        <v>189</v>
      </c>
      <c r="BE328" s="145">
        <f>IF(N328="základní",J328,0)</f>
        <v>0</v>
      </c>
      <c r="BF328" s="145">
        <f>IF(N328="snížená",J328,0)</f>
        <v>0</v>
      </c>
      <c r="BG328" s="145">
        <f>IF(N328="zákl. přenesená",J328,0)</f>
        <v>0</v>
      </c>
      <c r="BH328" s="145">
        <f>IF(N328="sníž. přenesená",J328,0)</f>
        <v>0</v>
      </c>
      <c r="BI328" s="145">
        <f>IF(N328="nulová",J328,0)</f>
        <v>0</v>
      </c>
      <c r="BJ328" s="18" t="s">
        <v>82</v>
      </c>
      <c r="BK328" s="145">
        <f>ROUND(I328*H328,2)</f>
        <v>0</v>
      </c>
      <c r="BL328" s="18" t="s">
        <v>196</v>
      </c>
      <c r="BM328" s="144" t="s">
        <v>5315</v>
      </c>
    </row>
    <row r="329" spans="2:65" s="1" customFormat="1" ht="11.25">
      <c r="B329" s="33"/>
      <c r="D329" s="146" t="s">
        <v>198</v>
      </c>
      <c r="F329" s="147" t="s">
        <v>1026</v>
      </c>
      <c r="I329" s="148"/>
      <c r="L329" s="33"/>
      <c r="M329" s="149"/>
      <c r="T329" s="54"/>
      <c r="AT329" s="18" t="s">
        <v>198</v>
      </c>
      <c r="AU329" s="18" t="s">
        <v>85</v>
      </c>
    </row>
    <row r="330" spans="2:65" s="1" customFormat="1" ht="16.5" customHeight="1">
      <c r="B330" s="33"/>
      <c r="C330" s="178" t="s">
        <v>602</v>
      </c>
      <c r="D330" s="178" t="s">
        <v>666</v>
      </c>
      <c r="E330" s="179" t="s">
        <v>1028</v>
      </c>
      <c r="F330" s="180" t="s">
        <v>1029</v>
      </c>
      <c r="G330" s="181" t="s">
        <v>202</v>
      </c>
      <c r="H330" s="182">
        <v>4</v>
      </c>
      <c r="I330" s="183"/>
      <c r="J330" s="184">
        <f>ROUND(I330*H330,2)</f>
        <v>0</v>
      </c>
      <c r="K330" s="180" t="s">
        <v>195</v>
      </c>
      <c r="L330" s="185"/>
      <c r="M330" s="186" t="s">
        <v>19</v>
      </c>
      <c r="N330" s="187" t="s">
        <v>45</v>
      </c>
      <c r="P330" s="142">
        <f>O330*H330</f>
        <v>0</v>
      </c>
      <c r="Q330" s="142">
        <v>1.847E-2</v>
      </c>
      <c r="R330" s="142">
        <f>Q330*H330</f>
        <v>7.3880000000000001E-2</v>
      </c>
      <c r="S330" s="142">
        <v>0</v>
      </c>
      <c r="T330" s="143">
        <f>S330*H330</f>
        <v>0</v>
      </c>
      <c r="AR330" s="144" t="s">
        <v>234</v>
      </c>
      <c r="AT330" s="144" t="s">
        <v>666</v>
      </c>
      <c r="AU330" s="144" t="s">
        <v>85</v>
      </c>
      <c r="AY330" s="18" t="s">
        <v>189</v>
      </c>
      <c r="BE330" s="145">
        <f>IF(N330="základní",J330,0)</f>
        <v>0</v>
      </c>
      <c r="BF330" s="145">
        <f>IF(N330="snížená",J330,0)</f>
        <v>0</v>
      </c>
      <c r="BG330" s="145">
        <f>IF(N330="zákl. přenesená",J330,0)</f>
        <v>0</v>
      </c>
      <c r="BH330" s="145">
        <f>IF(N330="sníž. přenesená",J330,0)</f>
        <v>0</v>
      </c>
      <c r="BI330" s="145">
        <f>IF(N330="nulová",J330,0)</f>
        <v>0</v>
      </c>
      <c r="BJ330" s="18" t="s">
        <v>82</v>
      </c>
      <c r="BK330" s="145">
        <f>ROUND(I330*H330,2)</f>
        <v>0</v>
      </c>
      <c r="BL330" s="18" t="s">
        <v>196</v>
      </c>
      <c r="BM330" s="144" t="s">
        <v>5316</v>
      </c>
    </row>
    <row r="331" spans="2:65" s="1" customFormat="1" ht="24.2" customHeight="1">
      <c r="B331" s="33"/>
      <c r="C331" s="178" t="s">
        <v>609</v>
      </c>
      <c r="D331" s="178" t="s">
        <v>666</v>
      </c>
      <c r="E331" s="179" t="s">
        <v>1032</v>
      </c>
      <c r="F331" s="180" t="s">
        <v>1033</v>
      </c>
      <c r="G331" s="181" t="s">
        <v>202</v>
      </c>
      <c r="H331" s="182">
        <v>4</v>
      </c>
      <c r="I331" s="183"/>
      <c r="J331" s="184">
        <f>ROUND(I331*H331,2)</f>
        <v>0</v>
      </c>
      <c r="K331" s="180" t="s">
        <v>195</v>
      </c>
      <c r="L331" s="185"/>
      <c r="M331" s="186" t="s">
        <v>19</v>
      </c>
      <c r="N331" s="187" t="s">
        <v>45</v>
      </c>
      <c r="P331" s="142">
        <f>O331*H331</f>
        <v>0</v>
      </c>
      <c r="Q331" s="142">
        <v>7.3000000000000001E-3</v>
      </c>
      <c r="R331" s="142">
        <f>Q331*H331</f>
        <v>2.92E-2</v>
      </c>
      <c r="S331" s="142">
        <v>0</v>
      </c>
      <c r="T331" s="143">
        <f>S331*H331</f>
        <v>0</v>
      </c>
      <c r="AR331" s="144" t="s">
        <v>234</v>
      </c>
      <c r="AT331" s="144" t="s">
        <v>666</v>
      </c>
      <c r="AU331" s="144" t="s">
        <v>85</v>
      </c>
      <c r="AY331" s="18" t="s">
        <v>189</v>
      </c>
      <c r="BE331" s="145">
        <f>IF(N331="základní",J331,0)</f>
        <v>0</v>
      </c>
      <c r="BF331" s="145">
        <f>IF(N331="snížená",J331,0)</f>
        <v>0</v>
      </c>
      <c r="BG331" s="145">
        <f>IF(N331="zákl. přenesená",J331,0)</f>
        <v>0</v>
      </c>
      <c r="BH331" s="145">
        <f>IF(N331="sníž. přenesená",J331,0)</f>
        <v>0</v>
      </c>
      <c r="BI331" s="145">
        <f>IF(N331="nulová",J331,0)</f>
        <v>0</v>
      </c>
      <c r="BJ331" s="18" t="s">
        <v>82</v>
      </c>
      <c r="BK331" s="145">
        <f>ROUND(I331*H331,2)</f>
        <v>0</v>
      </c>
      <c r="BL331" s="18" t="s">
        <v>196</v>
      </c>
      <c r="BM331" s="144" t="s">
        <v>5317</v>
      </c>
    </row>
    <row r="332" spans="2:65" s="1" customFormat="1" ht="24.2" customHeight="1">
      <c r="B332" s="33"/>
      <c r="C332" s="133" t="s">
        <v>615</v>
      </c>
      <c r="D332" s="133" t="s">
        <v>191</v>
      </c>
      <c r="E332" s="134" t="s">
        <v>1036</v>
      </c>
      <c r="F332" s="135" t="s">
        <v>1037</v>
      </c>
      <c r="G332" s="136" t="s">
        <v>202</v>
      </c>
      <c r="H332" s="137">
        <v>1</v>
      </c>
      <c r="I332" s="138"/>
      <c r="J332" s="139">
        <f>ROUND(I332*H332,2)</f>
        <v>0</v>
      </c>
      <c r="K332" s="135" t="s">
        <v>195</v>
      </c>
      <c r="L332" s="33"/>
      <c r="M332" s="140" t="s">
        <v>19</v>
      </c>
      <c r="N332" s="141" t="s">
        <v>45</v>
      </c>
      <c r="P332" s="142">
        <f>O332*H332</f>
        <v>0</v>
      </c>
      <c r="Q332" s="142">
        <v>1.3600000000000001E-3</v>
      </c>
      <c r="R332" s="142">
        <f>Q332*H332</f>
        <v>1.3600000000000001E-3</v>
      </c>
      <c r="S332" s="142">
        <v>0</v>
      </c>
      <c r="T332" s="143">
        <f>S332*H332</f>
        <v>0</v>
      </c>
      <c r="AR332" s="144" t="s">
        <v>196</v>
      </c>
      <c r="AT332" s="144" t="s">
        <v>191</v>
      </c>
      <c r="AU332" s="144" t="s">
        <v>85</v>
      </c>
      <c r="AY332" s="18" t="s">
        <v>189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8" t="s">
        <v>82</v>
      </c>
      <c r="BK332" s="145">
        <f>ROUND(I332*H332,2)</f>
        <v>0</v>
      </c>
      <c r="BL332" s="18" t="s">
        <v>196</v>
      </c>
      <c r="BM332" s="144" t="s">
        <v>5318</v>
      </c>
    </row>
    <row r="333" spans="2:65" s="1" customFormat="1" ht="11.25">
      <c r="B333" s="33"/>
      <c r="D333" s="146" t="s">
        <v>198</v>
      </c>
      <c r="F333" s="147" t="s">
        <v>1039</v>
      </c>
      <c r="I333" s="148"/>
      <c r="L333" s="33"/>
      <c r="M333" s="149"/>
      <c r="T333" s="54"/>
      <c r="AT333" s="18" t="s">
        <v>198</v>
      </c>
      <c r="AU333" s="18" t="s">
        <v>85</v>
      </c>
    </row>
    <row r="334" spans="2:65" s="1" customFormat="1" ht="24.2" customHeight="1">
      <c r="B334" s="33"/>
      <c r="C334" s="178" t="s">
        <v>623</v>
      </c>
      <c r="D334" s="178" t="s">
        <v>666</v>
      </c>
      <c r="E334" s="179" t="s">
        <v>1041</v>
      </c>
      <c r="F334" s="180" t="s">
        <v>1042</v>
      </c>
      <c r="G334" s="181" t="s">
        <v>202</v>
      </c>
      <c r="H334" s="182">
        <v>1</v>
      </c>
      <c r="I334" s="183"/>
      <c r="J334" s="184">
        <f>ROUND(I334*H334,2)</f>
        <v>0</v>
      </c>
      <c r="K334" s="180" t="s">
        <v>195</v>
      </c>
      <c r="L334" s="185"/>
      <c r="M334" s="186" t="s">
        <v>19</v>
      </c>
      <c r="N334" s="187" t="s">
        <v>45</v>
      </c>
      <c r="P334" s="142">
        <f>O334*H334</f>
        <v>0</v>
      </c>
      <c r="Q334" s="142">
        <v>3.95E-2</v>
      </c>
      <c r="R334" s="142">
        <f>Q334*H334</f>
        <v>3.95E-2</v>
      </c>
      <c r="S334" s="142">
        <v>0</v>
      </c>
      <c r="T334" s="143">
        <f>S334*H334</f>
        <v>0</v>
      </c>
      <c r="AR334" s="144" t="s">
        <v>234</v>
      </c>
      <c r="AT334" s="144" t="s">
        <v>666</v>
      </c>
      <c r="AU334" s="144" t="s">
        <v>85</v>
      </c>
      <c r="AY334" s="18" t="s">
        <v>189</v>
      </c>
      <c r="BE334" s="145">
        <f>IF(N334="základní",J334,0)</f>
        <v>0</v>
      </c>
      <c r="BF334" s="145">
        <f>IF(N334="snížená",J334,0)</f>
        <v>0</v>
      </c>
      <c r="BG334" s="145">
        <f>IF(N334="zákl. přenesená",J334,0)</f>
        <v>0</v>
      </c>
      <c r="BH334" s="145">
        <f>IF(N334="sníž. přenesená",J334,0)</f>
        <v>0</v>
      </c>
      <c r="BI334" s="145">
        <f>IF(N334="nulová",J334,0)</f>
        <v>0</v>
      </c>
      <c r="BJ334" s="18" t="s">
        <v>82</v>
      </c>
      <c r="BK334" s="145">
        <f>ROUND(I334*H334,2)</f>
        <v>0</v>
      </c>
      <c r="BL334" s="18" t="s">
        <v>196</v>
      </c>
      <c r="BM334" s="144" t="s">
        <v>5319</v>
      </c>
    </row>
    <row r="335" spans="2:65" s="1" customFormat="1" ht="16.5" customHeight="1">
      <c r="B335" s="33"/>
      <c r="C335" s="178" t="s">
        <v>630</v>
      </c>
      <c r="D335" s="178" t="s">
        <v>666</v>
      </c>
      <c r="E335" s="179" t="s">
        <v>1045</v>
      </c>
      <c r="F335" s="180" t="s">
        <v>1046</v>
      </c>
      <c r="G335" s="181" t="s">
        <v>202</v>
      </c>
      <c r="H335" s="182">
        <v>1</v>
      </c>
      <c r="I335" s="183"/>
      <c r="J335" s="184">
        <f>ROUND(I335*H335,2)</f>
        <v>0</v>
      </c>
      <c r="K335" s="180" t="s">
        <v>195</v>
      </c>
      <c r="L335" s="185"/>
      <c r="M335" s="186" t="s">
        <v>19</v>
      </c>
      <c r="N335" s="187" t="s">
        <v>45</v>
      </c>
      <c r="P335" s="142">
        <f>O335*H335</f>
        <v>0</v>
      </c>
      <c r="Q335" s="142">
        <v>1.5E-3</v>
      </c>
      <c r="R335" s="142">
        <f>Q335*H335</f>
        <v>1.5E-3</v>
      </c>
      <c r="S335" s="142">
        <v>0</v>
      </c>
      <c r="T335" s="143">
        <f>S335*H335</f>
        <v>0</v>
      </c>
      <c r="AR335" s="144" t="s">
        <v>234</v>
      </c>
      <c r="AT335" s="144" t="s">
        <v>666</v>
      </c>
      <c r="AU335" s="144" t="s">
        <v>85</v>
      </c>
      <c r="AY335" s="18" t="s">
        <v>189</v>
      </c>
      <c r="BE335" s="145">
        <f>IF(N335="základní",J335,0)</f>
        <v>0</v>
      </c>
      <c r="BF335" s="145">
        <f>IF(N335="snížená",J335,0)</f>
        <v>0</v>
      </c>
      <c r="BG335" s="145">
        <f>IF(N335="zákl. přenesená",J335,0)</f>
        <v>0</v>
      </c>
      <c r="BH335" s="145">
        <f>IF(N335="sníž. přenesená",J335,0)</f>
        <v>0</v>
      </c>
      <c r="BI335" s="145">
        <f>IF(N335="nulová",J335,0)</f>
        <v>0</v>
      </c>
      <c r="BJ335" s="18" t="s">
        <v>82</v>
      </c>
      <c r="BK335" s="145">
        <f>ROUND(I335*H335,2)</f>
        <v>0</v>
      </c>
      <c r="BL335" s="18" t="s">
        <v>196</v>
      </c>
      <c r="BM335" s="144" t="s">
        <v>5320</v>
      </c>
    </row>
    <row r="336" spans="2:65" s="1" customFormat="1" ht="37.9" customHeight="1">
      <c r="B336" s="33"/>
      <c r="C336" s="133" t="s">
        <v>641</v>
      </c>
      <c r="D336" s="133" t="s">
        <v>191</v>
      </c>
      <c r="E336" s="134" t="s">
        <v>5321</v>
      </c>
      <c r="F336" s="135" t="s">
        <v>5322</v>
      </c>
      <c r="G336" s="136" t="s">
        <v>202</v>
      </c>
      <c r="H336" s="137">
        <v>1</v>
      </c>
      <c r="I336" s="138"/>
      <c r="J336" s="139">
        <f>ROUND(I336*H336,2)</f>
        <v>0</v>
      </c>
      <c r="K336" s="135" t="s">
        <v>195</v>
      </c>
      <c r="L336" s="33"/>
      <c r="M336" s="140" t="s">
        <v>19</v>
      </c>
      <c r="N336" s="141" t="s">
        <v>45</v>
      </c>
      <c r="P336" s="142">
        <f>O336*H336</f>
        <v>0</v>
      </c>
      <c r="Q336" s="142">
        <v>0</v>
      </c>
      <c r="R336" s="142">
        <f>Q336*H336</f>
        <v>0</v>
      </c>
      <c r="S336" s="142">
        <v>0</v>
      </c>
      <c r="T336" s="143">
        <f>S336*H336</f>
        <v>0</v>
      </c>
      <c r="AR336" s="144" t="s">
        <v>196</v>
      </c>
      <c r="AT336" s="144" t="s">
        <v>191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5323</v>
      </c>
    </row>
    <row r="337" spans="2:65" s="1" customFormat="1" ht="11.25">
      <c r="B337" s="33"/>
      <c r="D337" s="146" t="s">
        <v>198</v>
      </c>
      <c r="F337" s="147" t="s">
        <v>5324</v>
      </c>
      <c r="I337" s="148"/>
      <c r="L337" s="33"/>
      <c r="M337" s="149"/>
      <c r="T337" s="54"/>
      <c r="AT337" s="18" t="s">
        <v>198</v>
      </c>
      <c r="AU337" s="18" t="s">
        <v>85</v>
      </c>
    </row>
    <row r="338" spans="2:65" s="1" customFormat="1" ht="21.75" customHeight="1">
      <c r="B338" s="33"/>
      <c r="C338" s="178" t="s">
        <v>648</v>
      </c>
      <c r="D338" s="178" t="s">
        <v>666</v>
      </c>
      <c r="E338" s="179" t="s">
        <v>5325</v>
      </c>
      <c r="F338" s="180" t="s">
        <v>5326</v>
      </c>
      <c r="G338" s="181" t="s">
        <v>202</v>
      </c>
      <c r="H338" s="182">
        <v>1</v>
      </c>
      <c r="I338" s="183"/>
      <c r="J338" s="184">
        <f>ROUND(I338*H338,2)</f>
        <v>0</v>
      </c>
      <c r="K338" s="180" t="s">
        <v>195</v>
      </c>
      <c r="L338" s="185"/>
      <c r="M338" s="186" t="s">
        <v>19</v>
      </c>
      <c r="N338" s="187" t="s">
        <v>45</v>
      </c>
      <c r="P338" s="142">
        <f>O338*H338</f>
        <v>0</v>
      </c>
      <c r="Q338" s="142">
        <v>8.0000000000000002E-3</v>
      </c>
      <c r="R338" s="142">
        <f>Q338*H338</f>
        <v>8.0000000000000002E-3</v>
      </c>
      <c r="S338" s="142">
        <v>0</v>
      </c>
      <c r="T338" s="143">
        <f>S338*H338</f>
        <v>0</v>
      </c>
      <c r="AR338" s="144" t="s">
        <v>234</v>
      </c>
      <c r="AT338" s="144" t="s">
        <v>666</v>
      </c>
      <c r="AU338" s="144" t="s">
        <v>85</v>
      </c>
      <c r="AY338" s="18" t="s">
        <v>189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8" t="s">
        <v>82</v>
      </c>
      <c r="BK338" s="145">
        <f>ROUND(I338*H338,2)</f>
        <v>0</v>
      </c>
      <c r="BL338" s="18" t="s">
        <v>196</v>
      </c>
      <c r="BM338" s="144" t="s">
        <v>5327</v>
      </c>
    </row>
    <row r="339" spans="2:65" s="12" customFormat="1" ht="11.25">
      <c r="B339" s="150"/>
      <c r="D339" s="151" t="s">
        <v>205</v>
      </c>
      <c r="E339" s="152" t="s">
        <v>19</v>
      </c>
      <c r="F339" s="153" t="s">
        <v>965</v>
      </c>
      <c r="H339" s="152" t="s">
        <v>19</v>
      </c>
      <c r="I339" s="154"/>
      <c r="L339" s="150"/>
      <c r="M339" s="155"/>
      <c r="T339" s="156"/>
      <c r="AT339" s="152" t="s">
        <v>205</v>
      </c>
      <c r="AU339" s="152" t="s">
        <v>85</v>
      </c>
      <c r="AV339" s="12" t="s">
        <v>82</v>
      </c>
      <c r="AW339" s="12" t="s">
        <v>35</v>
      </c>
      <c r="AX339" s="12" t="s">
        <v>74</v>
      </c>
      <c r="AY339" s="152" t="s">
        <v>189</v>
      </c>
    </row>
    <row r="340" spans="2:65" s="13" customFormat="1" ht="11.25">
      <c r="B340" s="157"/>
      <c r="D340" s="151" t="s">
        <v>205</v>
      </c>
      <c r="E340" s="158" t="s">
        <v>19</v>
      </c>
      <c r="F340" s="159" t="s">
        <v>82</v>
      </c>
      <c r="H340" s="160">
        <v>1</v>
      </c>
      <c r="I340" s="161"/>
      <c r="L340" s="157"/>
      <c r="M340" s="162"/>
      <c r="T340" s="163"/>
      <c r="AT340" s="158" t="s">
        <v>205</v>
      </c>
      <c r="AU340" s="158" t="s">
        <v>85</v>
      </c>
      <c r="AV340" s="13" t="s">
        <v>85</v>
      </c>
      <c r="AW340" s="13" t="s">
        <v>35</v>
      </c>
      <c r="AX340" s="13" t="s">
        <v>82</v>
      </c>
      <c r="AY340" s="158" t="s">
        <v>189</v>
      </c>
    </row>
    <row r="341" spans="2:65" s="1" customFormat="1" ht="16.5" customHeight="1">
      <c r="B341" s="33"/>
      <c r="C341" s="133" t="s">
        <v>665</v>
      </c>
      <c r="D341" s="133" t="s">
        <v>191</v>
      </c>
      <c r="E341" s="134" t="s">
        <v>4543</v>
      </c>
      <c r="F341" s="135" t="s">
        <v>4544</v>
      </c>
      <c r="G341" s="136" t="s">
        <v>339</v>
      </c>
      <c r="H341" s="137">
        <v>260</v>
      </c>
      <c r="I341" s="138"/>
      <c r="J341" s="139">
        <f>ROUND(I341*H341,2)</f>
        <v>0</v>
      </c>
      <c r="K341" s="135" t="s">
        <v>195</v>
      </c>
      <c r="L341" s="33"/>
      <c r="M341" s="140" t="s">
        <v>19</v>
      </c>
      <c r="N341" s="141" t="s">
        <v>45</v>
      </c>
      <c r="P341" s="142">
        <f>O341*H341</f>
        <v>0</v>
      </c>
      <c r="Q341" s="142">
        <v>0</v>
      </c>
      <c r="R341" s="142">
        <f>Q341*H341</f>
        <v>0</v>
      </c>
      <c r="S341" s="142">
        <v>0</v>
      </c>
      <c r="T341" s="143">
        <f>S341*H341</f>
        <v>0</v>
      </c>
      <c r="AR341" s="144" t="s">
        <v>196</v>
      </c>
      <c r="AT341" s="144" t="s">
        <v>191</v>
      </c>
      <c r="AU341" s="144" t="s">
        <v>85</v>
      </c>
      <c r="AY341" s="18" t="s">
        <v>189</v>
      </c>
      <c r="BE341" s="145">
        <f>IF(N341="základní",J341,0)</f>
        <v>0</v>
      </c>
      <c r="BF341" s="145">
        <f>IF(N341="snížená",J341,0)</f>
        <v>0</v>
      </c>
      <c r="BG341" s="145">
        <f>IF(N341="zákl. přenesená",J341,0)</f>
        <v>0</v>
      </c>
      <c r="BH341" s="145">
        <f>IF(N341="sníž. přenesená",J341,0)</f>
        <v>0</v>
      </c>
      <c r="BI341" s="145">
        <f>IF(N341="nulová",J341,0)</f>
        <v>0</v>
      </c>
      <c r="BJ341" s="18" t="s">
        <v>82</v>
      </c>
      <c r="BK341" s="145">
        <f>ROUND(I341*H341,2)</f>
        <v>0</v>
      </c>
      <c r="BL341" s="18" t="s">
        <v>196</v>
      </c>
      <c r="BM341" s="144" t="s">
        <v>5328</v>
      </c>
    </row>
    <row r="342" spans="2:65" s="1" customFormat="1" ht="11.25">
      <c r="B342" s="33"/>
      <c r="D342" s="146" t="s">
        <v>198</v>
      </c>
      <c r="F342" s="147" t="s">
        <v>4546</v>
      </c>
      <c r="I342" s="148"/>
      <c r="L342" s="33"/>
      <c r="M342" s="149"/>
      <c r="T342" s="54"/>
      <c r="AT342" s="18" t="s">
        <v>198</v>
      </c>
      <c r="AU342" s="18" t="s">
        <v>85</v>
      </c>
    </row>
    <row r="343" spans="2:65" s="12" customFormat="1" ht="11.25">
      <c r="B343" s="150"/>
      <c r="D343" s="151" t="s">
        <v>205</v>
      </c>
      <c r="E343" s="152" t="s">
        <v>19</v>
      </c>
      <c r="F343" s="153" t="s">
        <v>217</v>
      </c>
      <c r="H343" s="152" t="s">
        <v>19</v>
      </c>
      <c r="I343" s="154"/>
      <c r="L343" s="150"/>
      <c r="M343" s="155"/>
      <c r="T343" s="156"/>
      <c r="AT343" s="152" t="s">
        <v>205</v>
      </c>
      <c r="AU343" s="152" t="s">
        <v>85</v>
      </c>
      <c r="AV343" s="12" t="s">
        <v>82</v>
      </c>
      <c r="AW343" s="12" t="s">
        <v>35</v>
      </c>
      <c r="AX343" s="12" t="s">
        <v>74</v>
      </c>
      <c r="AY343" s="152" t="s">
        <v>189</v>
      </c>
    </row>
    <row r="344" spans="2:65" s="13" customFormat="1" ht="11.25">
      <c r="B344" s="157"/>
      <c r="D344" s="151" t="s">
        <v>205</v>
      </c>
      <c r="E344" s="158" t="s">
        <v>19</v>
      </c>
      <c r="F344" s="159" t="s">
        <v>4664</v>
      </c>
      <c r="H344" s="160">
        <v>260</v>
      </c>
      <c r="I344" s="161"/>
      <c r="L344" s="157"/>
      <c r="M344" s="162"/>
      <c r="T344" s="163"/>
      <c r="AT344" s="158" t="s">
        <v>205</v>
      </c>
      <c r="AU344" s="158" t="s">
        <v>85</v>
      </c>
      <c r="AV344" s="13" t="s">
        <v>85</v>
      </c>
      <c r="AW344" s="13" t="s">
        <v>35</v>
      </c>
      <c r="AX344" s="13" t="s">
        <v>82</v>
      </c>
      <c r="AY344" s="158" t="s">
        <v>189</v>
      </c>
    </row>
    <row r="345" spans="2:65" s="1" customFormat="1" ht="24.2" customHeight="1">
      <c r="B345" s="33"/>
      <c r="C345" s="133" t="s">
        <v>674</v>
      </c>
      <c r="D345" s="133" t="s">
        <v>191</v>
      </c>
      <c r="E345" s="134" t="s">
        <v>1076</v>
      </c>
      <c r="F345" s="135" t="s">
        <v>1077</v>
      </c>
      <c r="G345" s="136" t="s">
        <v>339</v>
      </c>
      <c r="H345" s="137">
        <v>260</v>
      </c>
      <c r="I345" s="138"/>
      <c r="J345" s="139">
        <f>ROUND(I345*H345,2)</f>
        <v>0</v>
      </c>
      <c r="K345" s="135" t="s">
        <v>195</v>
      </c>
      <c r="L345" s="33"/>
      <c r="M345" s="140" t="s">
        <v>19</v>
      </c>
      <c r="N345" s="141" t="s">
        <v>45</v>
      </c>
      <c r="P345" s="142">
        <f>O345*H345</f>
        <v>0</v>
      </c>
      <c r="Q345" s="142">
        <v>0</v>
      </c>
      <c r="R345" s="142">
        <f>Q345*H345</f>
        <v>0</v>
      </c>
      <c r="S345" s="142">
        <v>0</v>
      </c>
      <c r="T345" s="143">
        <f>S345*H345</f>
        <v>0</v>
      </c>
      <c r="AR345" s="144" t="s">
        <v>196</v>
      </c>
      <c r="AT345" s="144" t="s">
        <v>191</v>
      </c>
      <c r="AU345" s="144" t="s">
        <v>85</v>
      </c>
      <c r="AY345" s="18" t="s">
        <v>189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8" t="s">
        <v>82</v>
      </c>
      <c r="BK345" s="145">
        <f>ROUND(I345*H345,2)</f>
        <v>0</v>
      </c>
      <c r="BL345" s="18" t="s">
        <v>196</v>
      </c>
      <c r="BM345" s="144" t="s">
        <v>5329</v>
      </c>
    </row>
    <row r="346" spans="2:65" s="1" customFormat="1" ht="11.25">
      <c r="B346" s="33"/>
      <c r="D346" s="146" t="s">
        <v>198</v>
      </c>
      <c r="F346" s="147" t="s">
        <v>1079</v>
      </c>
      <c r="I346" s="148"/>
      <c r="L346" s="33"/>
      <c r="M346" s="149"/>
      <c r="T346" s="54"/>
      <c r="AT346" s="18" t="s">
        <v>198</v>
      </c>
      <c r="AU346" s="18" t="s">
        <v>85</v>
      </c>
    </row>
    <row r="347" spans="2:65" s="12" customFormat="1" ht="11.25">
      <c r="B347" s="150"/>
      <c r="D347" s="151" t="s">
        <v>205</v>
      </c>
      <c r="E347" s="152" t="s">
        <v>19</v>
      </c>
      <c r="F347" s="153" t="s">
        <v>217</v>
      </c>
      <c r="H347" s="152" t="s">
        <v>19</v>
      </c>
      <c r="I347" s="154"/>
      <c r="L347" s="150"/>
      <c r="M347" s="155"/>
      <c r="T347" s="156"/>
      <c r="AT347" s="152" t="s">
        <v>205</v>
      </c>
      <c r="AU347" s="152" t="s">
        <v>85</v>
      </c>
      <c r="AV347" s="12" t="s">
        <v>82</v>
      </c>
      <c r="AW347" s="12" t="s">
        <v>35</v>
      </c>
      <c r="AX347" s="12" t="s">
        <v>74</v>
      </c>
      <c r="AY347" s="152" t="s">
        <v>189</v>
      </c>
    </row>
    <row r="348" spans="2:65" s="13" customFormat="1" ht="11.25">
      <c r="B348" s="157"/>
      <c r="D348" s="151" t="s">
        <v>205</v>
      </c>
      <c r="E348" s="158" t="s">
        <v>19</v>
      </c>
      <c r="F348" s="159" t="s">
        <v>4664</v>
      </c>
      <c r="H348" s="160">
        <v>260</v>
      </c>
      <c r="I348" s="161"/>
      <c r="L348" s="157"/>
      <c r="M348" s="162"/>
      <c r="T348" s="163"/>
      <c r="AT348" s="158" t="s">
        <v>205</v>
      </c>
      <c r="AU348" s="158" t="s">
        <v>85</v>
      </c>
      <c r="AV348" s="13" t="s">
        <v>85</v>
      </c>
      <c r="AW348" s="13" t="s">
        <v>35</v>
      </c>
      <c r="AX348" s="13" t="s">
        <v>82</v>
      </c>
      <c r="AY348" s="158" t="s">
        <v>189</v>
      </c>
    </row>
    <row r="349" spans="2:65" s="1" customFormat="1" ht="24.2" customHeight="1">
      <c r="B349" s="33"/>
      <c r="C349" s="133" t="s">
        <v>685</v>
      </c>
      <c r="D349" s="133" t="s">
        <v>191</v>
      </c>
      <c r="E349" s="134" t="s">
        <v>1081</v>
      </c>
      <c r="F349" s="135" t="s">
        <v>1082</v>
      </c>
      <c r="G349" s="136" t="s">
        <v>202</v>
      </c>
      <c r="H349" s="137">
        <v>2</v>
      </c>
      <c r="I349" s="138"/>
      <c r="J349" s="139">
        <f>ROUND(I349*H349,2)</f>
        <v>0</v>
      </c>
      <c r="K349" s="135" t="s">
        <v>195</v>
      </c>
      <c r="L349" s="33"/>
      <c r="M349" s="140" t="s">
        <v>19</v>
      </c>
      <c r="N349" s="141" t="s">
        <v>45</v>
      </c>
      <c r="P349" s="142">
        <f>O349*H349</f>
        <v>0</v>
      </c>
      <c r="Q349" s="142">
        <v>0.45937</v>
      </c>
      <c r="R349" s="142">
        <f>Q349*H349</f>
        <v>0.91874</v>
      </c>
      <c r="S349" s="142">
        <v>0</v>
      </c>
      <c r="T349" s="143">
        <f>S349*H349</f>
        <v>0</v>
      </c>
      <c r="AR349" s="144" t="s">
        <v>196</v>
      </c>
      <c r="AT349" s="144" t="s">
        <v>191</v>
      </c>
      <c r="AU349" s="144" t="s">
        <v>85</v>
      </c>
      <c r="AY349" s="18" t="s">
        <v>189</v>
      </c>
      <c r="BE349" s="145">
        <f>IF(N349="základní",J349,0)</f>
        <v>0</v>
      </c>
      <c r="BF349" s="145">
        <f>IF(N349="snížená",J349,0)</f>
        <v>0</v>
      </c>
      <c r="BG349" s="145">
        <f>IF(N349="zákl. přenesená",J349,0)</f>
        <v>0</v>
      </c>
      <c r="BH349" s="145">
        <f>IF(N349="sníž. přenesená",J349,0)</f>
        <v>0</v>
      </c>
      <c r="BI349" s="145">
        <f>IF(N349="nulová",J349,0)</f>
        <v>0</v>
      </c>
      <c r="BJ349" s="18" t="s">
        <v>82</v>
      </c>
      <c r="BK349" s="145">
        <f>ROUND(I349*H349,2)</f>
        <v>0</v>
      </c>
      <c r="BL349" s="18" t="s">
        <v>196</v>
      </c>
      <c r="BM349" s="144" t="s">
        <v>5330</v>
      </c>
    </row>
    <row r="350" spans="2:65" s="1" customFormat="1" ht="11.25">
      <c r="B350" s="33"/>
      <c r="D350" s="146" t="s">
        <v>198</v>
      </c>
      <c r="F350" s="147" t="s">
        <v>1084</v>
      </c>
      <c r="I350" s="148"/>
      <c r="L350" s="33"/>
      <c r="M350" s="149"/>
      <c r="T350" s="54"/>
      <c r="AT350" s="18" t="s">
        <v>198</v>
      </c>
      <c r="AU350" s="18" t="s">
        <v>85</v>
      </c>
    </row>
    <row r="351" spans="2:65" s="1" customFormat="1" ht="16.5" customHeight="1">
      <c r="B351" s="33"/>
      <c r="C351" s="133" t="s">
        <v>690</v>
      </c>
      <c r="D351" s="133" t="s">
        <v>191</v>
      </c>
      <c r="E351" s="134" t="s">
        <v>1095</v>
      </c>
      <c r="F351" s="135" t="s">
        <v>1096</v>
      </c>
      <c r="G351" s="136" t="s">
        <v>202</v>
      </c>
      <c r="H351" s="137">
        <v>4</v>
      </c>
      <c r="I351" s="138"/>
      <c r="J351" s="139">
        <f>ROUND(I351*H351,2)</f>
        <v>0</v>
      </c>
      <c r="K351" s="135" t="s">
        <v>195</v>
      </c>
      <c r="L351" s="33"/>
      <c r="M351" s="140" t="s">
        <v>19</v>
      </c>
      <c r="N351" s="141" t="s">
        <v>45</v>
      </c>
      <c r="P351" s="142">
        <f>O351*H351</f>
        <v>0</v>
      </c>
      <c r="Q351" s="142">
        <v>0.12303</v>
      </c>
      <c r="R351" s="142">
        <f>Q351*H351</f>
        <v>0.49212</v>
      </c>
      <c r="S351" s="142">
        <v>0</v>
      </c>
      <c r="T351" s="143">
        <f>S351*H351</f>
        <v>0</v>
      </c>
      <c r="AR351" s="144" t="s">
        <v>196</v>
      </c>
      <c r="AT351" s="144" t="s">
        <v>191</v>
      </c>
      <c r="AU351" s="144" t="s">
        <v>85</v>
      </c>
      <c r="AY351" s="18" t="s">
        <v>189</v>
      </c>
      <c r="BE351" s="145">
        <f>IF(N351="základní",J351,0)</f>
        <v>0</v>
      </c>
      <c r="BF351" s="145">
        <f>IF(N351="snížená",J351,0)</f>
        <v>0</v>
      </c>
      <c r="BG351" s="145">
        <f>IF(N351="zákl. přenesená",J351,0)</f>
        <v>0</v>
      </c>
      <c r="BH351" s="145">
        <f>IF(N351="sníž. přenesená",J351,0)</f>
        <v>0</v>
      </c>
      <c r="BI351" s="145">
        <f>IF(N351="nulová",J351,0)</f>
        <v>0</v>
      </c>
      <c r="BJ351" s="18" t="s">
        <v>82</v>
      </c>
      <c r="BK351" s="145">
        <f>ROUND(I351*H351,2)</f>
        <v>0</v>
      </c>
      <c r="BL351" s="18" t="s">
        <v>196</v>
      </c>
      <c r="BM351" s="144" t="s">
        <v>5331</v>
      </c>
    </row>
    <row r="352" spans="2:65" s="1" customFormat="1" ht="11.25">
      <c r="B352" s="33"/>
      <c r="D352" s="146" t="s">
        <v>198</v>
      </c>
      <c r="F352" s="147" t="s">
        <v>1098</v>
      </c>
      <c r="I352" s="148"/>
      <c r="L352" s="33"/>
      <c r="M352" s="149"/>
      <c r="T352" s="54"/>
      <c r="AT352" s="18" t="s">
        <v>198</v>
      </c>
      <c r="AU352" s="18" t="s">
        <v>85</v>
      </c>
    </row>
    <row r="353" spans="2:65" s="1" customFormat="1" ht="24.2" customHeight="1">
      <c r="B353" s="33"/>
      <c r="C353" s="178" t="s">
        <v>697</v>
      </c>
      <c r="D353" s="178" t="s">
        <v>666</v>
      </c>
      <c r="E353" s="179" t="s">
        <v>1099</v>
      </c>
      <c r="F353" s="180" t="s">
        <v>1100</v>
      </c>
      <c r="G353" s="181" t="s">
        <v>202</v>
      </c>
      <c r="H353" s="182">
        <v>4</v>
      </c>
      <c r="I353" s="183"/>
      <c r="J353" s="184">
        <f>ROUND(I353*H353,2)</f>
        <v>0</v>
      </c>
      <c r="K353" s="180" t="s">
        <v>195</v>
      </c>
      <c r="L353" s="185"/>
      <c r="M353" s="186" t="s">
        <v>19</v>
      </c>
      <c r="N353" s="187" t="s">
        <v>45</v>
      </c>
      <c r="P353" s="142">
        <f>O353*H353</f>
        <v>0</v>
      </c>
      <c r="Q353" s="142">
        <v>1.3299999999999999E-2</v>
      </c>
      <c r="R353" s="142">
        <f>Q353*H353</f>
        <v>5.3199999999999997E-2</v>
      </c>
      <c r="S353" s="142">
        <v>0</v>
      </c>
      <c r="T353" s="143">
        <f>S353*H353</f>
        <v>0</v>
      </c>
      <c r="AR353" s="144" t="s">
        <v>234</v>
      </c>
      <c r="AT353" s="144" t="s">
        <v>666</v>
      </c>
      <c r="AU353" s="144" t="s">
        <v>85</v>
      </c>
      <c r="AY353" s="18" t="s">
        <v>189</v>
      </c>
      <c r="BE353" s="145">
        <f>IF(N353="základní",J353,0)</f>
        <v>0</v>
      </c>
      <c r="BF353" s="145">
        <f>IF(N353="snížená",J353,0)</f>
        <v>0</v>
      </c>
      <c r="BG353" s="145">
        <f>IF(N353="zákl. přenesená",J353,0)</f>
        <v>0</v>
      </c>
      <c r="BH353" s="145">
        <f>IF(N353="sníž. přenesená",J353,0)</f>
        <v>0</v>
      </c>
      <c r="BI353" s="145">
        <f>IF(N353="nulová",J353,0)</f>
        <v>0</v>
      </c>
      <c r="BJ353" s="18" t="s">
        <v>82</v>
      </c>
      <c r="BK353" s="145">
        <f>ROUND(I353*H353,2)</f>
        <v>0</v>
      </c>
      <c r="BL353" s="18" t="s">
        <v>196</v>
      </c>
      <c r="BM353" s="144" t="s">
        <v>5332</v>
      </c>
    </row>
    <row r="354" spans="2:65" s="1" customFormat="1" ht="24.2" customHeight="1">
      <c r="B354" s="33"/>
      <c r="C354" s="178" t="s">
        <v>702</v>
      </c>
      <c r="D354" s="178" t="s">
        <v>666</v>
      </c>
      <c r="E354" s="179" t="s">
        <v>1103</v>
      </c>
      <c r="F354" s="180" t="s">
        <v>1104</v>
      </c>
      <c r="G354" s="181" t="s">
        <v>202</v>
      </c>
      <c r="H354" s="182">
        <v>1</v>
      </c>
      <c r="I354" s="183"/>
      <c r="J354" s="184">
        <f>ROUND(I354*H354,2)</f>
        <v>0</v>
      </c>
      <c r="K354" s="180" t="s">
        <v>195</v>
      </c>
      <c r="L354" s="185"/>
      <c r="M354" s="186" t="s">
        <v>19</v>
      </c>
      <c r="N354" s="187" t="s">
        <v>45</v>
      </c>
      <c r="P354" s="142">
        <f>O354*H354</f>
        <v>0</v>
      </c>
      <c r="Q354" s="142">
        <v>2.9999999999999997E-4</v>
      </c>
      <c r="R354" s="142">
        <f>Q354*H354</f>
        <v>2.9999999999999997E-4</v>
      </c>
      <c r="S354" s="142">
        <v>0</v>
      </c>
      <c r="T354" s="143">
        <f>S354*H354</f>
        <v>0</v>
      </c>
      <c r="AR354" s="144" t="s">
        <v>234</v>
      </c>
      <c r="AT354" s="144" t="s">
        <v>666</v>
      </c>
      <c r="AU354" s="144" t="s">
        <v>85</v>
      </c>
      <c r="AY354" s="18" t="s">
        <v>189</v>
      </c>
      <c r="BE354" s="145">
        <f>IF(N354="základní",J354,0)</f>
        <v>0</v>
      </c>
      <c r="BF354" s="145">
        <f>IF(N354="snížená",J354,0)</f>
        <v>0</v>
      </c>
      <c r="BG354" s="145">
        <f>IF(N354="zákl. přenesená",J354,0)</f>
        <v>0</v>
      </c>
      <c r="BH354" s="145">
        <f>IF(N354="sníž. přenesená",J354,0)</f>
        <v>0</v>
      </c>
      <c r="BI354" s="145">
        <f>IF(N354="nulová",J354,0)</f>
        <v>0</v>
      </c>
      <c r="BJ354" s="18" t="s">
        <v>82</v>
      </c>
      <c r="BK354" s="145">
        <f>ROUND(I354*H354,2)</f>
        <v>0</v>
      </c>
      <c r="BL354" s="18" t="s">
        <v>196</v>
      </c>
      <c r="BM354" s="144" t="s">
        <v>5333</v>
      </c>
    </row>
    <row r="355" spans="2:65" s="1" customFormat="1" ht="16.5" customHeight="1">
      <c r="B355" s="33"/>
      <c r="C355" s="133" t="s">
        <v>708</v>
      </c>
      <c r="D355" s="133" t="s">
        <v>191</v>
      </c>
      <c r="E355" s="134" t="s">
        <v>1107</v>
      </c>
      <c r="F355" s="135" t="s">
        <v>1108</v>
      </c>
      <c r="G355" s="136" t="s">
        <v>202</v>
      </c>
      <c r="H355" s="137">
        <v>1</v>
      </c>
      <c r="I355" s="138"/>
      <c r="J355" s="139">
        <f>ROUND(I355*H355,2)</f>
        <v>0</v>
      </c>
      <c r="K355" s="135" t="s">
        <v>195</v>
      </c>
      <c r="L355" s="33"/>
      <c r="M355" s="140" t="s">
        <v>19</v>
      </c>
      <c r="N355" s="141" t="s">
        <v>45</v>
      </c>
      <c r="P355" s="142">
        <f>O355*H355</f>
        <v>0</v>
      </c>
      <c r="Q355" s="142">
        <v>0.32906000000000002</v>
      </c>
      <c r="R355" s="142">
        <f>Q355*H355</f>
        <v>0.32906000000000002</v>
      </c>
      <c r="S355" s="142">
        <v>0</v>
      </c>
      <c r="T355" s="143">
        <f>S355*H355</f>
        <v>0</v>
      </c>
      <c r="AR355" s="144" t="s">
        <v>196</v>
      </c>
      <c r="AT355" s="144" t="s">
        <v>191</v>
      </c>
      <c r="AU355" s="144" t="s">
        <v>85</v>
      </c>
      <c r="AY355" s="18" t="s">
        <v>189</v>
      </c>
      <c r="BE355" s="145">
        <f>IF(N355="základní",J355,0)</f>
        <v>0</v>
      </c>
      <c r="BF355" s="145">
        <f>IF(N355="snížená",J355,0)</f>
        <v>0</v>
      </c>
      <c r="BG355" s="145">
        <f>IF(N355="zákl. přenesená",J355,0)</f>
        <v>0</v>
      </c>
      <c r="BH355" s="145">
        <f>IF(N355="sníž. přenesená",J355,0)</f>
        <v>0</v>
      </c>
      <c r="BI355" s="145">
        <f>IF(N355="nulová",J355,0)</f>
        <v>0</v>
      </c>
      <c r="BJ355" s="18" t="s">
        <v>82</v>
      </c>
      <c r="BK355" s="145">
        <f>ROUND(I355*H355,2)</f>
        <v>0</v>
      </c>
      <c r="BL355" s="18" t="s">
        <v>196</v>
      </c>
      <c r="BM355" s="144" t="s">
        <v>5334</v>
      </c>
    </row>
    <row r="356" spans="2:65" s="1" customFormat="1" ht="11.25">
      <c r="B356" s="33"/>
      <c r="D356" s="146" t="s">
        <v>198</v>
      </c>
      <c r="F356" s="147" t="s">
        <v>1110</v>
      </c>
      <c r="I356" s="148"/>
      <c r="L356" s="33"/>
      <c r="M356" s="149"/>
      <c r="T356" s="54"/>
      <c r="AT356" s="18" t="s">
        <v>198</v>
      </c>
      <c r="AU356" s="18" t="s">
        <v>85</v>
      </c>
    </row>
    <row r="357" spans="2:65" s="1" customFormat="1" ht="16.5" customHeight="1">
      <c r="B357" s="33"/>
      <c r="C357" s="178" t="s">
        <v>713</v>
      </c>
      <c r="D357" s="178" t="s">
        <v>666</v>
      </c>
      <c r="E357" s="179" t="s">
        <v>1112</v>
      </c>
      <c r="F357" s="180" t="s">
        <v>1113</v>
      </c>
      <c r="G357" s="181" t="s">
        <v>202</v>
      </c>
      <c r="H357" s="182">
        <v>1</v>
      </c>
      <c r="I357" s="183"/>
      <c r="J357" s="184">
        <f>ROUND(I357*H357,2)</f>
        <v>0</v>
      </c>
      <c r="K357" s="180" t="s">
        <v>195</v>
      </c>
      <c r="L357" s="185"/>
      <c r="M357" s="186" t="s">
        <v>19</v>
      </c>
      <c r="N357" s="187" t="s">
        <v>45</v>
      </c>
      <c r="P357" s="142">
        <f>O357*H357</f>
        <v>0</v>
      </c>
      <c r="Q357" s="142">
        <v>2.9499999999999998E-2</v>
      </c>
      <c r="R357" s="142">
        <f>Q357*H357</f>
        <v>2.9499999999999998E-2</v>
      </c>
      <c r="S357" s="142">
        <v>0</v>
      </c>
      <c r="T357" s="143">
        <f>S357*H357</f>
        <v>0</v>
      </c>
      <c r="AR357" s="144" t="s">
        <v>234</v>
      </c>
      <c r="AT357" s="144" t="s">
        <v>666</v>
      </c>
      <c r="AU357" s="144" t="s">
        <v>85</v>
      </c>
      <c r="AY357" s="18" t="s">
        <v>189</v>
      </c>
      <c r="BE357" s="145">
        <f>IF(N357="základní",J357,0)</f>
        <v>0</v>
      </c>
      <c r="BF357" s="145">
        <f>IF(N357="snížená",J357,0)</f>
        <v>0</v>
      </c>
      <c r="BG357" s="145">
        <f>IF(N357="zákl. přenesená",J357,0)</f>
        <v>0</v>
      </c>
      <c r="BH357" s="145">
        <f>IF(N357="sníž. přenesená",J357,0)</f>
        <v>0</v>
      </c>
      <c r="BI357" s="145">
        <f>IF(N357="nulová",J357,0)</f>
        <v>0</v>
      </c>
      <c r="BJ357" s="18" t="s">
        <v>82</v>
      </c>
      <c r="BK357" s="145">
        <f>ROUND(I357*H357,2)</f>
        <v>0</v>
      </c>
      <c r="BL357" s="18" t="s">
        <v>196</v>
      </c>
      <c r="BM357" s="144" t="s">
        <v>5335</v>
      </c>
    </row>
    <row r="358" spans="2:65" s="1" customFormat="1" ht="24.2" customHeight="1">
      <c r="B358" s="33"/>
      <c r="C358" s="178" t="s">
        <v>723</v>
      </c>
      <c r="D358" s="178" t="s">
        <v>666</v>
      </c>
      <c r="E358" s="179" t="s">
        <v>1116</v>
      </c>
      <c r="F358" s="180" t="s">
        <v>1117</v>
      </c>
      <c r="G358" s="181" t="s">
        <v>202</v>
      </c>
      <c r="H358" s="182">
        <v>1</v>
      </c>
      <c r="I358" s="183"/>
      <c r="J358" s="184">
        <f>ROUND(I358*H358,2)</f>
        <v>0</v>
      </c>
      <c r="K358" s="180" t="s">
        <v>195</v>
      </c>
      <c r="L358" s="185"/>
      <c r="M358" s="186" t="s">
        <v>19</v>
      </c>
      <c r="N358" s="187" t="s">
        <v>45</v>
      </c>
      <c r="P358" s="142">
        <f>O358*H358</f>
        <v>0</v>
      </c>
      <c r="Q358" s="142">
        <v>2.5000000000000001E-3</v>
      </c>
      <c r="R358" s="142">
        <f>Q358*H358</f>
        <v>2.5000000000000001E-3</v>
      </c>
      <c r="S358" s="142">
        <v>0</v>
      </c>
      <c r="T358" s="143">
        <f>S358*H358</f>
        <v>0</v>
      </c>
      <c r="AR358" s="144" t="s">
        <v>234</v>
      </c>
      <c r="AT358" s="144" t="s">
        <v>666</v>
      </c>
      <c r="AU358" s="144" t="s">
        <v>85</v>
      </c>
      <c r="AY358" s="18" t="s">
        <v>189</v>
      </c>
      <c r="BE358" s="145">
        <f>IF(N358="základní",J358,0)</f>
        <v>0</v>
      </c>
      <c r="BF358" s="145">
        <f>IF(N358="snížená",J358,0)</f>
        <v>0</v>
      </c>
      <c r="BG358" s="145">
        <f>IF(N358="zákl. přenesená",J358,0)</f>
        <v>0</v>
      </c>
      <c r="BH358" s="145">
        <f>IF(N358="sníž. přenesená",J358,0)</f>
        <v>0</v>
      </c>
      <c r="BI358" s="145">
        <f>IF(N358="nulová",J358,0)</f>
        <v>0</v>
      </c>
      <c r="BJ358" s="18" t="s">
        <v>82</v>
      </c>
      <c r="BK358" s="145">
        <f>ROUND(I358*H358,2)</f>
        <v>0</v>
      </c>
      <c r="BL358" s="18" t="s">
        <v>196</v>
      </c>
      <c r="BM358" s="144" t="s">
        <v>5336</v>
      </c>
    </row>
    <row r="359" spans="2:65" s="1" customFormat="1" ht="33" customHeight="1">
      <c r="B359" s="33"/>
      <c r="C359" s="133" t="s">
        <v>731</v>
      </c>
      <c r="D359" s="133" t="s">
        <v>191</v>
      </c>
      <c r="E359" s="134" t="s">
        <v>1120</v>
      </c>
      <c r="F359" s="135" t="s">
        <v>1121</v>
      </c>
      <c r="G359" s="136" t="s">
        <v>202</v>
      </c>
      <c r="H359" s="137">
        <v>1</v>
      </c>
      <c r="I359" s="138"/>
      <c r="J359" s="139">
        <f>ROUND(I359*H359,2)</f>
        <v>0</v>
      </c>
      <c r="K359" s="135" t="s">
        <v>195</v>
      </c>
      <c r="L359" s="33"/>
      <c r="M359" s="140" t="s">
        <v>19</v>
      </c>
      <c r="N359" s="141" t="s">
        <v>45</v>
      </c>
      <c r="P359" s="142">
        <f>O359*H359</f>
        <v>0</v>
      </c>
      <c r="Q359" s="142">
        <v>1.6000000000000001E-4</v>
      </c>
      <c r="R359" s="142">
        <f>Q359*H359</f>
        <v>1.6000000000000001E-4</v>
      </c>
      <c r="S359" s="142">
        <v>0</v>
      </c>
      <c r="T359" s="143">
        <f>S359*H359</f>
        <v>0</v>
      </c>
      <c r="AR359" s="144" t="s">
        <v>196</v>
      </c>
      <c r="AT359" s="144" t="s">
        <v>191</v>
      </c>
      <c r="AU359" s="144" t="s">
        <v>85</v>
      </c>
      <c r="AY359" s="18" t="s">
        <v>189</v>
      </c>
      <c r="BE359" s="145">
        <f>IF(N359="základní",J359,0)</f>
        <v>0</v>
      </c>
      <c r="BF359" s="145">
        <f>IF(N359="snížená",J359,0)</f>
        <v>0</v>
      </c>
      <c r="BG359" s="145">
        <f>IF(N359="zákl. přenesená",J359,0)</f>
        <v>0</v>
      </c>
      <c r="BH359" s="145">
        <f>IF(N359="sníž. přenesená",J359,0)</f>
        <v>0</v>
      </c>
      <c r="BI359" s="145">
        <f>IF(N359="nulová",J359,0)</f>
        <v>0</v>
      </c>
      <c r="BJ359" s="18" t="s">
        <v>82</v>
      </c>
      <c r="BK359" s="145">
        <f>ROUND(I359*H359,2)</f>
        <v>0</v>
      </c>
      <c r="BL359" s="18" t="s">
        <v>196</v>
      </c>
      <c r="BM359" s="144" t="s">
        <v>5337</v>
      </c>
    </row>
    <row r="360" spans="2:65" s="1" customFormat="1" ht="11.25">
      <c r="B360" s="33"/>
      <c r="D360" s="146" t="s">
        <v>198</v>
      </c>
      <c r="F360" s="147" t="s">
        <v>1123</v>
      </c>
      <c r="I360" s="148"/>
      <c r="L360" s="33"/>
      <c r="M360" s="149"/>
      <c r="T360" s="54"/>
      <c r="AT360" s="18" t="s">
        <v>198</v>
      </c>
      <c r="AU360" s="18" t="s">
        <v>85</v>
      </c>
    </row>
    <row r="361" spans="2:65" s="1" customFormat="1" ht="16.5" customHeight="1">
      <c r="B361" s="33"/>
      <c r="C361" s="178" t="s">
        <v>737</v>
      </c>
      <c r="D361" s="178" t="s">
        <v>666</v>
      </c>
      <c r="E361" s="179" t="s">
        <v>1125</v>
      </c>
      <c r="F361" s="180" t="s">
        <v>1126</v>
      </c>
      <c r="G361" s="181" t="s">
        <v>202</v>
      </c>
      <c r="H361" s="182">
        <v>1</v>
      </c>
      <c r="I361" s="183"/>
      <c r="J361" s="184">
        <f>ROUND(I361*H361,2)</f>
        <v>0</v>
      </c>
      <c r="K361" s="180" t="s">
        <v>19</v>
      </c>
      <c r="L361" s="185"/>
      <c r="M361" s="186" t="s">
        <v>19</v>
      </c>
      <c r="N361" s="187" t="s">
        <v>45</v>
      </c>
      <c r="P361" s="142">
        <f>O361*H361</f>
        <v>0</v>
      </c>
      <c r="Q361" s="142">
        <v>0</v>
      </c>
      <c r="R361" s="142">
        <f>Q361*H361</f>
        <v>0</v>
      </c>
      <c r="S361" s="142">
        <v>0</v>
      </c>
      <c r="T361" s="143">
        <f>S361*H361</f>
        <v>0</v>
      </c>
      <c r="AR361" s="144" t="s">
        <v>234</v>
      </c>
      <c r="AT361" s="144" t="s">
        <v>666</v>
      </c>
      <c r="AU361" s="144" t="s">
        <v>85</v>
      </c>
      <c r="AY361" s="18" t="s">
        <v>189</v>
      </c>
      <c r="BE361" s="145">
        <f>IF(N361="základní",J361,0)</f>
        <v>0</v>
      </c>
      <c r="BF361" s="145">
        <f>IF(N361="snížená",J361,0)</f>
        <v>0</v>
      </c>
      <c r="BG361" s="145">
        <f>IF(N361="zákl. přenesená",J361,0)</f>
        <v>0</v>
      </c>
      <c r="BH361" s="145">
        <f>IF(N361="sníž. přenesená",J361,0)</f>
        <v>0</v>
      </c>
      <c r="BI361" s="145">
        <f>IF(N361="nulová",J361,0)</f>
        <v>0</v>
      </c>
      <c r="BJ361" s="18" t="s">
        <v>82</v>
      </c>
      <c r="BK361" s="145">
        <f>ROUND(I361*H361,2)</f>
        <v>0</v>
      </c>
      <c r="BL361" s="18" t="s">
        <v>196</v>
      </c>
      <c r="BM361" s="144" t="s">
        <v>5338</v>
      </c>
    </row>
    <row r="362" spans="2:65" s="1" customFormat="1" ht="16.5" customHeight="1">
      <c r="B362" s="33"/>
      <c r="C362" s="133" t="s">
        <v>745</v>
      </c>
      <c r="D362" s="133" t="s">
        <v>191</v>
      </c>
      <c r="E362" s="134" t="s">
        <v>1129</v>
      </c>
      <c r="F362" s="135" t="s">
        <v>1130</v>
      </c>
      <c r="G362" s="136" t="s">
        <v>339</v>
      </c>
      <c r="H362" s="137">
        <v>266</v>
      </c>
      <c r="I362" s="138"/>
      <c r="J362" s="139">
        <f>ROUND(I362*H362,2)</f>
        <v>0</v>
      </c>
      <c r="K362" s="135" t="s">
        <v>195</v>
      </c>
      <c r="L362" s="33"/>
      <c r="M362" s="140" t="s">
        <v>19</v>
      </c>
      <c r="N362" s="141" t="s">
        <v>45</v>
      </c>
      <c r="P362" s="142">
        <f>O362*H362</f>
        <v>0</v>
      </c>
      <c r="Q362" s="142">
        <v>1.9000000000000001E-4</v>
      </c>
      <c r="R362" s="142">
        <f>Q362*H362</f>
        <v>5.0540000000000002E-2</v>
      </c>
      <c r="S362" s="142">
        <v>0</v>
      </c>
      <c r="T362" s="143">
        <f>S362*H362</f>
        <v>0</v>
      </c>
      <c r="AR362" s="144" t="s">
        <v>196</v>
      </c>
      <c r="AT362" s="144" t="s">
        <v>191</v>
      </c>
      <c r="AU362" s="144" t="s">
        <v>85</v>
      </c>
      <c r="AY362" s="18" t="s">
        <v>189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8" t="s">
        <v>82</v>
      </c>
      <c r="BK362" s="145">
        <f>ROUND(I362*H362,2)</f>
        <v>0</v>
      </c>
      <c r="BL362" s="18" t="s">
        <v>196</v>
      </c>
      <c r="BM362" s="144" t="s">
        <v>5339</v>
      </c>
    </row>
    <row r="363" spans="2:65" s="1" customFormat="1" ht="11.25">
      <c r="B363" s="33"/>
      <c r="D363" s="146" t="s">
        <v>198</v>
      </c>
      <c r="F363" s="147" t="s">
        <v>1132</v>
      </c>
      <c r="I363" s="148"/>
      <c r="L363" s="33"/>
      <c r="M363" s="149"/>
      <c r="T363" s="54"/>
      <c r="AT363" s="18" t="s">
        <v>198</v>
      </c>
      <c r="AU363" s="18" t="s">
        <v>85</v>
      </c>
    </row>
    <row r="364" spans="2:65" s="12" customFormat="1" ht="11.25">
      <c r="B364" s="150"/>
      <c r="D364" s="151" t="s">
        <v>205</v>
      </c>
      <c r="E364" s="152" t="s">
        <v>19</v>
      </c>
      <c r="F364" s="153" t="s">
        <v>217</v>
      </c>
      <c r="H364" s="152" t="s">
        <v>19</v>
      </c>
      <c r="I364" s="154"/>
      <c r="L364" s="150"/>
      <c r="M364" s="155"/>
      <c r="T364" s="156"/>
      <c r="AT364" s="152" t="s">
        <v>205</v>
      </c>
      <c r="AU364" s="152" t="s">
        <v>85</v>
      </c>
      <c r="AV364" s="12" t="s">
        <v>82</v>
      </c>
      <c r="AW364" s="12" t="s">
        <v>35</v>
      </c>
      <c r="AX364" s="12" t="s">
        <v>74</v>
      </c>
      <c r="AY364" s="152" t="s">
        <v>189</v>
      </c>
    </row>
    <row r="365" spans="2:65" s="13" customFormat="1" ht="11.25">
      <c r="B365" s="157"/>
      <c r="D365" s="151" t="s">
        <v>205</v>
      </c>
      <c r="E365" s="158" t="s">
        <v>19</v>
      </c>
      <c r="F365" s="159" t="s">
        <v>5340</v>
      </c>
      <c r="H365" s="160">
        <v>260</v>
      </c>
      <c r="I365" s="161"/>
      <c r="L365" s="157"/>
      <c r="M365" s="162"/>
      <c r="T365" s="163"/>
      <c r="AT365" s="158" t="s">
        <v>205</v>
      </c>
      <c r="AU365" s="158" t="s">
        <v>85</v>
      </c>
      <c r="AV365" s="13" t="s">
        <v>85</v>
      </c>
      <c r="AW365" s="13" t="s">
        <v>35</v>
      </c>
      <c r="AX365" s="13" t="s">
        <v>74</v>
      </c>
      <c r="AY365" s="158" t="s">
        <v>189</v>
      </c>
    </row>
    <row r="366" spans="2:65" s="13" customFormat="1" ht="11.25">
      <c r="B366" s="157"/>
      <c r="D366" s="151" t="s">
        <v>205</v>
      </c>
      <c r="E366" s="158" t="s">
        <v>19</v>
      </c>
      <c r="F366" s="159" t="s">
        <v>5341</v>
      </c>
      <c r="H366" s="160">
        <v>6</v>
      </c>
      <c r="I366" s="161"/>
      <c r="L366" s="157"/>
      <c r="M366" s="162"/>
      <c r="T366" s="163"/>
      <c r="AT366" s="158" t="s">
        <v>205</v>
      </c>
      <c r="AU366" s="158" t="s">
        <v>85</v>
      </c>
      <c r="AV366" s="13" t="s">
        <v>85</v>
      </c>
      <c r="AW366" s="13" t="s">
        <v>35</v>
      </c>
      <c r="AX366" s="13" t="s">
        <v>74</v>
      </c>
      <c r="AY366" s="158" t="s">
        <v>189</v>
      </c>
    </row>
    <row r="367" spans="2:65" s="14" customFormat="1" ht="11.25">
      <c r="B367" s="164"/>
      <c r="D367" s="151" t="s">
        <v>205</v>
      </c>
      <c r="E367" s="165" t="s">
        <v>19</v>
      </c>
      <c r="F367" s="166" t="s">
        <v>303</v>
      </c>
      <c r="H367" s="167">
        <v>266</v>
      </c>
      <c r="I367" s="168"/>
      <c r="L367" s="164"/>
      <c r="M367" s="169"/>
      <c r="T367" s="170"/>
      <c r="AT367" s="165" t="s">
        <v>205</v>
      </c>
      <c r="AU367" s="165" t="s">
        <v>85</v>
      </c>
      <c r="AV367" s="14" t="s">
        <v>196</v>
      </c>
      <c r="AW367" s="14" t="s">
        <v>35</v>
      </c>
      <c r="AX367" s="14" t="s">
        <v>82</v>
      </c>
      <c r="AY367" s="165" t="s">
        <v>189</v>
      </c>
    </row>
    <row r="368" spans="2:65" s="1" customFormat="1" ht="24.2" customHeight="1">
      <c r="B368" s="33"/>
      <c r="C368" s="133" t="s">
        <v>754</v>
      </c>
      <c r="D368" s="133" t="s">
        <v>191</v>
      </c>
      <c r="E368" s="134" t="s">
        <v>1136</v>
      </c>
      <c r="F368" s="135" t="s">
        <v>1137</v>
      </c>
      <c r="G368" s="136" t="s">
        <v>339</v>
      </c>
      <c r="H368" s="137">
        <v>260</v>
      </c>
      <c r="I368" s="138"/>
      <c r="J368" s="139">
        <f>ROUND(I368*H368,2)</f>
        <v>0</v>
      </c>
      <c r="K368" s="135" t="s">
        <v>195</v>
      </c>
      <c r="L368" s="33"/>
      <c r="M368" s="140" t="s">
        <v>19</v>
      </c>
      <c r="N368" s="141" t="s">
        <v>45</v>
      </c>
      <c r="P368" s="142">
        <f>O368*H368</f>
        <v>0</v>
      </c>
      <c r="Q368" s="142">
        <v>9.0000000000000006E-5</v>
      </c>
      <c r="R368" s="142">
        <f>Q368*H368</f>
        <v>2.3400000000000001E-2</v>
      </c>
      <c r="S368" s="142">
        <v>0</v>
      </c>
      <c r="T368" s="143">
        <f>S368*H368</f>
        <v>0</v>
      </c>
      <c r="AR368" s="144" t="s">
        <v>196</v>
      </c>
      <c r="AT368" s="144" t="s">
        <v>191</v>
      </c>
      <c r="AU368" s="144" t="s">
        <v>85</v>
      </c>
      <c r="AY368" s="18" t="s">
        <v>189</v>
      </c>
      <c r="BE368" s="145">
        <f>IF(N368="základní",J368,0)</f>
        <v>0</v>
      </c>
      <c r="BF368" s="145">
        <f>IF(N368="snížená",J368,0)</f>
        <v>0</v>
      </c>
      <c r="BG368" s="145">
        <f>IF(N368="zákl. přenesená",J368,0)</f>
        <v>0</v>
      </c>
      <c r="BH368" s="145">
        <f>IF(N368="sníž. přenesená",J368,0)</f>
        <v>0</v>
      </c>
      <c r="BI368" s="145">
        <f>IF(N368="nulová",J368,0)</f>
        <v>0</v>
      </c>
      <c r="BJ368" s="18" t="s">
        <v>82</v>
      </c>
      <c r="BK368" s="145">
        <f>ROUND(I368*H368,2)</f>
        <v>0</v>
      </c>
      <c r="BL368" s="18" t="s">
        <v>196</v>
      </c>
      <c r="BM368" s="144" t="s">
        <v>5342</v>
      </c>
    </row>
    <row r="369" spans="2:65" s="1" customFormat="1" ht="11.25">
      <c r="B369" s="33"/>
      <c r="D369" s="146" t="s">
        <v>198</v>
      </c>
      <c r="F369" s="147" t="s">
        <v>1139</v>
      </c>
      <c r="I369" s="148"/>
      <c r="L369" s="33"/>
      <c r="M369" s="149"/>
      <c r="T369" s="54"/>
      <c r="AT369" s="18" t="s">
        <v>198</v>
      </c>
      <c r="AU369" s="18" t="s">
        <v>85</v>
      </c>
    </row>
    <row r="370" spans="2:65" s="12" customFormat="1" ht="11.25">
      <c r="B370" s="150"/>
      <c r="D370" s="151" t="s">
        <v>205</v>
      </c>
      <c r="E370" s="152" t="s">
        <v>19</v>
      </c>
      <c r="F370" s="153" t="s">
        <v>217</v>
      </c>
      <c r="H370" s="152" t="s">
        <v>19</v>
      </c>
      <c r="I370" s="154"/>
      <c r="L370" s="150"/>
      <c r="M370" s="155"/>
      <c r="T370" s="156"/>
      <c r="AT370" s="152" t="s">
        <v>205</v>
      </c>
      <c r="AU370" s="152" t="s">
        <v>85</v>
      </c>
      <c r="AV370" s="12" t="s">
        <v>82</v>
      </c>
      <c r="AW370" s="12" t="s">
        <v>35</v>
      </c>
      <c r="AX370" s="12" t="s">
        <v>74</v>
      </c>
      <c r="AY370" s="152" t="s">
        <v>189</v>
      </c>
    </row>
    <row r="371" spans="2:65" s="13" customFormat="1" ht="11.25">
      <c r="B371" s="157"/>
      <c r="D371" s="151" t="s">
        <v>205</v>
      </c>
      <c r="E371" s="158" t="s">
        <v>19</v>
      </c>
      <c r="F371" s="159" t="s">
        <v>4664</v>
      </c>
      <c r="H371" s="160">
        <v>260</v>
      </c>
      <c r="I371" s="161"/>
      <c r="L371" s="157"/>
      <c r="M371" s="162"/>
      <c r="T371" s="163"/>
      <c r="AT371" s="158" t="s">
        <v>205</v>
      </c>
      <c r="AU371" s="158" t="s">
        <v>85</v>
      </c>
      <c r="AV371" s="13" t="s">
        <v>85</v>
      </c>
      <c r="AW371" s="13" t="s">
        <v>35</v>
      </c>
      <c r="AX371" s="13" t="s">
        <v>82</v>
      </c>
      <c r="AY371" s="158" t="s">
        <v>189</v>
      </c>
    </row>
    <row r="372" spans="2:65" s="11" customFormat="1" ht="22.9" customHeight="1">
      <c r="B372" s="121"/>
      <c r="D372" s="122" t="s">
        <v>73</v>
      </c>
      <c r="E372" s="131" t="s">
        <v>1324</v>
      </c>
      <c r="F372" s="131" t="s">
        <v>1325</v>
      </c>
      <c r="I372" s="124"/>
      <c r="J372" s="132">
        <f>BK372</f>
        <v>0</v>
      </c>
      <c r="L372" s="121"/>
      <c r="M372" s="126"/>
      <c r="P372" s="127">
        <f>SUM(P373:P374)</f>
        <v>0</v>
      </c>
      <c r="R372" s="127">
        <f>SUM(R373:R374)</f>
        <v>0</v>
      </c>
      <c r="T372" s="128">
        <f>SUM(T373:T374)</f>
        <v>0</v>
      </c>
      <c r="AR372" s="122" t="s">
        <v>82</v>
      </c>
      <c r="AT372" s="129" t="s">
        <v>73</v>
      </c>
      <c r="AU372" s="129" t="s">
        <v>82</v>
      </c>
      <c r="AY372" s="122" t="s">
        <v>189</v>
      </c>
      <c r="BK372" s="130">
        <f>SUM(BK373:BK374)</f>
        <v>0</v>
      </c>
    </row>
    <row r="373" spans="2:65" s="1" customFormat="1" ht="49.15" customHeight="1">
      <c r="B373" s="33"/>
      <c r="C373" s="133" t="s">
        <v>763</v>
      </c>
      <c r="D373" s="133" t="s">
        <v>191</v>
      </c>
      <c r="E373" s="134" t="s">
        <v>1332</v>
      </c>
      <c r="F373" s="135" t="s">
        <v>1333</v>
      </c>
      <c r="G373" s="136" t="s">
        <v>633</v>
      </c>
      <c r="H373" s="137">
        <v>3.5049999999999999</v>
      </c>
      <c r="I373" s="138"/>
      <c r="J373" s="139">
        <f>ROUND(I373*H373,2)</f>
        <v>0</v>
      </c>
      <c r="K373" s="135" t="s">
        <v>195</v>
      </c>
      <c r="L373" s="33"/>
      <c r="M373" s="140" t="s">
        <v>19</v>
      </c>
      <c r="N373" s="141" t="s">
        <v>45</v>
      </c>
      <c r="P373" s="142">
        <f>O373*H373</f>
        <v>0</v>
      </c>
      <c r="Q373" s="142">
        <v>0</v>
      </c>
      <c r="R373" s="142">
        <f>Q373*H373</f>
        <v>0</v>
      </c>
      <c r="S373" s="142">
        <v>0</v>
      </c>
      <c r="T373" s="143">
        <f>S373*H373</f>
        <v>0</v>
      </c>
      <c r="AR373" s="144" t="s">
        <v>196</v>
      </c>
      <c r="AT373" s="144" t="s">
        <v>191</v>
      </c>
      <c r="AU373" s="144" t="s">
        <v>85</v>
      </c>
      <c r="AY373" s="18" t="s">
        <v>189</v>
      </c>
      <c r="BE373" s="145">
        <f>IF(N373="základní",J373,0)</f>
        <v>0</v>
      </c>
      <c r="BF373" s="145">
        <f>IF(N373="snížená",J373,0)</f>
        <v>0</v>
      </c>
      <c r="BG373" s="145">
        <f>IF(N373="zákl. přenesená",J373,0)</f>
        <v>0</v>
      </c>
      <c r="BH373" s="145">
        <f>IF(N373="sníž. přenesená",J373,0)</f>
        <v>0</v>
      </c>
      <c r="BI373" s="145">
        <f>IF(N373="nulová",J373,0)</f>
        <v>0</v>
      </c>
      <c r="BJ373" s="18" t="s">
        <v>82</v>
      </c>
      <c r="BK373" s="145">
        <f>ROUND(I373*H373,2)</f>
        <v>0</v>
      </c>
      <c r="BL373" s="18" t="s">
        <v>196</v>
      </c>
      <c r="BM373" s="144" t="s">
        <v>5343</v>
      </c>
    </row>
    <row r="374" spans="2:65" s="1" customFormat="1" ht="11.25">
      <c r="B374" s="33"/>
      <c r="D374" s="146" t="s">
        <v>198</v>
      </c>
      <c r="F374" s="147" t="s">
        <v>1335</v>
      </c>
      <c r="I374" s="148"/>
      <c r="L374" s="33"/>
      <c r="M374" s="191"/>
      <c r="N374" s="192"/>
      <c r="O374" s="192"/>
      <c r="P374" s="192"/>
      <c r="Q374" s="192"/>
      <c r="R374" s="192"/>
      <c r="S374" s="192"/>
      <c r="T374" s="193"/>
      <c r="AT374" s="18" t="s">
        <v>198</v>
      </c>
      <c r="AU374" s="18" t="s">
        <v>85</v>
      </c>
    </row>
    <row r="375" spans="2:65" s="1" customFormat="1" ht="6.95" customHeight="1">
      <c r="B375" s="42"/>
      <c r="C375" s="43"/>
      <c r="D375" s="43"/>
      <c r="E375" s="43"/>
      <c r="F375" s="43"/>
      <c r="G375" s="43"/>
      <c r="H375" s="43"/>
      <c r="I375" s="43"/>
      <c r="J375" s="43"/>
      <c r="K375" s="43"/>
      <c r="L375" s="33"/>
    </row>
  </sheetData>
  <sheetProtection algorithmName="SHA-512" hashValue="2D6n/EKNFciDz8/GaU2bbWB0eqt8EKwEsPKlmJlyndk13Sqq38E5dbIfAHunI8YxdVKDK6WzJ8P1R+1IcRiTew==" saltValue="9hZ5d/bj+WNwb7yi7mu9DodhjgjpLCE+YKiDW1KU8MqXykpTbirmvCyE0u9nTGskCQFY66Jtj4+YgFYGViNNHw==" spinCount="100000" sheet="1" objects="1" scenarios="1" formatColumns="0" formatRows="0" autoFilter="0"/>
  <autoFilter ref="C84:K374" xr:uid="{00000000-0009-0000-0000-000010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1000-000000000000}"/>
    <hyperlink ref="F93" r:id="rId2" xr:uid="{00000000-0004-0000-1000-000001000000}"/>
    <hyperlink ref="F95" r:id="rId3" xr:uid="{00000000-0004-0000-1000-000002000000}"/>
    <hyperlink ref="F99" r:id="rId4" xr:uid="{00000000-0004-0000-1000-000003000000}"/>
    <hyperlink ref="F102" r:id="rId5" xr:uid="{00000000-0004-0000-1000-000004000000}"/>
    <hyperlink ref="F117" r:id="rId6" xr:uid="{00000000-0004-0000-1000-000005000000}"/>
    <hyperlink ref="F121" r:id="rId7" xr:uid="{00000000-0004-0000-1000-000006000000}"/>
    <hyperlink ref="F125" r:id="rId8" xr:uid="{00000000-0004-0000-1000-000007000000}"/>
    <hyperlink ref="F129" r:id="rId9" xr:uid="{00000000-0004-0000-1000-000008000000}"/>
    <hyperlink ref="F133" r:id="rId10" xr:uid="{00000000-0004-0000-1000-000009000000}"/>
    <hyperlink ref="F138" r:id="rId11" xr:uid="{00000000-0004-0000-1000-00000A000000}"/>
    <hyperlink ref="F142" r:id="rId12" xr:uid="{00000000-0004-0000-1000-00000B000000}"/>
    <hyperlink ref="F144" r:id="rId13" xr:uid="{00000000-0004-0000-1000-00000C000000}"/>
    <hyperlink ref="F158" r:id="rId14" xr:uid="{00000000-0004-0000-1000-00000D000000}"/>
    <hyperlink ref="F163" r:id="rId15" xr:uid="{00000000-0004-0000-1000-00000E000000}"/>
    <hyperlink ref="F171" r:id="rId16" xr:uid="{00000000-0004-0000-1000-00000F000000}"/>
    <hyperlink ref="F174" r:id="rId17" xr:uid="{00000000-0004-0000-1000-000010000000}"/>
    <hyperlink ref="F179" r:id="rId18" xr:uid="{00000000-0004-0000-1000-000011000000}"/>
    <hyperlink ref="F182" r:id="rId19" xr:uid="{00000000-0004-0000-1000-000012000000}"/>
    <hyperlink ref="F196" r:id="rId20" xr:uid="{00000000-0004-0000-1000-000013000000}"/>
    <hyperlink ref="F200" r:id="rId21" xr:uid="{00000000-0004-0000-1000-000014000000}"/>
    <hyperlink ref="F209" r:id="rId22" xr:uid="{00000000-0004-0000-1000-000015000000}"/>
    <hyperlink ref="F225" r:id="rId23" xr:uid="{00000000-0004-0000-1000-000016000000}"/>
    <hyperlink ref="F241" r:id="rId24" xr:uid="{00000000-0004-0000-1000-000017000000}"/>
    <hyperlink ref="F250" r:id="rId25" xr:uid="{00000000-0004-0000-1000-000018000000}"/>
    <hyperlink ref="F253" r:id="rId26" xr:uid="{00000000-0004-0000-1000-000019000000}"/>
    <hyperlink ref="F257" r:id="rId27" xr:uid="{00000000-0004-0000-1000-00001A000000}"/>
    <hyperlink ref="F260" r:id="rId28" xr:uid="{00000000-0004-0000-1000-00001B000000}"/>
    <hyperlink ref="F263" r:id="rId29" xr:uid="{00000000-0004-0000-1000-00001C000000}"/>
    <hyperlink ref="F268" r:id="rId30" xr:uid="{00000000-0004-0000-1000-00001D000000}"/>
    <hyperlink ref="F274" r:id="rId31" xr:uid="{00000000-0004-0000-1000-00001E000000}"/>
    <hyperlink ref="F280" r:id="rId32" xr:uid="{00000000-0004-0000-1000-00001F000000}"/>
    <hyperlink ref="F283" r:id="rId33" xr:uid="{00000000-0004-0000-1000-000020000000}"/>
    <hyperlink ref="F291" r:id="rId34" xr:uid="{00000000-0004-0000-1000-000021000000}"/>
    <hyperlink ref="F294" r:id="rId35" xr:uid="{00000000-0004-0000-1000-000022000000}"/>
    <hyperlink ref="F299" r:id="rId36" xr:uid="{00000000-0004-0000-1000-000023000000}"/>
    <hyperlink ref="F302" r:id="rId37" xr:uid="{00000000-0004-0000-1000-000024000000}"/>
    <hyperlink ref="F311" r:id="rId38" xr:uid="{00000000-0004-0000-1000-000025000000}"/>
    <hyperlink ref="F320" r:id="rId39" xr:uid="{00000000-0004-0000-1000-000026000000}"/>
    <hyperlink ref="F323" r:id="rId40" xr:uid="{00000000-0004-0000-1000-000027000000}"/>
    <hyperlink ref="F329" r:id="rId41" xr:uid="{00000000-0004-0000-1000-000028000000}"/>
    <hyperlink ref="F333" r:id="rId42" xr:uid="{00000000-0004-0000-1000-000029000000}"/>
    <hyperlink ref="F337" r:id="rId43" xr:uid="{00000000-0004-0000-1000-00002A000000}"/>
    <hyperlink ref="F342" r:id="rId44" xr:uid="{00000000-0004-0000-1000-00002B000000}"/>
    <hyperlink ref="F346" r:id="rId45" xr:uid="{00000000-0004-0000-1000-00002C000000}"/>
    <hyperlink ref="F350" r:id="rId46" xr:uid="{00000000-0004-0000-1000-00002D000000}"/>
    <hyperlink ref="F352" r:id="rId47" xr:uid="{00000000-0004-0000-1000-00002E000000}"/>
    <hyperlink ref="F356" r:id="rId48" xr:uid="{00000000-0004-0000-1000-00002F000000}"/>
    <hyperlink ref="F360" r:id="rId49" xr:uid="{00000000-0004-0000-1000-000030000000}"/>
    <hyperlink ref="F363" r:id="rId50" xr:uid="{00000000-0004-0000-1000-000031000000}"/>
    <hyperlink ref="F369" r:id="rId51" xr:uid="{00000000-0004-0000-1000-000032000000}"/>
    <hyperlink ref="F374" r:id="rId52" xr:uid="{00000000-0004-0000-1000-00003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353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145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s="1" customFormat="1" ht="12" customHeight="1">
      <c r="B8" s="33"/>
      <c r="D8" s="28" t="s">
        <v>150</v>
      </c>
      <c r="L8" s="33"/>
    </row>
    <row r="9" spans="2:46" s="1" customFormat="1" ht="16.5" customHeight="1">
      <c r="B9" s="33"/>
      <c r="E9" s="284" t="s">
        <v>5344</v>
      </c>
      <c r="F9" s="328"/>
      <c r="G9" s="328"/>
      <c r="H9" s="328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89</v>
      </c>
      <c r="I11" s="28" t="s">
        <v>20</v>
      </c>
      <c r="J11" s="26" t="s">
        <v>152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31. 7. 2025</v>
      </c>
      <c r="L12" s="33"/>
    </row>
    <row r="13" spans="2:46" s="1" customFormat="1" ht="21.75" customHeight="1">
      <c r="B13" s="33"/>
      <c r="D13" s="25" t="s">
        <v>153</v>
      </c>
      <c r="F13" s="92" t="s">
        <v>154</v>
      </c>
      <c r="I13" s="25" t="s">
        <v>155</v>
      </c>
      <c r="J13" s="92" t="s">
        <v>1372</v>
      </c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30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9" t="str">
        <f>'Rekapitulace stavby'!E14</f>
        <v>Vyplň údaj</v>
      </c>
      <c r="F18" s="309"/>
      <c r="G18" s="309"/>
      <c r="H18" s="309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32</v>
      </c>
      <c r="I20" s="28" t="s">
        <v>26</v>
      </c>
      <c r="J20" s="26" t="s">
        <v>33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157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38</v>
      </c>
      <c r="L26" s="33"/>
    </row>
    <row r="27" spans="2:12" s="7" customFormat="1" ht="16.5" customHeight="1">
      <c r="B27" s="93"/>
      <c r="E27" s="314" t="s">
        <v>19</v>
      </c>
      <c r="F27" s="314"/>
      <c r="G27" s="314"/>
      <c r="H27" s="314"/>
      <c r="L27" s="93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4" t="s">
        <v>40</v>
      </c>
      <c r="J30" s="64">
        <f>ROUND(J85,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42</v>
      </c>
      <c r="I32" s="36" t="s">
        <v>41</v>
      </c>
      <c r="J32" s="36" t="s">
        <v>43</v>
      </c>
      <c r="L32" s="33"/>
    </row>
    <row r="33" spans="2:12" s="1" customFormat="1" ht="14.45" customHeight="1">
      <c r="B33" s="33"/>
      <c r="D33" s="53" t="s">
        <v>44</v>
      </c>
      <c r="E33" s="28" t="s">
        <v>45</v>
      </c>
      <c r="F33" s="84">
        <f>ROUND((SUM(BE85:BE352)),  2)</f>
        <v>0</v>
      </c>
      <c r="I33" s="95">
        <v>0.21</v>
      </c>
      <c r="J33" s="84">
        <f>ROUND(((SUM(BE85:BE352))*I33),  2)</f>
        <v>0</v>
      </c>
      <c r="L33" s="33"/>
    </row>
    <row r="34" spans="2:12" s="1" customFormat="1" ht="14.45" customHeight="1">
      <c r="B34" s="33"/>
      <c r="E34" s="28" t="s">
        <v>46</v>
      </c>
      <c r="F34" s="84">
        <f>ROUND((SUM(BF85:BF352)),  2)</f>
        <v>0</v>
      </c>
      <c r="I34" s="95">
        <v>0.12</v>
      </c>
      <c r="J34" s="84">
        <f>ROUND(((SUM(BF85:BF352))*I34),  2)</f>
        <v>0</v>
      </c>
      <c r="L34" s="33"/>
    </row>
    <row r="35" spans="2:12" s="1" customFormat="1" ht="14.45" hidden="1" customHeight="1">
      <c r="B35" s="33"/>
      <c r="E35" s="28" t="s">
        <v>47</v>
      </c>
      <c r="F35" s="84">
        <f>ROUND((SUM(BG85:BG352)),  2)</f>
        <v>0</v>
      </c>
      <c r="I35" s="95">
        <v>0.21</v>
      </c>
      <c r="J35" s="84">
        <f>0</f>
        <v>0</v>
      </c>
      <c r="L35" s="33"/>
    </row>
    <row r="36" spans="2:12" s="1" customFormat="1" ht="14.45" hidden="1" customHeight="1">
      <c r="B36" s="33"/>
      <c r="E36" s="28" t="s">
        <v>48</v>
      </c>
      <c r="F36" s="84">
        <f>ROUND((SUM(BH85:BH352)),  2)</f>
        <v>0</v>
      </c>
      <c r="I36" s="95">
        <v>0.12</v>
      </c>
      <c r="J36" s="84">
        <f>0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ROUND((SUM(BI85:BI352)),  2)</f>
        <v>0</v>
      </c>
      <c r="I37" s="95">
        <v>0</v>
      </c>
      <c r="J37" s="84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6"/>
      <c r="D39" s="97" t="s">
        <v>50</v>
      </c>
      <c r="E39" s="55"/>
      <c r="F39" s="55"/>
      <c r="G39" s="98" t="s">
        <v>51</v>
      </c>
      <c r="H39" s="99" t="s">
        <v>52</v>
      </c>
      <c r="I39" s="55"/>
      <c r="J39" s="100">
        <f>SUM(J30:J37)</f>
        <v>0</v>
      </c>
      <c r="K39" s="101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158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26" t="str">
        <f>E7</f>
        <v>Připojení vodovodu Černé Voděrady na SV Region JIH</v>
      </c>
      <c r="F48" s="327"/>
      <c r="G48" s="327"/>
      <c r="H48" s="327"/>
      <c r="L48" s="33"/>
    </row>
    <row r="49" spans="2:47" s="1" customFormat="1" ht="12" customHeight="1">
      <c r="B49" s="33"/>
      <c r="C49" s="28" t="s">
        <v>150</v>
      </c>
      <c r="L49" s="33"/>
    </row>
    <row r="50" spans="2:47" s="1" customFormat="1" ht="16.5" customHeight="1">
      <c r="B50" s="33"/>
      <c r="E50" s="284" t="str">
        <f>E9</f>
        <v>SO 06 - Rozváděcí řad 3</v>
      </c>
      <c r="F50" s="328"/>
      <c r="G50" s="328"/>
      <c r="H50" s="32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černé Voděrady, Zvánovice, Ondřejov u Prahy</v>
      </c>
      <c r="I52" s="28" t="s">
        <v>23</v>
      </c>
      <c r="J52" s="50" t="str">
        <f>IF(J12="","",J12)</f>
        <v>31. 7. 2025</v>
      </c>
      <c r="L52" s="33"/>
    </row>
    <row r="53" spans="2:47" s="1" customFormat="1" ht="6.95" customHeight="1">
      <c r="B53" s="33"/>
      <c r="L53" s="33"/>
    </row>
    <row r="54" spans="2:47" s="1" customFormat="1" ht="40.15" customHeight="1">
      <c r="B54" s="33"/>
      <c r="C54" s="28" t="s">
        <v>25</v>
      </c>
      <c r="F54" s="26" t="str">
        <f>E15</f>
        <v>Obec Černé Voděrady, nám. Lípy Svobody 47, 281 63</v>
      </c>
      <c r="I54" s="28" t="s">
        <v>32</v>
      </c>
      <c r="J54" s="31" t="str">
        <f>E21</f>
        <v>Vodohospodářský rozvoj a výstavba s.s. Praha 5</v>
      </c>
      <c r="L54" s="33"/>
    </row>
    <row r="55" spans="2:47" s="1" customFormat="1" ht="15.2" customHeight="1">
      <c r="B55" s="33"/>
      <c r="C55" s="28" t="s">
        <v>30</v>
      </c>
      <c r="F55" s="26" t="str">
        <f>IF(E18="","",E18)</f>
        <v>Vyplň údaj</v>
      </c>
      <c r="I55" s="28" t="s">
        <v>36</v>
      </c>
      <c r="J55" s="31" t="str">
        <f>E24</f>
        <v xml:space="preserve"> 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2" t="s">
        <v>159</v>
      </c>
      <c r="D57" s="96"/>
      <c r="E57" s="96"/>
      <c r="F57" s="96"/>
      <c r="G57" s="96"/>
      <c r="H57" s="96"/>
      <c r="I57" s="96"/>
      <c r="J57" s="103" t="s">
        <v>160</v>
      </c>
      <c r="K57" s="96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104" t="s">
        <v>72</v>
      </c>
      <c r="J59" s="64">
        <f>J85</f>
        <v>0</v>
      </c>
      <c r="L59" s="33"/>
      <c r="AU59" s="18" t="s">
        <v>161</v>
      </c>
    </row>
    <row r="60" spans="2:47" s="8" customFormat="1" ht="24.95" customHeight="1">
      <c r="B60" s="105"/>
      <c r="D60" s="106" t="s">
        <v>162</v>
      </c>
      <c r="E60" s="107"/>
      <c r="F60" s="107"/>
      <c r="G60" s="107"/>
      <c r="H60" s="107"/>
      <c r="I60" s="107"/>
      <c r="J60" s="108">
        <f>J86</f>
        <v>0</v>
      </c>
      <c r="L60" s="105"/>
    </row>
    <row r="61" spans="2:47" s="9" customFormat="1" ht="19.899999999999999" customHeight="1">
      <c r="B61" s="109"/>
      <c r="D61" s="110" t="s">
        <v>163</v>
      </c>
      <c r="E61" s="111"/>
      <c r="F61" s="111"/>
      <c r="G61" s="111"/>
      <c r="H61" s="111"/>
      <c r="I61" s="111"/>
      <c r="J61" s="112">
        <f>J87</f>
        <v>0</v>
      </c>
      <c r="L61" s="109"/>
    </row>
    <row r="62" spans="2:47" s="9" customFormat="1" ht="19.899999999999999" customHeight="1">
      <c r="B62" s="109"/>
      <c r="D62" s="110" t="s">
        <v>165</v>
      </c>
      <c r="E62" s="111"/>
      <c r="F62" s="111"/>
      <c r="G62" s="111"/>
      <c r="H62" s="111"/>
      <c r="I62" s="111"/>
      <c r="J62" s="112">
        <f>J240</f>
        <v>0</v>
      </c>
      <c r="L62" s="109"/>
    </row>
    <row r="63" spans="2:47" s="9" customFormat="1" ht="19.899999999999999" customHeight="1">
      <c r="B63" s="109"/>
      <c r="D63" s="110" t="s">
        <v>166</v>
      </c>
      <c r="E63" s="111"/>
      <c r="F63" s="111"/>
      <c r="G63" s="111"/>
      <c r="H63" s="111"/>
      <c r="I63" s="111"/>
      <c r="J63" s="112">
        <f>J265</f>
        <v>0</v>
      </c>
      <c r="L63" s="109"/>
    </row>
    <row r="64" spans="2:47" s="9" customFormat="1" ht="19.899999999999999" customHeight="1">
      <c r="B64" s="109"/>
      <c r="D64" s="110" t="s">
        <v>167</v>
      </c>
      <c r="E64" s="111"/>
      <c r="F64" s="111"/>
      <c r="G64" s="111"/>
      <c r="H64" s="111"/>
      <c r="I64" s="111"/>
      <c r="J64" s="112">
        <f>J273</f>
        <v>0</v>
      </c>
      <c r="L64" s="109"/>
    </row>
    <row r="65" spans="2:12" s="9" customFormat="1" ht="19.899999999999999" customHeight="1">
      <c r="B65" s="109"/>
      <c r="D65" s="110" t="s">
        <v>170</v>
      </c>
      <c r="E65" s="111"/>
      <c r="F65" s="111"/>
      <c r="G65" s="111"/>
      <c r="H65" s="111"/>
      <c r="I65" s="111"/>
      <c r="J65" s="112">
        <f>J350</f>
        <v>0</v>
      </c>
      <c r="L65" s="109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174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26" t="str">
        <f>E7</f>
        <v>Připojení vodovodu Černé Voděrady na SV Region JIH</v>
      </c>
      <c r="F75" s="327"/>
      <c r="G75" s="327"/>
      <c r="H75" s="327"/>
      <c r="L75" s="33"/>
    </row>
    <row r="76" spans="2:12" s="1" customFormat="1" ht="12" customHeight="1">
      <c r="B76" s="33"/>
      <c r="C76" s="28" t="s">
        <v>150</v>
      </c>
      <c r="L76" s="33"/>
    </row>
    <row r="77" spans="2:12" s="1" customFormat="1" ht="16.5" customHeight="1">
      <c r="B77" s="33"/>
      <c r="E77" s="284" t="str">
        <f>E9</f>
        <v>SO 06 - Rozváděcí řad 3</v>
      </c>
      <c r="F77" s="328"/>
      <c r="G77" s="328"/>
      <c r="H77" s="328"/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K.Ú. černé Voděrady, Zvánovice, Ondřejov u Prahy</v>
      </c>
      <c r="I79" s="28" t="s">
        <v>23</v>
      </c>
      <c r="J79" s="50" t="str">
        <f>IF(J12="","",J12)</f>
        <v>31. 7. 2025</v>
      </c>
      <c r="L79" s="33"/>
    </row>
    <row r="80" spans="2:12" s="1" customFormat="1" ht="6.95" customHeight="1">
      <c r="B80" s="33"/>
      <c r="L80" s="33"/>
    </row>
    <row r="81" spans="2:65" s="1" customFormat="1" ht="40.15" customHeight="1">
      <c r="B81" s="33"/>
      <c r="C81" s="28" t="s">
        <v>25</v>
      </c>
      <c r="F81" s="26" t="str">
        <f>E15</f>
        <v>Obec Černé Voděrady, nám. Lípy Svobody 47, 281 63</v>
      </c>
      <c r="I81" s="28" t="s">
        <v>32</v>
      </c>
      <c r="J81" s="31" t="str">
        <f>E21</f>
        <v>Vodohospodářský rozvoj a výstavba s.s. Praha 5</v>
      </c>
      <c r="L81" s="33"/>
    </row>
    <row r="82" spans="2:65" s="1" customFormat="1" ht="15.2" customHeight="1">
      <c r="B82" s="33"/>
      <c r="C82" s="28" t="s">
        <v>30</v>
      </c>
      <c r="F82" s="26" t="str">
        <f>IF(E18="","",E18)</f>
        <v>Vyplň údaj</v>
      </c>
      <c r="I82" s="28" t="s">
        <v>36</v>
      </c>
      <c r="J82" s="31" t="str">
        <f>E24</f>
        <v xml:space="preserve"> 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13"/>
      <c r="C84" s="114" t="s">
        <v>175</v>
      </c>
      <c r="D84" s="115" t="s">
        <v>59</v>
      </c>
      <c r="E84" s="115" t="s">
        <v>55</v>
      </c>
      <c r="F84" s="115" t="s">
        <v>56</v>
      </c>
      <c r="G84" s="115" t="s">
        <v>176</v>
      </c>
      <c r="H84" s="115" t="s">
        <v>177</v>
      </c>
      <c r="I84" s="115" t="s">
        <v>178</v>
      </c>
      <c r="J84" s="115" t="s">
        <v>160</v>
      </c>
      <c r="K84" s="116" t="s">
        <v>179</v>
      </c>
      <c r="L84" s="113"/>
      <c r="M84" s="57" t="s">
        <v>19</v>
      </c>
      <c r="N84" s="58" t="s">
        <v>44</v>
      </c>
      <c r="O84" s="58" t="s">
        <v>180</v>
      </c>
      <c r="P84" s="58" t="s">
        <v>181</v>
      </c>
      <c r="Q84" s="58" t="s">
        <v>182</v>
      </c>
      <c r="R84" s="58" t="s">
        <v>183</v>
      </c>
      <c r="S84" s="58" t="s">
        <v>184</v>
      </c>
      <c r="T84" s="59" t="s">
        <v>185</v>
      </c>
    </row>
    <row r="85" spans="2:65" s="1" customFormat="1" ht="22.9" customHeight="1">
      <c r="B85" s="33"/>
      <c r="C85" s="62" t="s">
        <v>186</v>
      </c>
      <c r="J85" s="117">
        <f>BK85</f>
        <v>0</v>
      </c>
      <c r="L85" s="33"/>
      <c r="M85" s="60"/>
      <c r="N85" s="51"/>
      <c r="O85" s="51"/>
      <c r="P85" s="118">
        <f>P86</f>
        <v>0</v>
      </c>
      <c r="Q85" s="51"/>
      <c r="R85" s="118">
        <f>R86</f>
        <v>3.7068500000000006</v>
      </c>
      <c r="S85" s="51"/>
      <c r="T85" s="119">
        <f>T86</f>
        <v>0</v>
      </c>
      <c r="AT85" s="18" t="s">
        <v>73</v>
      </c>
      <c r="AU85" s="18" t="s">
        <v>161</v>
      </c>
      <c r="BK85" s="120">
        <f>BK86</f>
        <v>0</v>
      </c>
    </row>
    <row r="86" spans="2:65" s="11" customFormat="1" ht="25.9" customHeight="1">
      <c r="B86" s="121"/>
      <c r="D86" s="122" t="s">
        <v>73</v>
      </c>
      <c r="E86" s="123" t="s">
        <v>187</v>
      </c>
      <c r="F86" s="123" t="s">
        <v>188</v>
      </c>
      <c r="I86" s="124"/>
      <c r="J86" s="125">
        <f>BK86</f>
        <v>0</v>
      </c>
      <c r="L86" s="121"/>
      <c r="M86" s="126"/>
      <c r="P86" s="127">
        <f>P87+P240+P265+P273+P350</f>
        <v>0</v>
      </c>
      <c r="R86" s="127">
        <f>R87+R240+R265+R273+R350</f>
        <v>3.7068500000000006</v>
      </c>
      <c r="T86" s="128">
        <f>T87+T240+T265+T273+T350</f>
        <v>0</v>
      </c>
      <c r="AR86" s="122" t="s">
        <v>82</v>
      </c>
      <c r="AT86" s="129" t="s">
        <v>73</v>
      </c>
      <c r="AU86" s="129" t="s">
        <v>74</v>
      </c>
      <c r="AY86" s="122" t="s">
        <v>189</v>
      </c>
      <c r="BK86" s="130">
        <f>BK87+BK240+BK265+BK273+BK350</f>
        <v>0</v>
      </c>
    </row>
    <row r="87" spans="2:65" s="11" customFormat="1" ht="22.9" customHeight="1">
      <c r="B87" s="121"/>
      <c r="D87" s="122" t="s">
        <v>73</v>
      </c>
      <c r="E87" s="131" t="s">
        <v>82</v>
      </c>
      <c r="F87" s="131" t="s">
        <v>190</v>
      </c>
      <c r="I87" s="124"/>
      <c r="J87" s="132">
        <f>BK87</f>
        <v>0</v>
      </c>
      <c r="L87" s="121"/>
      <c r="M87" s="126"/>
      <c r="P87" s="127">
        <f>SUM(P88:P239)</f>
        <v>0</v>
      </c>
      <c r="R87" s="127">
        <f>SUM(R88:R239)</f>
        <v>0.79682549999999996</v>
      </c>
      <c r="T87" s="128">
        <f>SUM(T88:T239)</f>
        <v>0</v>
      </c>
      <c r="AR87" s="122" t="s">
        <v>82</v>
      </c>
      <c r="AT87" s="129" t="s">
        <v>73</v>
      </c>
      <c r="AU87" s="129" t="s">
        <v>82</v>
      </c>
      <c r="AY87" s="122" t="s">
        <v>189</v>
      </c>
      <c r="BK87" s="130">
        <f>SUM(BK88:BK239)</f>
        <v>0</v>
      </c>
    </row>
    <row r="88" spans="2:65" s="1" customFormat="1" ht="24.2" customHeight="1">
      <c r="B88" s="33"/>
      <c r="C88" s="133" t="s">
        <v>82</v>
      </c>
      <c r="D88" s="133" t="s">
        <v>191</v>
      </c>
      <c r="E88" s="134" t="s">
        <v>346</v>
      </c>
      <c r="F88" s="135" t="s">
        <v>347</v>
      </c>
      <c r="G88" s="136" t="s">
        <v>348</v>
      </c>
      <c r="H88" s="137">
        <v>70</v>
      </c>
      <c r="I88" s="138"/>
      <c r="J88" s="139">
        <f>ROUND(I88*H88,2)</f>
        <v>0</v>
      </c>
      <c r="K88" s="135" t="s">
        <v>195</v>
      </c>
      <c r="L88" s="33"/>
      <c r="M88" s="140" t="s">
        <v>19</v>
      </c>
      <c r="N88" s="141" t="s">
        <v>45</v>
      </c>
      <c r="P88" s="142">
        <f>O88*H88</f>
        <v>0</v>
      </c>
      <c r="Q88" s="142">
        <v>3.0000000000000001E-5</v>
      </c>
      <c r="R88" s="142">
        <f>Q88*H88</f>
        <v>2.0999999999999999E-3</v>
      </c>
      <c r="S88" s="142">
        <v>0</v>
      </c>
      <c r="T88" s="143">
        <f>S88*H88</f>
        <v>0</v>
      </c>
      <c r="AR88" s="144" t="s">
        <v>196</v>
      </c>
      <c r="AT88" s="144" t="s">
        <v>191</v>
      </c>
      <c r="AU88" s="144" t="s">
        <v>85</v>
      </c>
      <c r="AY88" s="18" t="s">
        <v>189</v>
      </c>
      <c r="BE88" s="145">
        <f>IF(N88="základní",J88,0)</f>
        <v>0</v>
      </c>
      <c r="BF88" s="145">
        <f>IF(N88="snížená",J88,0)</f>
        <v>0</v>
      </c>
      <c r="BG88" s="145">
        <f>IF(N88="zákl. přenesená",J88,0)</f>
        <v>0</v>
      </c>
      <c r="BH88" s="145">
        <f>IF(N88="sníž. přenesená",J88,0)</f>
        <v>0</v>
      </c>
      <c r="BI88" s="145">
        <f>IF(N88="nulová",J88,0)</f>
        <v>0</v>
      </c>
      <c r="BJ88" s="18" t="s">
        <v>82</v>
      </c>
      <c r="BK88" s="145">
        <f>ROUND(I88*H88,2)</f>
        <v>0</v>
      </c>
      <c r="BL88" s="18" t="s">
        <v>196</v>
      </c>
      <c r="BM88" s="144" t="s">
        <v>5345</v>
      </c>
    </row>
    <row r="89" spans="2:65" s="1" customFormat="1" ht="11.25">
      <c r="B89" s="33"/>
      <c r="D89" s="146" t="s">
        <v>198</v>
      </c>
      <c r="F89" s="147" t="s">
        <v>350</v>
      </c>
      <c r="I89" s="148"/>
      <c r="L89" s="33"/>
      <c r="M89" s="149"/>
      <c r="T89" s="54"/>
      <c r="AT89" s="18" t="s">
        <v>198</v>
      </c>
      <c r="AU89" s="18" t="s">
        <v>85</v>
      </c>
    </row>
    <row r="90" spans="2:65" s="12" customFormat="1" ht="11.25">
      <c r="B90" s="150"/>
      <c r="D90" s="151" t="s">
        <v>205</v>
      </c>
      <c r="E90" s="152" t="s">
        <v>19</v>
      </c>
      <c r="F90" s="153" t="s">
        <v>5346</v>
      </c>
      <c r="H90" s="152" t="s">
        <v>19</v>
      </c>
      <c r="I90" s="154"/>
      <c r="L90" s="150"/>
      <c r="M90" s="155"/>
      <c r="T90" s="156"/>
      <c r="AT90" s="152" t="s">
        <v>205</v>
      </c>
      <c r="AU90" s="152" t="s">
        <v>85</v>
      </c>
      <c r="AV90" s="12" t="s">
        <v>82</v>
      </c>
      <c r="AW90" s="12" t="s">
        <v>35</v>
      </c>
      <c r="AX90" s="12" t="s">
        <v>74</v>
      </c>
      <c r="AY90" s="152" t="s">
        <v>189</v>
      </c>
    </row>
    <row r="91" spans="2:65" s="13" customFormat="1" ht="11.25">
      <c r="B91" s="157"/>
      <c r="D91" s="151" t="s">
        <v>205</v>
      </c>
      <c r="E91" s="158" t="s">
        <v>19</v>
      </c>
      <c r="F91" s="159" t="s">
        <v>5347</v>
      </c>
      <c r="H91" s="160">
        <v>70</v>
      </c>
      <c r="I91" s="161"/>
      <c r="L91" s="157"/>
      <c r="M91" s="162"/>
      <c r="T91" s="163"/>
      <c r="AT91" s="158" t="s">
        <v>205</v>
      </c>
      <c r="AU91" s="158" t="s">
        <v>85</v>
      </c>
      <c r="AV91" s="13" t="s">
        <v>85</v>
      </c>
      <c r="AW91" s="13" t="s">
        <v>35</v>
      </c>
      <c r="AX91" s="13" t="s">
        <v>82</v>
      </c>
      <c r="AY91" s="158" t="s">
        <v>189</v>
      </c>
    </row>
    <row r="92" spans="2:65" s="1" customFormat="1" ht="37.9" customHeight="1">
      <c r="B92" s="33"/>
      <c r="C92" s="133" t="s">
        <v>85</v>
      </c>
      <c r="D92" s="133" t="s">
        <v>191</v>
      </c>
      <c r="E92" s="134" t="s">
        <v>356</v>
      </c>
      <c r="F92" s="135" t="s">
        <v>357</v>
      </c>
      <c r="G92" s="136" t="s">
        <v>358</v>
      </c>
      <c r="H92" s="137">
        <v>7</v>
      </c>
      <c r="I92" s="138"/>
      <c r="J92" s="139">
        <f>ROUND(I92*H92,2)</f>
        <v>0</v>
      </c>
      <c r="K92" s="135" t="s">
        <v>195</v>
      </c>
      <c r="L92" s="33"/>
      <c r="M92" s="140" t="s">
        <v>19</v>
      </c>
      <c r="N92" s="141" t="s">
        <v>45</v>
      </c>
      <c r="P92" s="142">
        <f>O92*H92</f>
        <v>0</v>
      </c>
      <c r="Q92" s="142">
        <v>0</v>
      </c>
      <c r="R92" s="142">
        <f>Q92*H92</f>
        <v>0</v>
      </c>
      <c r="S92" s="142">
        <v>0</v>
      </c>
      <c r="T92" s="143">
        <f>S92*H92</f>
        <v>0</v>
      </c>
      <c r="AR92" s="144" t="s">
        <v>196</v>
      </c>
      <c r="AT92" s="144" t="s">
        <v>191</v>
      </c>
      <c r="AU92" s="144" t="s">
        <v>85</v>
      </c>
      <c r="AY92" s="18" t="s">
        <v>189</v>
      </c>
      <c r="BE92" s="145">
        <f>IF(N92="základní",J92,0)</f>
        <v>0</v>
      </c>
      <c r="BF92" s="145">
        <f>IF(N92="snížená",J92,0)</f>
        <v>0</v>
      </c>
      <c r="BG92" s="145">
        <f>IF(N92="zákl. přenesená",J92,0)</f>
        <v>0</v>
      </c>
      <c r="BH92" s="145">
        <f>IF(N92="sníž. přenesená",J92,0)</f>
        <v>0</v>
      </c>
      <c r="BI92" s="145">
        <f>IF(N92="nulová",J92,0)</f>
        <v>0</v>
      </c>
      <c r="BJ92" s="18" t="s">
        <v>82</v>
      </c>
      <c r="BK92" s="145">
        <f>ROUND(I92*H92,2)</f>
        <v>0</v>
      </c>
      <c r="BL92" s="18" t="s">
        <v>196</v>
      </c>
      <c r="BM92" s="144" t="s">
        <v>5348</v>
      </c>
    </row>
    <row r="93" spans="2:65" s="1" customFormat="1" ht="11.25">
      <c r="B93" s="33"/>
      <c r="D93" s="146" t="s">
        <v>198</v>
      </c>
      <c r="F93" s="147" t="s">
        <v>360</v>
      </c>
      <c r="I93" s="148"/>
      <c r="L93" s="33"/>
      <c r="M93" s="149"/>
      <c r="T93" s="54"/>
      <c r="AT93" s="18" t="s">
        <v>198</v>
      </c>
      <c r="AU93" s="18" t="s">
        <v>85</v>
      </c>
    </row>
    <row r="94" spans="2:65" s="1" customFormat="1" ht="100.5" customHeight="1">
      <c r="B94" s="33"/>
      <c r="C94" s="133" t="s">
        <v>111</v>
      </c>
      <c r="D94" s="133" t="s">
        <v>191</v>
      </c>
      <c r="E94" s="134" t="s">
        <v>5349</v>
      </c>
      <c r="F94" s="135" t="s">
        <v>5350</v>
      </c>
      <c r="G94" s="136" t="s">
        <v>339</v>
      </c>
      <c r="H94" s="137">
        <v>2.5499999999999998</v>
      </c>
      <c r="I94" s="138"/>
      <c r="J94" s="139">
        <f>ROUND(I94*H94,2)</f>
        <v>0</v>
      </c>
      <c r="K94" s="135" t="s">
        <v>195</v>
      </c>
      <c r="L94" s="33"/>
      <c r="M94" s="140" t="s">
        <v>19</v>
      </c>
      <c r="N94" s="141" t="s">
        <v>45</v>
      </c>
      <c r="P94" s="142">
        <f>O94*H94</f>
        <v>0</v>
      </c>
      <c r="Q94" s="142">
        <v>6.053E-2</v>
      </c>
      <c r="R94" s="142">
        <f>Q94*H94</f>
        <v>0.1543515</v>
      </c>
      <c r="S94" s="142">
        <v>0</v>
      </c>
      <c r="T94" s="143">
        <f>S94*H94</f>
        <v>0</v>
      </c>
      <c r="AR94" s="144" t="s">
        <v>196</v>
      </c>
      <c r="AT94" s="144" t="s">
        <v>191</v>
      </c>
      <c r="AU94" s="144" t="s">
        <v>85</v>
      </c>
      <c r="AY94" s="18" t="s">
        <v>189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8" t="s">
        <v>82</v>
      </c>
      <c r="BK94" s="145">
        <f>ROUND(I94*H94,2)</f>
        <v>0</v>
      </c>
      <c r="BL94" s="18" t="s">
        <v>196</v>
      </c>
      <c r="BM94" s="144" t="s">
        <v>5351</v>
      </c>
    </row>
    <row r="95" spans="2:65" s="1" customFormat="1" ht="11.25">
      <c r="B95" s="33"/>
      <c r="D95" s="146" t="s">
        <v>198</v>
      </c>
      <c r="F95" s="147" t="s">
        <v>5352</v>
      </c>
      <c r="I95" s="148"/>
      <c r="L95" s="33"/>
      <c r="M95" s="149"/>
      <c r="T95" s="54"/>
      <c r="AT95" s="18" t="s">
        <v>198</v>
      </c>
      <c r="AU95" s="18" t="s">
        <v>85</v>
      </c>
    </row>
    <row r="96" spans="2:65" s="13" customFormat="1" ht="11.25">
      <c r="B96" s="157"/>
      <c r="D96" s="151" t="s">
        <v>205</v>
      </c>
      <c r="E96" s="158" t="s">
        <v>19</v>
      </c>
      <c r="F96" s="159" t="s">
        <v>5353</v>
      </c>
      <c r="H96" s="160">
        <v>2.5499999999999998</v>
      </c>
      <c r="I96" s="161"/>
      <c r="L96" s="157"/>
      <c r="M96" s="162"/>
      <c r="T96" s="163"/>
      <c r="AT96" s="158" t="s">
        <v>205</v>
      </c>
      <c r="AU96" s="158" t="s">
        <v>85</v>
      </c>
      <c r="AV96" s="13" t="s">
        <v>85</v>
      </c>
      <c r="AW96" s="13" t="s">
        <v>35</v>
      </c>
      <c r="AX96" s="13" t="s">
        <v>82</v>
      </c>
      <c r="AY96" s="158" t="s">
        <v>189</v>
      </c>
    </row>
    <row r="97" spans="2:65" s="1" customFormat="1" ht="44.25" customHeight="1">
      <c r="B97" s="33"/>
      <c r="C97" s="133" t="s">
        <v>196</v>
      </c>
      <c r="D97" s="133" t="s">
        <v>191</v>
      </c>
      <c r="E97" s="134" t="s">
        <v>5160</v>
      </c>
      <c r="F97" s="135" t="s">
        <v>5161</v>
      </c>
      <c r="G97" s="136" t="s">
        <v>405</v>
      </c>
      <c r="H97" s="137">
        <v>30.274000000000001</v>
      </c>
      <c r="I97" s="138"/>
      <c r="J97" s="139">
        <f>ROUND(I97*H97,2)</f>
        <v>0</v>
      </c>
      <c r="K97" s="135" t="s">
        <v>195</v>
      </c>
      <c r="L97" s="33"/>
      <c r="M97" s="140" t="s">
        <v>19</v>
      </c>
      <c r="N97" s="141" t="s">
        <v>45</v>
      </c>
      <c r="P97" s="142">
        <f>O97*H97</f>
        <v>0</v>
      </c>
      <c r="Q97" s="142">
        <v>0</v>
      </c>
      <c r="R97" s="142">
        <f>Q97*H97</f>
        <v>0</v>
      </c>
      <c r="S97" s="142">
        <v>0</v>
      </c>
      <c r="T97" s="143">
        <f>S97*H97</f>
        <v>0</v>
      </c>
      <c r="AR97" s="144" t="s">
        <v>196</v>
      </c>
      <c r="AT97" s="144" t="s">
        <v>191</v>
      </c>
      <c r="AU97" s="144" t="s">
        <v>85</v>
      </c>
      <c r="AY97" s="18" t="s">
        <v>189</v>
      </c>
      <c r="BE97" s="145">
        <f>IF(N97="základní",J97,0)</f>
        <v>0</v>
      </c>
      <c r="BF97" s="145">
        <f>IF(N97="snížená",J97,0)</f>
        <v>0</v>
      </c>
      <c r="BG97" s="145">
        <f>IF(N97="zákl. přenesená",J97,0)</f>
        <v>0</v>
      </c>
      <c r="BH97" s="145">
        <f>IF(N97="sníž. přenesená",J97,0)</f>
        <v>0</v>
      </c>
      <c r="BI97" s="145">
        <f>IF(N97="nulová",J97,0)</f>
        <v>0</v>
      </c>
      <c r="BJ97" s="18" t="s">
        <v>82</v>
      </c>
      <c r="BK97" s="145">
        <f>ROUND(I97*H97,2)</f>
        <v>0</v>
      </c>
      <c r="BL97" s="18" t="s">
        <v>196</v>
      </c>
      <c r="BM97" s="144" t="s">
        <v>5354</v>
      </c>
    </row>
    <row r="98" spans="2:65" s="1" customFormat="1" ht="11.25">
      <c r="B98" s="33"/>
      <c r="D98" s="146" t="s">
        <v>198</v>
      </c>
      <c r="F98" s="147" t="s">
        <v>5163</v>
      </c>
      <c r="I98" s="148"/>
      <c r="L98" s="33"/>
      <c r="M98" s="149"/>
      <c r="T98" s="54"/>
      <c r="AT98" s="18" t="s">
        <v>198</v>
      </c>
      <c r="AU98" s="18" t="s">
        <v>85</v>
      </c>
    </row>
    <row r="99" spans="2:65" s="12" customFormat="1" ht="11.25">
      <c r="B99" s="150"/>
      <c r="D99" s="151" t="s">
        <v>205</v>
      </c>
      <c r="E99" s="152" t="s">
        <v>19</v>
      </c>
      <c r="F99" s="153" t="s">
        <v>5355</v>
      </c>
      <c r="H99" s="152" t="s">
        <v>19</v>
      </c>
      <c r="I99" s="154"/>
      <c r="L99" s="150"/>
      <c r="M99" s="155"/>
      <c r="T99" s="156"/>
      <c r="AT99" s="152" t="s">
        <v>205</v>
      </c>
      <c r="AU99" s="152" t="s">
        <v>85</v>
      </c>
      <c r="AV99" s="12" t="s">
        <v>82</v>
      </c>
      <c r="AW99" s="12" t="s">
        <v>35</v>
      </c>
      <c r="AX99" s="12" t="s">
        <v>74</v>
      </c>
      <c r="AY99" s="152" t="s">
        <v>189</v>
      </c>
    </row>
    <row r="100" spans="2:65" s="12" customFormat="1" ht="22.5">
      <c r="B100" s="150"/>
      <c r="D100" s="151" t="s">
        <v>205</v>
      </c>
      <c r="E100" s="152" t="s">
        <v>19</v>
      </c>
      <c r="F100" s="153" t="s">
        <v>5165</v>
      </c>
      <c r="H100" s="152" t="s">
        <v>19</v>
      </c>
      <c r="I100" s="154"/>
      <c r="L100" s="150"/>
      <c r="M100" s="155"/>
      <c r="T100" s="156"/>
      <c r="AT100" s="152" t="s">
        <v>205</v>
      </c>
      <c r="AU100" s="152" t="s">
        <v>85</v>
      </c>
      <c r="AV100" s="12" t="s">
        <v>82</v>
      </c>
      <c r="AW100" s="12" t="s">
        <v>35</v>
      </c>
      <c r="AX100" s="12" t="s">
        <v>74</v>
      </c>
      <c r="AY100" s="152" t="s">
        <v>189</v>
      </c>
    </row>
    <row r="101" spans="2:65" s="12" customFormat="1" ht="11.25">
      <c r="B101" s="150"/>
      <c r="D101" s="151" t="s">
        <v>205</v>
      </c>
      <c r="E101" s="152" t="s">
        <v>19</v>
      </c>
      <c r="F101" s="153" t="s">
        <v>5166</v>
      </c>
      <c r="H101" s="152" t="s">
        <v>19</v>
      </c>
      <c r="I101" s="154"/>
      <c r="L101" s="150"/>
      <c r="M101" s="155"/>
      <c r="T101" s="156"/>
      <c r="AT101" s="152" t="s">
        <v>205</v>
      </c>
      <c r="AU101" s="152" t="s">
        <v>85</v>
      </c>
      <c r="AV101" s="12" t="s">
        <v>82</v>
      </c>
      <c r="AW101" s="12" t="s">
        <v>35</v>
      </c>
      <c r="AX101" s="12" t="s">
        <v>74</v>
      </c>
      <c r="AY101" s="152" t="s">
        <v>189</v>
      </c>
    </row>
    <row r="102" spans="2:65" s="12" customFormat="1" ht="11.25">
      <c r="B102" s="150"/>
      <c r="D102" s="151" t="s">
        <v>205</v>
      </c>
      <c r="E102" s="152" t="s">
        <v>19</v>
      </c>
      <c r="F102" s="153" t="s">
        <v>5356</v>
      </c>
      <c r="H102" s="152" t="s">
        <v>19</v>
      </c>
      <c r="I102" s="154"/>
      <c r="L102" s="150"/>
      <c r="M102" s="155"/>
      <c r="T102" s="156"/>
      <c r="AT102" s="152" t="s">
        <v>205</v>
      </c>
      <c r="AU102" s="152" t="s">
        <v>85</v>
      </c>
      <c r="AV102" s="12" t="s">
        <v>82</v>
      </c>
      <c r="AW102" s="12" t="s">
        <v>35</v>
      </c>
      <c r="AX102" s="12" t="s">
        <v>74</v>
      </c>
      <c r="AY102" s="152" t="s">
        <v>189</v>
      </c>
    </row>
    <row r="103" spans="2:65" s="12" customFormat="1" ht="11.25">
      <c r="B103" s="150"/>
      <c r="D103" s="151" t="s">
        <v>205</v>
      </c>
      <c r="E103" s="152" t="s">
        <v>19</v>
      </c>
      <c r="F103" s="153" t="s">
        <v>5357</v>
      </c>
      <c r="H103" s="152" t="s">
        <v>19</v>
      </c>
      <c r="I103" s="154"/>
      <c r="L103" s="150"/>
      <c r="M103" s="155"/>
      <c r="T103" s="156"/>
      <c r="AT103" s="152" t="s">
        <v>205</v>
      </c>
      <c r="AU103" s="152" t="s">
        <v>85</v>
      </c>
      <c r="AV103" s="12" t="s">
        <v>82</v>
      </c>
      <c r="AW103" s="12" t="s">
        <v>35</v>
      </c>
      <c r="AX103" s="12" t="s">
        <v>74</v>
      </c>
      <c r="AY103" s="152" t="s">
        <v>189</v>
      </c>
    </row>
    <row r="104" spans="2:65" s="13" customFormat="1" ht="11.25">
      <c r="B104" s="157"/>
      <c r="D104" s="151" t="s">
        <v>205</v>
      </c>
      <c r="E104" s="158" t="s">
        <v>19</v>
      </c>
      <c r="F104" s="159" t="s">
        <v>5358</v>
      </c>
      <c r="H104" s="160">
        <v>220.029</v>
      </c>
      <c r="I104" s="161"/>
      <c r="L104" s="157"/>
      <c r="M104" s="162"/>
      <c r="T104" s="163"/>
      <c r="AT104" s="158" t="s">
        <v>205</v>
      </c>
      <c r="AU104" s="158" t="s">
        <v>85</v>
      </c>
      <c r="AV104" s="13" t="s">
        <v>85</v>
      </c>
      <c r="AW104" s="13" t="s">
        <v>35</v>
      </c>
      <c r="AX104" s="13" t="s">
        <v>74</v>
      </c>
      <c r="AY104" s="158" t="s">
        <v>189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400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3" customFormat="1" ht="11.25">
      <c r="B106" s="157"/>
      <c r="D106" s="151" t="s">
        <v>205</v>
      </c>
      <c r="E106" s="158" t="s">
        <v>19</v>
      </c>
      <c r="F106" s="159" t="s">
        <v>5359</v>
      </c>
      <c r="H106" s="160">
        <v>28.68</v>
      </c>
      <c r="I106" s="161"/>
      <c r="L106" s="157"/>
      <c r="M106" s="162"/>
      <c r="T106" s="163"/>
      <c r="AT106" s="158" t="s">
        <v>205</v>
      </c>
      <c r="AU106" s="158" t="s">
        <v>85</v>
      </c>
      <c r="AV106" s="13" t="s">
        <v>85</v>
      </c>
      <c r="AW106" s="13" t="s">
        <v>35</v>
      </c>
      <c r="AX106" s="13" t="s">
        <v>74</v>
      </c>
      <c r="AY106" s="158" t="s">
        <v>189</v>
      </c>
    </row>
    <row r="107" spans="2:65" s="12" customFormat="1" ht="11.25">
      <c r="B107" s="150"/>
      <c r="D107" s="151" t="s">
        <v>205</v>
      </c>
      <c r="E107" s="152" t="s">
        <v>19</v>
      </c>
      <c r="F107" s="153" t="s">
        <v>5170</v>
      </c>
      <c r="H107" s="152" t="s">
        <v>19</v>
      </c>
      <c r="I107" s="154"/>
      <c r="L107" s="150"/>
      <c r="M107" s="155"/>
      <c r="T107" s="156"/>
      <c r="AT107" s="152" t="s">
        <v>205</v>
      </c>
      <c r="AU107" s="152" t="s">
        <v>85</v>
      </c>
      <c r="AV107" s="12" t="s">
        <v>82</v>
      </c>
      <c r="AW107" s="12" t="s">
        <v>35</v>
      </c>
      <c r="AX107" s="12" t="s">
        <v>74</v>
      </c>
      <c r="AY107" s="152" t="s">
        <v>189</v>
      </c>
    </row>
    <row r="108" spans="2:65" s="13" customFormat="1" ht="11.25">
      <c r="B108" s="157"/>
      <c r="D108" s="151" t="s">
        <v>205</v>
      </c>
      <c r="E108" s="158" t="s">
        <v>19</v>
      </c>
      <c r="F108" s="159" t="s">
        <v>5360</v>
      </c>
      <c r="H108" s="160">
        <v>54.034999999999997</v>
      </c>
      <c r="I108" s="161"/>
      <c r="L108" s="157"/>
      <c r="M108" s="162"/>
      <c r="T108" s="163"/>
      <c r="AT108" s="158" t="s">
        <v>205</v>
      </c>
      <c r="AU108" s="158" t="s">
        <v>85</v>
      </c>
      <c r="AV108" s="13" t="s">
        <v>85</v>
      </c>
      <c r="AW108" s="13" t="s">
        <v>35</v>
      </c>
      <c r="AX108" s="13" t="s">
        <v>74</v>
      </c>
      <c r="AY108" s="158" t="s">
        <v>189</v>
      </c>
    </row>
    <row r="109" spans="2:65" s="15" customFormat="1" ht="11.25">
      <c r="B109" s="171"/>
      <c r="D109" s="151" t="s">
        <v>205</v>
      </c>
      <c r="E109" s="172" t="s">
        <v>19</v>
      </c>
      <c r="F109" s="173" t="s">
        <v>412</v>
      </c>
      <c r="H109" s="174">
        <v>302.74400000000003</v>
      </c>
      <c r="I109" s="175"/>
      <c r="L109" s="171"/>
      <c r="M109" s="176"/>
      <c r="T109" s="177"/>
      <c r="AT109" s="172" t="s">
        <v>205</v>
      </c>
      <c r="AU109" s="172" t="s">
        <v>85</v>
      </c>
      <c r="AV109" s="15" t="s">
        <v>111</v>
      </c>
      <c r="AW109" s="15" t="s">
        <v>35</v>
      </c>
      <c r="AX109" s="15" t="s">
        <v>74</v>
      </c>
      <c r="AY109" s="172" t="s">
        <v>189</v>
      </c>
    </row>
    <row r="110" spans="2:65" s="12" customFormat="1" ht="11.25">
      <c r="B110" s="150"/>
      <c r="D110" s="151" t="s">
        <v>205</v>
      </c>
      <c r="E110" s="152" t="s">
        <v>19</v>
      </c>
      <c r="F110" s="153" t="s">
        <v>413</v>
      </c>
      <c r="H110" s="152" t="s">
        <v>19</v>
      </c>
      <c r="I110" s="154"/>
      <c r="L110" s="150"/>
      <c r="M110" s="155"/>
      <c r="T110" s="156"/>
      <c r="AT110" s="152" t="s">
        <v>205</v>
      </c>
      <c r="AU110" s="152" t="s">
        <v>85</v>
      </c>
      <c r="AV110" s="12" t="s">
        <v>82</v>
      </c>
      <c r="AW110" s="12" t="s">
        <v>35</v>
      </c>
      <c r="AX110" s="12" t="s">
        <v>74</v>
      </c>
      <c r="AY110" s="152" t="s">
        <v>189</v>
      </c>
    </row>
    <row r="111" spans="2:65" s="13" customFormat="1" ht="11.25">
      <c r="B111" s="157"/>
      <c r="D111" s="151" t="s">
        <v>205</v>
      </c>
      <c r="E111" s="158" t="s">
        <v>19</v>
      </c>
      <c r="F111" s="159" t="s">
        <v>5361</v>
      </c>
      <c r="H111" s="160">
        <v>30.274000000000001</v>
      </c>
      <c r="I111" s="161"/>
      <c r="L111" s="157"/>
      <c r="M111" s="162"/>
      <c r="T111" s="163"/>
      <c r="AT111" s="158" t="s">
        <v>205</v>
      </c>
      <c r="AU111" s="158" t="s">
        <v>85</v>
      </c>
      <c r="AV111" s="13" t="s">
        <v>85</v>
      </c>
      <c r="AW111" s="13" t="s">
        <v>35</v>
      </c>
      <c r="AX111" s="13" t="s">
        <v>82</v>
      </c>
      <c r="AY111" s="158" t="s">
        <v>189</v>
      </c>
    </row>
    <row r="112" spans="2:65" s="1" customFormat="1" ht="44.25" customHeight="1">
      <c r="B112" s="33"/>
      <c r="C112" s="133" t="s">
        <v>219</v>
      </c>
      <c r="D112" s="133" t="s">
        <v>191</v>
      </c>
      <c r="E112" s="134" t="s">
        <v>5173</v>
      </c>
      <c r="F112" s="135" t="s">
        <v>5174</v>
      </c>
      <c r="G112" s="136" t="s">
        <v>405</v>
      </c>
      <c r="H112" s="137">
        <v>45.411999999999999</v>
      </c>
      <c r="I112" s="138"/>
      <c r="J112" s="139">
        <f>ROUND(I112*H112,2)</f>
        <v>0</v>
      </c>
      <c r="K112" s="135" t="s">
        <v>195</v>
      </c>
      <c r="L112" s="33"/>
      <c r="M112" s="140" t="s">
        <v>19</v>
      </c>
      <c r="N112" s="141" t="s">
        <v>45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196</v>
      </c>
      <c r="AT112" s="144" t="s">
        <v>191</v>
      </c>
      <c r="AU112" s="144" t="s">
        <v>85</v>
      </c>
      <c r="AY112" s="18" t="s">
        <v>189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8" t="s">
        <v>82</v>
      </c>
      <c r="BK112" s="145">
        <f>ROUND(I112*H112,2)</f>
        <v>0</v>
      </c>
      <c r="BL112" s="18" t="s">
        <v>196</v>
      </c>
      <c r="BM112" s="144" t="s">
        <v>5362</v>
      </c>
    </row>
    <row r="113" spans="2:65" s="1" customFormat="1" ht="11.25">
      <c r="B113" s="33"/>
      <c r="D113" s="146" t="s">
        <v>198</v>
      </c>
      <c r="F113" s="147" t="s">
        <v>5176</v>
      </c>
      <c r="I113" s="148"/>
      <c r="L113" s="33"/>
      <c r="M113" s="149"/>
      <c r="T113" s="54"/>
      <c r="AT113" s="18" t="s">
        <v>198</v>
      </c>
      <c r="AU113" s="18" t="s">
        <v>85</v>
      </c>
    </row>
    <row r="114" spans="2:65" s="12" customFormat="1" ht="11.25">
      <c r="B114" s="150"/>
      <c r="D114" s="151" t="s">
        <v>205</v>
      </c>
      <c r="E114" s="152" t="s">
        <v>19</v>
      </c>
      <c r="F114" s="153" t="s">
        <v>420</v>
      </c>
      <c r="H114" s="152" t="s">
        <v>19</v>
      </c>
      <c r="I114" s="154"/>
      <c r="L114" s="150"/>
      <c r="M114" s="155"/>
      <c r="T114" s="156"/>
      <c r="AT114" s="152" t="s">
        <v>205</v>
      </c>
      <c r="AU114" s="152" t="s">
        <v>85</v>
      </c>
      <c r="AV114" s="12" t="s">
        <v>82</v>
      </c>
      <c r="AW114" s="12" t="s">
        <v>35</v>
      </c>
      <c r="AX114" s="12" t="s">
        <v>74</v>
      </c>
      <c r="AY114" s="152" t="s">
        <v>189</v>
      </c>
    </row>
    <row r="115" spans="2:65" s="13" customFormat="1" ht="11.25">
      <c r="B115" s="157"/>
      <c r="D115" s="151" t="s">
        <v>205</v>
      </c>
      <c r="E115" s="158" t="s">
        <v>19</v>
      </c>
      <c r="F115" s="159" t="s">
        <v>5363</v>
      </c>
      <c r="H115" s="160">
        <v>45.411999999999999</v>
      </c>
      <c r="I115" s="161"/>
      <c r="L115" s="157"/>
      <c r="M115" s="162"/>
      <c r="T115" s="163"/>
      <c r="AT115" s="158" t="s">
        <v>205</v>
      </c>
      <c r="AU115" s="158" t="s">
        <v>85</v>
      </c>
      <c r="AV115" s="13" t="s">
        <v>85</v>
      </c>
      <c r="AW115" s="13" t="s">
        <v>35</v>
      </c>
      <c r="AX115" s="13" t="s">
        <v>82</v>
      </c>
      <c r="AY115" s="158" t="s">
        <v>189</v>
      </c>
    </row>
    <row r="116" spans="2:65" s="1" customFormat="1" ht="44.25" customHeight="1">
      <c r="B116" s="33"/>
      <c r="C116" s="133" t="s">
        <v>218</v>
      </c>
      <c r="D116" s="133" t="s">
        <v>191</v>
      </c>
      <c r="E116" s="134" t="s">
        <v>5178</v>
      </c>
      <c r="F116" s="135" t="s">
        <v>5179</v>
      </c>
      <c r="G116" s="136" t="s">
        <v>405</v>
      </c>
      <c r="H116" s="137">
        <v>181.64599999999999</v>
      </c>
      <c r="I116" s="138"/>
      <c r="J116" s="139">
        <f>ROUND(I116*H116,2)</f>
        <v>0</v>
      </c>
      <c r="K116" s="135" t="s">
        <v>195</v>
      </c>
      <c r="L116" s="33"/>
      <c r="M116" s="140" t="s">
        <v>19</v>
      </c>
      <c r="N116" s="141" t="s">
        <v>45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196</v>
      </c>
      <c r="AT116" s="144" t="s">
        <v>191</v>
      </c>
      <c r="AU116" s="144" t="s">
        <v>85</v>
      </c>
      <c r="AY116" s="18" t="s">
        <v>189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8" t="s">
        <v>82</v>
      </c>
      <c r="BK116" s="145">
        <f>ROUND(I116*H116,2)</f>
        <v>0</v>
      </c>
      <c r="BL116" s="18" t="s">
        <v>196</v>
      </c>
      <c r="BM116" s="144" t="s">
        <v>5364</v>
      </c>
    </row>
    <row r="117" spans="2:65" s="1" customFormat="1" ht="11.25">
      <c r="B117" s="33"/>
      <c r="D117" s="146" t="s">
        <v>198</v>
      </c>
      <c r="F117" s="147" t="s">
        <v>5181</v>
      </c>
      <c r="I117" s="148"/>
      <c r="L117" s="33"/>
      <c r="M117" s="149"/>
      <c r="T117" s="54"/>
      <c r="AT117" s="18" t="s">
        <v>198</v>
      </c>
      <c r="AU117" s="18" t="s">
        <v>85</v>
      </c>
    </row>
    <row r="118" spans="2:65" s="12" customFormat="1" ht="11.25">
      <c r="B118" s="150"/>
      <c r="D118" s="151" t="s">
        <v>205</v>
      </c>
      <c r="E118" s="152" t="s">
        <v>19</v>
      </c>
      <c r="F118" s="153" t="s">
        <v>486</v>
      </c>
      <c r="H118" s="152" t="s">
        <v>19</v>
      </c>
      <c r="I118" s="154"/>
      <c r="L118" s="150"/>
      <c r="M118" s="155"/>
      <c r="T118" s="156"/>
      <c r="AT118" s="152" t="s">
        <v>205</v>
      </c>
      <c r="AU118" s="152" t="s">
        <v>85</v>
      </c>
      <c r="AV118" s="12" t="s">
        <v>82</v>
      </c>
      <c r="AW118" s="12" t="s">
        <v>35</v>
      </c>
      <c r="AX118" s="12" t="s">
        <v>74</v>
      </c>
      <c r="AY118" s="152" t="s">
        <v>189</v>
      </c>
    </row>
    <row r="119" spans="2:65" s="13" customFormat="1" ht="11.25">
      <c r="B119" s="157"/>
      <c r="D119" s="151" t="s">
        <v>205</v>
      </c>
      <c r="E119" s="158" t="s">
        <v>19</v>
      </c>
      <c r="F119" s="159" t="s">
        <v>5365</v>
      </c>
      <c r="H119" s="160">
        <v>181.64599999999999</v>
      </c>
      <c r="I119" s="161"/>
      <c r="L119" s="157"/>
      <c r="M119" s="162"/>
      <c r="T119" s="163"/>
      <c r="AT119" s="158" t="s">
        <v>205</v>
      </c>
      <c r="AU119" s="158" t="s">
        <v>85</v>
      </c>
      <c r="AV119" s="13" t="s">
        <v>85</v>
      </c>
      <c r="AW119" s="13" t="s">
        <v>35</v>
      </c>
      <c r="AX119" s="13" t="s">
        <v>82</v>
      </c>
      <c r="AY119" s="158" t="s">
        <v>189</v>
      </c>
    </row>
    <row r="120" spans="2:65" s="1" customFormat="1" ht="44.25" customHeight="1">
      <c r="B120" s="33"/>
      <c r="C120" s="133" t="s">
        <v>229</v>
      </c>
      <c r="D120" s="133" t="s">
        <v>191</v>
      </c>
      <c r="E120" s="134" t="s">
        <v>5183</v>
      </c>
      <c r="F120" s="135" t="s">
        <v>5184</v>
      </c>
      <c r="G120" s="136" t="s">
        <v>405</v>
      </c>
      <c r="H120" s="137">
        <v>30.274000000000001</v>
      </c>
      <c r="I120" s="138"/>
      <c r="J120" s="139">
        <f>ROUND(I120*H120,2)</f>
        <v>0</v>
      </c>
      <c r="K120" s="135" t="s">
        <v>195</v>
      </c>
      <c r="L120" s="33"/>
      <c r="M120" s="140" t="s">
        <v>19</v>
      </c>
      <c r="N120" s="141" t="s">
        <v>45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196</v>
      </c>
      <c r="AT120" s="144" t="s">
        <v>191</v>
      </c>
      <c r="AU120" s="144" t="s">
        <v>85</v>
      </c>
      <c r="AY120" s="18" t="s">
        <v>189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8" t="s">
        <v>82</v>
      </c>
      <c r="BK120" s="145">
        <f>ROUND(I120*H120,2)</f>
        <v>0</v>
      </c>
      <c r="BL120" s="18" t="s">
        <v>196</v>
      </c>
      <c r="BM120" s="144" t="s">
        <v>5366</v>
      </c>
    </row>
    <row r="121" spans="2:65" s="1" customFormat="1" ht="11.25">
      <c r="B121" s="33"/>
      <c r="D121" s="146" t="s">
        <v>198</v>
      </c>
      <c r="F121" s="147" t="s">
        <v>5186</v>
      </c>
      <c r="I121" s="148"/>
      <c r="L121" s="33"/>
      <c r="M121" s="149"/>
      <c r="T121" s="54"/>
      <c r="AT121" s="18" t="s">
        <v>198</v>
      </c>
      <c r="AU121" s="18" t="s">
        <v>85</v>
      </c>
    </row>
    <row r="122" spans="2:65" s="12" customFormat="1" ht="11.25">
      <c r="B122" s="150"/>
      <c r="D122" s="151" t="s">
        <v>205</v>
      </c>
      <c r="E122" s="152" t="s">
        <v>19</v>
      </c>
      <c r="F122" s="153" t="s">
        <v>433</v>
      </c>
      <c r="H122" s="152" t="s">
        <v>19</v>
      </c>
      <c r="I122" s="154"/>
      <c r="L122" s="150"/>
      <c r="M122" s="155"/>
      <c r="T122" s="156"/>
      <c r="AT122" s="152" t="s">
        <v>205</v>
      </c>
      <c r="AU122" s="152" t="s">
        <v>85</v>
      </c>
      <c r="AV122" s="12" t="s">
        <v>82</v>
      </c>
      <c r="AW122" s="12" t="s">
        <v>35</v>
      </c>
      <c r="AX122" s="12" t="s">
        <v>74</v>
      </c>
      <c r="AY122" s="152" t="s">
        <v>189</v>
      </c>
    </row>
    <row r="123" spans="2:65" s="13" customFormat="1" ht="11.25">
      <c r="B123" s="157"/>
      <c r="D123" s="151" t="s">
        <v>205</v>
      </c>
      <c r="E123" s="158" t="s">
        <v>19</v>
      </c>
      <c r="F123" s="159" t="s">
        <v>5367</v>
      </c>
      <c r="H123" s="160">
        <v>30.274000000000001</v>
      </c>
      <c r="I123" s="161"/>
      <c r="L123" s="157"/>
      <c r="M123" s="162"/>
      <c r="T123" s="163"/>
      <c r="AT123" s="158" t="s">
        <v>205</v>
      </c>
      <c r="AU123" s="158" t="s">
        <v>85</v>
      </c>
      <c r="AV123" s="13" t="s">
        <v>85</v>
      </c>
      <c r="AW123" s="13" t="s">
        <v>35</v>
      </c>
      <c r="AX123" s="13" t="s">
        <v>82</v>
      </c>
      <c r="AY123" s="158" t="s">
        <v>189</v>
      </c>
    </row>
    <row r="124" spans="2:65" s="1" customFormat="1" ht="44.25" customHeight="1">
      <c r="B124" s="33"/>
      <c r="C124" s="133" t="s">
        <v>234</v>
      </c>
      <c r="D124" s="133" t="s">
        <v>191</v>
      </c>
      <c r="E124" s="134" t="s">
        <v>5188</v>
      </c>
      <c r="F124" s="135" t="s">
        <v>5189</v>
      </c>
      <c r="G124" s="136" t="s">
        <v>405</v>
      </c>
      <c r="H124" s="137">
        <v>15.137</v>
      </c>
      <c r="I124" s="138"/>
      <c r="J124" s="139">
        <f>ROUND(I124*H124,2)</f>
        <v>0</v>
      </c>
      <c r="K124" s="135" t="s">
        <v>195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196</v>
      </c>
      <c r="AT124" s="144" t="s">
        <v>191</v>
      </c>
      <c r="AU124" s="144" t="s">
        <v>85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196</v>
      </c>
      <c r="BM124" s="144" t="s">
        <v>5368</v>
      </c>
    </row>
    <row r="125" spans="2:65" s="1" customFormat="1" ht="11.25">
      <c r="B125" s="33"/>
      <c r="D125" s="146" t="s">
        <v>198</v>
      </c>
      <c r="F125" s="147" t="s">
        <v>5191</v>
      </c>
      <c r="I125" s="148"/>
      <c r="L125" s="33"/>
      <c r="M125" s="149"/>
      <c r="T125" s="54"/>
      <c r="AT125" s="18" t="s">
        <v>198</v>
      </c>
      <c r="AU125" s="18" t="s">
        <v>85</v>
      </c>
    </row>
    <row r="126" spans="2:65" s="12" customFormat="1" ht="11.25">
      <c r="B126" s="150"/>
      <c r="D126" s="151" t="s">
        <v>205</v>
      </c>
      <c r="E126" s="152" t="s">
        <v>19</v>
      </c>
      <c r="F126" s="153" t="s">
        <v>439</v>
      </c>
      <c r="H126" s="152" t="s">
        <v>19</v>
      </c>
      <c r="I126" s="154"/>
      <c r="L126" s="150"/>
      <c r="M126" s="155"/>
      <c r="T126" s="156"/>
      <c r="AT126" s="152" t="s">
        <v>205</v>
      </c>
      <c r="AU126" s="152" t="s">
        <v>85</v>
      </c>
      <c r="AV126" s="12" t="s">
        <v>82</v>
      </c>
      <c r="AW126" s="12" t="s">
        <v>35</v>
      </c>
      <c r="AX126" s="12" t="s">
        <v>74</v>
      </c>
      <c r="AY126" s="152" t="s">
        <v>189</v>
      </c>
    </row>
    <row r="127" spans="2:65" s="13" customFormat="1" ht="11.25">
      <c r="B127" s="157"/>
      <c r="D127" s="151" t="s">
        <v>205</v>
      </c>
      <c r="E127" s="158" t="s">
        <v>19</v>
      </c>
      <c r="F127" s="159" t="s">
        <v>5369</v>
      </c>
      <c r="H127" s="160">
        <v>15.137</v>
      </c>
      <c r="I127" s="161"/>
      <c r="L127" s="157"/>
      <c r="M127" s="162"/>
      <c r="T127" s="163"/>
      <c r="AT127" s="158" t="s">
        <v>205</v>
      </c>
      <c r="AU127" s="158" t="s">
        <v>85</v>
      </c>
      <c r="AV127" s="13" t="s">
        <v>85</v>
      </c>
      <c r="AW127" s="13" t="s">
        <v>35</v>
      </c>
      <c r="AX127" s="13" t="s">
        <v>82</v>
      </c>
      <c r="AY127" s="158" t="s">
        <v>189</v>
      </c>
    </row>
    <row r="128" spans="2:65" s="1" customFormat="1" ht="37.9" customHeight="1">
      <c r="B128" s="33"/>
      <c r="C128" s="133" t="s">
        <v>239</v>
      </c>
      <c r="D128" s="133" t="s">
        <v>191</v>
      </c>
      <c r="E128" s="134" t="s">
        <v>501</v>
      </c>
      <c r="F128" s="135" t="s">
        <v>502</v>
      </c>
      <c r="G128" s="136" t="s">
        <v>405</v>
      </c>
      <c r="H128" s="137">
        <v>4.9219999999999997</v>
      </c>
      <c r="I128" s="138"/>
      <c r="J128" s="139">
        <f>ROUND(I128*H128,2)</f>
        <v>0</v>
      </c>
      <c r="K128" s="135" t="s">
        <v>195</v>
      </c>
      <c r="L128" s="33"/>
      <c r="M128" s="140" t="s">
        <v>19</v>
      </c>
      <c r="N128" s="141" t="s">
        <v>45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196</v>
      </c>
      <c r="AT128" s="144" t="s">
        <v>191</v>
      </c>
      <c r="AU128" s="144" t="s">
        <v>85</v>
      </c>
      <c r="AY128" s="18" t="s">
        <v>189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8" t="s">
        <v>82</v>
      </c>
      <c r="BK128" s="145">
        <f>ROUND(I128*H128,2)</f>
        <v>0</v>
      </c>
      <c r="BL128" s="18" t="s">
        <v>196</v>
      </c>
      <c r="BM128" s="144" t="s">
        <v>5370</v>
      </c>
    </row>
    <row r="129" spans="2:65" s="1" customFormat="1" ht="11.25">
      <c r="B129" s="33"/>
      <c r="D129" s="146" t="s">
        <v>198</v>
      </c>
      <c r="F129" s="147" t="s">
        <v>504</v>
      </c>
      <c r="I129" s="148"/>
      <c r="L129" s="33"/>
      <c r="M129" s="149"/>
      <c r="T129" s="54"/>
      <c r="AT129" s="18" t="s">
        <v>198</v>
      </c>
      <c r="AU129" s="18" t="s">
        <v>85</v>
      </c>
    </row>
    <row r="130" spans="2:65" s="13" customFormat="1" ht="11.25">
      <c r="B130" s="157"/>
      <c r="D130" s="151" t="s">
        <v>205</v>
      </c>
      <c r="E130" s="158" t="s">
        <v>19</v>
      </c>
      <c r="F130" s="159" t="s">
        <v>5371</v>
      </c>
      <c r="H130" s="160">
        <v>4.9219999999999997</v>
      </c>
      <c r="I130" s="161"/>
      <c r="L130" s="157"/>
      <c r="M130" s="162"/>
      <c r="T130" s="163"/>
      <c r="AT130" s="158" t="s">
        <v>205</v>
      </c>
      <c r="AU130" s="158" t="s">
        <v>85</v>
      </c>
      <c r="AV130" s="13" t="s">
        <v>85</v>
      </c>
      <c r="AW130" s="13" t="s">
        <v>35</v>
      </c>
      <c r="AX130" s="13" t="s">
        <v>82</v>
      </c>
      <c r="AY130" s="158" t="s">
        <v>189</v>
      </c>
    </row>
    <row r="131" spans="2:65" s="1" customFormat="1" ht="37.9" customHeight="1">
      <c r="B131" s="33"/>
      <c r="C131" s="133" t="s">
        <v>244</v>
      </c>
      <c r="D131" s="133" t="s">
        <v>191</v>
      </c>
      <c r="E131" s="134" t="s">
        <v>515</v>
      </c>
      <c r="F131" s="135" t="s">
        <v>516</v>
      </c>
      <c r="G131" s="136" t="s">
        <v>194</v>
      </c>
      <c r="H131" s="137">
        <v>762.35</v>
      </c>
      <c r="I131" s="138"/>
      <c r="J131" s="139">
        <f>ROUND(I131*H131,2)</f>
        <v>0</v>
      </c>
      <c r="K131" s="135" t="s">
        <v>195</v>
      </c>
      <c r="L131" s="33"/>
      <c r="M131" s="140" t="s">
        <v>19</v>
      </c>
      <c r="N131" s="141" t="s">
        <v>45</v>
      </c>
      <c r="P131" s="142">
        <f>O131*H131</f>
        <v>0</v>
      </c>
      <c r="Q131" s="142">
        <v>8.4000000000000003E-4</v>
      </c>
      <c r="R131" s="142">
        <f>Q131*H131</f>
        <v>0.640374</v>
      </c>
      <c r="S131" s="142">
        <v>0</v>
      </c>
      <c r="T131" s="143">
        <f>S131*H131</f>
        <v>0</v>
      </c>
      <c r="AR131" s="144" t="s">
        <v>196</v>
      </c>
      <c r="AT131" s="144" t="s">
        <v>191</v>
      </c>
      <c r="AU131" s="144" t="s">
        <v>85</v>
      </c>
      <c r="AY131" s="18" t="s">
        <v>189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8" t="s">
        <v>82</v>
      </c>
      <c r="BK131" s="145">
        <f>ROUND(I131*H131,2)</f>
        <v>0</v>
      </c>
      <c r="BL131" s="18" t="s">
        <v>196</v>
      </c>
      <c r="BM131" s="144" t="s">
        <v>5372</v>
      </c>
    </row>
    <row r="132" spans="2:65" s="1" customFormat="1" ht="11.25">
      <c r="B132" s="33"/>
      <c r="D132" s="146" t="s">
        <v>198</v>
      </c>
      <c r="F132" s="147" t="s">
        <v>518</v>
      </c>
      <c r="I132" s="148"/>
      <c r="L132" s="33"/>
      <c r="M132" s="149"/>
      <c r="T132" s="54"/>
      <c r="AT132" s="18" t="s">
        <v>198</v>
      </c>
      <c r="AU132" s="18" t="s">
        <v>85</v>
      </c>
    </row>
    <row r="133" spans="2:65" s="12" customFormat="1" ht="11.25">
      <c r="B133" s="150"/>
      <c r="D133" s="151" t="s">
        <v>205</v>
      </c>
      <c r="E133" s="152" t="s">
        <v>19</v>
      </c>
      <c r="F133" s="153" t="s">
        <v>5197</v>
      </c>
      <c r="H133" s="152" t="s">
        <v>19</v>
      </c>
      <c r="I133" s="154"/>
      <c r="L133" s="150"/>
      <c r="M133" s="155"/>
      <c r="T133" s="156"/>
      <c r="AT133" s="152" t="s">
        <v>205</v>
      </c>
      <c r="AU133" s="152" t="s">
        <v>85</v>
      </c>
      <c r="AV133" s="12" t="s">
        <v>82</v>
      </c>
      <c r="AW133" s="12" t="s">
        <v>35</v>
      </c>
      <c r="AX133" s="12" t="s">
        <v>74</v>
      </c>
      <c r="AY133" s="152" t="s">
        <v>189</v>
      </c>
    </row>
    <row r="134" spans="2:65" s="13" customFormat="1" ht="11.25">
      <c r="B134" s="157"/>
      <c r="D134" s="151" t="s">
        <v>205</v>
      </c>
      <c r="E134" s="158" t="s">
        <v>19</v>
      </c>
      <c r="F134" s="159" t="s">
        <v>5373</v>
      </c>
      <c r="H134" s="160">
        <v>762.35</v>
      </c>
      <c r="I134" s="161"/>
      <c r="L134" s="157"/>
      <c r="M134" s="162"/>
      <c r="T134" s="163"/>
      <c r="AT134" s="158" t="s">
        <v>205</v>
      </c>
      <c r="AU134" s="158" t="s">
        <v>85</v>
      </c>
      <c r="AV134" s="13" t="s">
        <v>85</v>
      </c>
      <c r="AW134" s="13" t="s">
        <v>35</v>
      </c>
      <c r="AX134" s="13" t="s">
        <v>82</v>
      </c>
      <c r="AY134" s="158" t="s">
        <v>189</v>
      </c>
    </row>
    <row r="135" spans="2:65" s="1" customFormat="1" ht="44.25" customHeight="1">
      <c r="B135" s="33"/>
      <c r="C135" s="133" t="s">
        <v>249</v>
      </c>
      <c r="D135" s="133" t="s">
        <v>191</v>
      </c>
      <c r="E135" s="134" t="s">
        <v>525</v>
      </c>
      <c r="F135" s="135" t="s">
        <v>526</v>
      </c>
      <c r="G135" s="136" t="s">
        <v>194</v>
      </c>
      <c r="H135" s="137">
        <v>762.35</v>
      </c>
      <c r="I135" s="138"/>
      <c r="J135" s="139">
        <f>ROUND(I135*H135,2)</f>
        <v>0</v>
      </c>
      <c r="K135" s="135" t="s">
        <v>195</v>
      </c>
      <c r="L135" s="33"/>
      <c r="M135" s="140" t="s">
        <v>19</v>
      </c>
      <c r="N135" s="141" t="s">
        <v>45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196</v>
      </c>
      <c r="AT135" s="144" t="s">
        <v>191</v>
      </c>
      <c r="AU135" s="144" t="s">
        <v>85</v>
      </c>
      <c r="AY135" s="18" t="s">
        <v>189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8" t="s">
        <v>82</v>
      </c>
      <c r="BK135" s="145">
        <f>ROUND(I135*H135,2)</f>
        <v>0</v>
      </c>
      <c r="BL135" s="18" t="s">
        <v>196</v>
      </c>
      <c r="BM135" s="144" t="s">
        <v>5374</v>
      </c>
    </row>
    <row r="136" spans="2:65" s="1" customFormat="1" ht="11.25">
      <c r="B136" s="33"/>
      <c r="D136" s="146" t="s">
        <v>198</v>
      </c>
      <c r="F136" s="147" t="s">
        <v>528</v>
      </c>
      <c r="I136" s="148"/>
      <c r="L136" s="33"/>
      <c r="M136" s="149"/>
      <c r="T136" s="54"/>
      <c r="AT136" s="18" t="s">
        <v>198</v>
      </c>
      <c r="AU136" s="18" t="s">
        <v>85</v>
      </c>
    </row>
    <row r="137" spans="2:65" s="1" customFormat="1" ht="62.65" customHeight="1">
      <c r="B137" s="33"/>
      <c r="C137" s="133" t="s">
        <v>8</v>
      </c>
      <c r="D137" s="133" t="s">
        <v>191</v>
      </c>
      <c r="E137" s="134" t="s">
        <v>553</v>
      </c>
      <c r="F137" s="135" t="s">
        <v>554</v>
      </c>
      <c r="G137" s="136" t="s">
        <v>405</v>
      </c>
      <c r="H137" s="137">
        <v>227.42599999999999</v>
      </c>
      <c r="I137" s="138"/>
      <c r="J137" s="139">
        <f>ROUND(I137*H137,2)</f>
        <v>0</v>
      </c>
      <c r="K137" s="135" t="s">
        <v>195</v>
      </c>
      <c r="L137" s="33"/>
      <c r="M137" s="140" t="s">
        <v>19</v>
      </c>
      <c r="N137" s="141" t="s">
        <v>45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196</v>
      </c>
      <c r="AT137" s="144" t="s">
        <v>191</v>
      </c>
      <c r="AU137" s="144" t="s">
        <v>85</v>
      </c>
      <c r="AY137" s="18" t="s">
        <v>189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8" t="s">
        <v>82</v>
      </c>
      <c r="BK137" s="145">
        <f>ROUND(I137*H137,2)</f>
        <v>0</v>
      </c>
      <c r="BL137" s="18" t="s">
        <v>196</v>
      </c>
      <c r="BM137" s="144" t="s">
        <v>5375</v>
      </c>
    </row>
    <row r="138" spans="2:65" s="1" customFormat="1" ht="11.25">
      <c r="B138" s="33"/>
      <c r="D138" s="146" t="s">
        <v>198</v>
      </c>
      <c r="F138" s="147" t="s">
        <v>556</v>
      </c>
      <c r="I138" s="148"/>
      <c r="L138" s="33"/>
      <c r="M138" s="149"/>
      <c r="T138" s="54"/>
      <c r="AT138" s="18" t="s">
        <v>198</v>
      </c>
      <c r="AU138" s="18" t="s">
        <v>85</v>
      </c>
    </row>
    <row r="139" spans="2:65" s="12" customFormat="1" ht="11.25">
      <c r="B139" s="150"/>
      <c r="D139" s="151" t="s">
        <v>205</v>
      </c>
      <c r="E139" s="152" t="s">
        <v>19</v>
      </c>
      <c r="F139" s="153" t="s">
        <v>1431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1432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3" customFormat="1" ht="11.25">
      <c r="B141" s="157"/>
      <c r="D141" s="151" t="s">
        <v>205</v>
      </c>
      <c r="E141" s="158" t="s">
        <v>19</v>
      </c>
      <c r="F141" s="159" t="s">
        <v>5376</v>
      </c>
      <c r="H141" s="160">
        <v>60.548000000000002</v>
      </c>
      <c r="I141" s="161"/>
      <c r="L141" s="157"/>
      <c r="M141" s="162"/>
      <c r="T141" s="163"/>
      <c r="AT141" s="158" t="s">
        <v>205</v>
      </c>
      <c r="AU141" s="158" t="s">
        <v>85</v>
      </c>
      <c r="AV141" s="13" t="s">
        <v>85</v>
      </c>
      <c r="AW141" s="13" t="s">
        <v>35</v>
      </c>
      <c r="AX141" s="13" t="s">
        <v>74</v>
      </c>
      <c r="AY141" s="158" t="s">
        <v>189</v>
      </c>
    </row>
    <row r="142" spans="2:65" s="12" customFormat="1" ht="11.25">
      <c r="B142" s="150"/>
      <c r="D142" s="151" t="s">
        <v>205</v>
      </c>
      <c r="E142" s="152" t="s">
        <v>19</v>
      </c>
      <c r="F142" s="153" t="s">
        <v>1434</v>
      </c>
      <c r="H142" s="152" t="s">
        <v>19</v>
      </c>
      <c r="I142" s="154"/>
      <c r="L142" s="150"/>
      <c r="M142" s="155"/>
      <c r="T142" s="156"/>
      <c r="AT142" s="152" t="s">
        <v>205</v>
      </c>
      <c r="AU142" s="152" t="s">
        <v>85</v>
      </c>
      <c r="AV142" s="12" t="s">
        <v>82</v>
      </c>
      <c r="AW142" s="12" t="s">
        <v>35</v>
      </c>
      <c r="AX142" s="12" t="s">
        <v>74</v>
      </c>
      <c r="AY142" s="152" t="s">
        <v>189</v>
      </c>
    </row>
    <row r="143" spans="2:65" s="13" customFormat="1" ht="11.25">
      <c r="B143" s="157"/>
      <c r="D143" s="151" t="s">
        <v>205</v>
      </c>
      <c r="E143" s="158" t="s">
        <v>19</v>
      </c>
      <c r="F143" s="159" t="s">
        <v>5377</v>
      </c>
      <c r="H143" s="160">
        <v>90.823999999999998</v>
      </c>
      <c r="I143" s="161"/>
      <c r="L143" s="157"/>
      <c r="M143" s="162"/>
      <c r="T143" s="163"/>
      <c r="AT143" s="158" t="s">
        <v>205</v>
      </c>
      <c r="AU143" s="158" t="s">
        <v>85</v>
      </c>
      <c r="AV143" s="13" t="s">
        <v>85</v>
      </c>
      <c r="AW143" s="13" t="s">
        <v>35</v>
      </c>
      <c r="AX143" s="13" t="s">
        <v>74</v>
      </c>
      <c r="AY143" s="158" t="s">
        <v>189</v>
      </c>
    </row>
    <row r="144" spans="2:65" s="15" customFormat="1" ht="11.25">
      <c r="B144" s="171"/>
      <c r="D144" s="151" t="s">
        <v>205</v>
      </c>
      <c r="E144" s="172" t="s">
        <v>19</v>
      </c>
      <c r="F144" s="173" t="s">
        <v>412</v>
      </c>
      <c r="H144" s="174">
        <v>151.37200000000001</v>
      </c>
      <c r="I144" s="175"/>
      <c r="L144" s="171"/>
      <c r="M144" s="176"/>
      <c r="T144" s="177"/>
      <c r="AT144" s="172" t="s">
        <v>205</v>
      </c>
      <c r="AU144" s="172" t="s">
        <v>85</v>
      </c>
      <c r="AV144" s="15" t="s">
        <v>111</v>
      </c>
      <c r="AW144" s="15" t="s">
        <v>35</v>
      </c>
      <c r="AX144" s="15" t="s">
        <v>74</v>
      </c>
      <c r="AY144" s="172" t="s">
        <v>189</v>
      </c>
    </row>
    <row r="145" spans="2:65" s="12" customFormat="1" ht="33.75">
      <c r="B145" s="150"/>
      <c r="D145" s="151" t="s">
        <v>205</v>
      </c>
      <c r="E145" s="152" t="s">
        <v>19</v>
      </c>
      <c r="F145" s="153" t="s">
        <v>5201</v>
      </c>
      <c r="H145" s="152" t="s">
        <v>19</v>
      </c>
      <c r="I145" s="154"/>
      <c r="L145" s="150"/>
      <c r="M145" s="155"/>
      <c r="T145" s="156"/>
      <c r="AT145" s="152" t="s">
        <v>205</v>
      </c>
      <c r="AU145" s="152" t="s">
        <v>85</v>
      </c>
      <c r="AV145" s="12" t="s">
        <v>82</v>
      </c>
      <c r="AW145" s="12" t="s">
        <v>35</v>
      </c>
      <c r="AX145" s="12" t="s">
        <v>74</v>
      </c>
      <c r="AY145" s="152" t="s">
        <v>189</v>
      </c>
    </row>
    <row r="146" spans="2:65" s="13" customFormat="1" ht="11.25">
      <c r="B146" s="157"/>
      <c r="D146" s="151" t="s">
        <v>205</v>
      </c>
      <c r="E146" s="158" t="s">
        <v>19</v>
      </c>
      <c r="F146" s="159" t="s">
        <v>1473</v>
      </c>
      <c r="H146" s="160">
        <v>20.145</v>
      </c>
      <c r="I146" s="161"/>
      <c r="L146" s="157"/>
      <c r="M146" s="162"/>
      <c r="T146" s="163"/>
      <c r="AT146" s="158" t="s">
        <v>205</v>
      </c>
      <c r="AU146" s="158" t="s">
        <v>85</v>
      </c>
      <c r="AV146" s="13" t="s">
        <v>85</v>
      </c>
      <c r="AW146" s="13" t="s">
        <v>35</v>
      </c>
      <c r="AX146" s="13" t="s">
        <v>74</v>
      </c>
      <c r="AY146" s="158" t="s">
        <v>189</v>
      </c>
    </row>
    <row r="147" spans="2:65" s="13" customFormat="1" ht="11.25">
      <c r="B147" s="157"/>
      <c r="D147" s="151" t="s">
        <v>205</v>
      </c>
      <c r="E147" s="158" t="s">
        <v>19</v>
      </c>
      <c r="F147" s="159" t="s">
        <v>5378</v>
      </c>
      <c r="H147" s="160">
        <v>55.908999999999999</v>
      </c>
      <c r="I147" s="161"/>
      <c r="L147" s="157"/>
      <c r="M147" s="162"/>
      <c r="T147" s="163"/>
      <c r="AT147" s="158" t="s">
        <v>205</v>
      </c>
      <c r="AU147" s="158" t="s">
        <v>85</v>
      </c>
      <c r="AV147" s="13" t="s">
        <v>85</v>
      </c>
      <c r="AW147" s="13" t="s">
        <v>35</v>
      </c>
      <c r="AX147" s="13" t="s">
        <v>74</v>
      </c>
      <c r="AY147" s="158" t="s">
        <v>189</v>
      </c>
    </row>
    <row r="148" spans="2:65" s="15" customFormat="1" ht="11.25">
      <c r="B148" s="171"/>
      <c r="D148" s="151" t="s">
        <v>205</v>
      </c>
      <c r="E148" s="172" t="s">
        <v>19</v>
      </c>
      <c r="F148" s="173" t="s">
        <v>412</v>
      </c>
      <c r="H148" s="174">
        <v>76.054000000000002</v>
      </c>
      <c r="I148" s="175"/>
      <c r="L148" s="171"/>
      <c r="M148" s="176"/>
      <c r="T148" s="177"/>
      <c r="AT148" s="172" t="s">
        <v>205</v>
      </c>
      <c r="AU148" s="172" t="s">
        <v>85</v>
      </c>
      <c r="AV148" s="15" t="s">
        <v>111</v>
      </c>
      <c r="AW148" s="15" t="s">
        <v>35</v>
      </c>
      <c r="AX148" s="15" t="s">
        <v>74</v>
      </c>
      <c r="AY148" s="172" t="s">
        <v>189</v>
      </c>
    </row>
    <row r="149" spans="2:65" s="14" customFormat="1" ht="11.25">
      <c r="B149" s="164"/>
      <c r="D149" s="151" t="s">
        <v>205</v>
      </c>
      <c r="E149" s="165" t="s">
        <v>19</v>
      </c>
      <c r="F149" s="166" t="s">
        <v>303</v>
      </c>
      <c r="H149" s="167">
        <v>227.42600000000002</v>
      </c>
      <c r="I149" s="168"/>
      <c r="L149" s="164"/>
      <c r="M149" s="169"/>
      <c r="T149" s="170"/>
      <c r="AT149" s="165" t="s">
        <v>205</v>
      </c>
      <c r="AU149" s="165" t="s">
        <v>85</v>
      </c>
      <c r="AV149" s="14" t="s">
        <v>196</v>
      </c>
      <c r="AW149" s="14" t="s">
        <v>35</v>
      </c>
      <c r="AX149" s="14" t="s">
        <v>82</v>
      </c>
      <c r="AY149" s="165" t="s">
        <v>189</v>
      </c>
    </row>
    <row r="150" spans="2:65" s="1" customFormat="1" ht="62.65" customHeight="1">
      <c r="B150" s="33"/>
      <c r="C150" s="133" t="s">
        <v>259</v>
      </c>
      <c r="D150" s="133" t="s">
        <v>191</v>
      </c>
      <c r="E150" s="134" t="s">
        <v>568</v>
      </c>
      <c r="F150" s="135" t="s">
        <v>569</v>
      </c>
      <c r="G150" s="136" t="s">
        <v>405</v>
      </c>
      <c r="H150" s="137">
        <v>296.98399999999998</v>
      </c>
      <c r="I150" s="138"/>
      <c r="J150" s="139">
        <f>ROUND(I150*H150,2)</f>
        <v>0</v>
      </c>
      <c r="K150" s="135" t="s">
        <v>195</v>
      </c>
      <c r="L150" s="33"/>
      <c r="M150" s="140" t="s">
        <v>19</v>
      </c>
      <c r="N150" s="141" t="s">
        <v>45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196</v>
      </c>
      <c r="AT150" s="144" t="s">
        <v>191</v>
      </c>
      <c r="AU150" s="144" t="s">
        <v>85</v>
      </c>
      <c r="AY150" s="18" t="s">
        <v>189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8" t="s">
        <v>82</v>
      </c>
      <c r="BK150" s="145">
        <f>ROUND(I150*H150,2)</f>
        <v>0</v>
      </c>
      <c r="BL150" s="18" t="s">
        <v>196</v>
      </c>
      <c r="BM150" s="144" t="s">
        <v>5379</v>
      </c>
    </row>
    <row r="151" spans="2:65" s="1" customFormat="1" ht="11.25">
      <c r="B151" s="33"/>
      <c r="D151" s="146" t="s">
        <v>198</v>
      </c>
      <c r="F151" s="147" t="s">
        <v>571</v>
      </c>
      <c r="I151" s="148"/>
      <c r="L151" s="33"/>
      <c r="M151" s="149"/>
      <c r="T151" s="54"/>
      <c r="AT151" s="18" t="s">
        <v>198</v>
      </c>
      <c r="AU151" s="18" t="s">
        <v>85</v>
      </c>
    </row>
    <row r="152" spans="2:65" s="12" customFormat="1" ht="11.25">
      <c r="B152" s="150"/>
      <c r="D152" s="151" t="s">
        <v>205</v>
      </c>
      <c r="E152" s="152" t="s">
        <v>19</v>
      </c>
      <c r="F152" s="153" t="s">
        <v>1431</v>
      </c>
      <c r="H152" s="152" t="s">
        <v>19</v>
      </c>
      <c r="I152" s="154"/>
      <c r="L152" s="150"/>
      <c r="M152" s="155"/>
      <c r="T152" s="156"/>
      <c r="AT152" s="152" t="s">
        <v>205</v>
      </c>
      <c r="AU152" s="152" t="s">
        <v>85</v>
      </c>
      <c r="AV152" s="12" t="s">
        <v>82</v>
      </c>
      <c r="AW152" s="12" t="s">
        <v>35</v>
      </c>
      <c r="AX152" s="12" t="s">
        <v>74</v>
      </c>
      <c r="AY152" s="152" t="s">
        <v>189</v>
      </c>
    </row>
    <row r="153" spans="2:65" s="12" customFormat="1" ht="11.25">
      <c r="B153" s="150"/>
      <c r="D153" s="151" t="s">
        <v>205</v>
      </c>
      <c r="E153" s="152" t="s">
        <v>19</v>
      </c>
      <c r="F153" s="153" t="s">
        <v>5380</v>
      </c>
      <c r="H153" s="152" t="s">
        <v>19</v>
      </c>
      <c r="I153" s="154"/>
      <c r="L153" s="150"/>
      <c r="M153" s="155"/>
      <c r="T153" s="156"/>
      <c r="AT153" s="152" t="s">
        <v>205</v>
      </c>
      <c r="AU153" s="152" t="s">
        <v>85</v>
      </c>
      <c r="AV153" s="12" t="s">
        <v>82</v>
      </c>
      <c r="AW153" s="12" t="s">
        <v>35</v>
      </c>
      <c r="AX153" s="12" t="s">
        <v>74</v>
      </c>
      <c r="AY153" s="152" t="s">
        <v>189</v>
      </c>
    </row>
    <row r="154" spans="2:65" s="13" customFormat="1" ht="11.25">
      <c r="B154" s="157"/>
      <c r="D154" s="151" t="s">
        <v>205</v>
      </c>
      <c r="E154" s="158" t="s">
        <v>19</v>
      </c>
      <c r="F154" s="159" t="s">
        <v>5381</v>
      </c>
      <c r="H154" s="160">
        <v>296.98399999999998</v>
      </c>
      <c r="I154" s="161"/>
      <c r="L154" s="157"/>
      <c r="M154" s="162"/>
      <c r="T154" s="163"/>
      <c r="AT154" s="158" t="s">
        <v>205</v>
      </c>
      <c r="AU154" s="158" t="s">
        <v>85</v>
      </c>
      <c r="AV154" s="13" t="s">
        <v>85</v>
      </c>
      <c r="AW154" s="13" t="s">
        <v>35</v>
      </c>
      <c r="AX154" s="13" t="s">
        <v>82</v>
      </c>
      <c r="AY154" s="158" t="s">
        <v>189</v>
      </c>
    </row>
    <row r="155" spans="2:65" s="1" customFormat="1" ht="62.65" customHeight="1">
      <c r="B155" s="33"/>
      <c r="C155" s="133" t="s">
        <v>265</v>
      </c>
      <c r="D155" s="133" t="s">
        <v>191</v>
      </c>
      <c r="E155" s="134" t="s">
        <v>588</v>
      </c>
      <c r="F155" s="135" t="s">
        <v>589</v>
      </c>
      <c r="G155" s="136" t="s">
        <v>405</v>
      </c>
      <c r="H155" s="137">
        <v>63.427999999999997</v>
      </c>
      <c r="I155" s="138"/>
      <c r="J155" s="139">
        <f>ROUND(I155*H155,2)</f>
        <v>0</v>
      </c>
      <c r="K155" s="135" t="s">
        <v>195</v>
      </c>
      <c r="L155" s="33"/>
      <c r="M155" s="140" t="s">
        <v>19</v>
      </c>
      <c r="N155" s="141" t="s">
        <v>45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196</v>
      </c>
      <c r="AT155" s="144" t="s">
        <v>191</v>
      </c>
      <c r="AU155" s="144" t="s">
        <v>85</v>
      </c>
      <c r="AY155" s="18" t="s">
        <v>189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8" t="s">
        <v>82</v>
      </c>
      <c r="BK155" s="145">
        <f>ROUND(I155*H155,2)</f>
        <v>0</v>
      </c>
      <c r="BL155" s="18" t="s">
        <v>196</v>
      </c>
      <c r="BM155" s="144" t="s">
        <v>5382</v>
      </c>
    </row>
    <row r="156" spans="2:65" s="1" customFormat="1" ht="11.25">
      <c r="B156" s="33"/>
      <c r="D156" s="146" t="s">
        <v>198</v>
      </c>
      <c r="F156" s="147" t="s">
        <v>591</v>
      </c>
      <c r="I156" s="148"/>
      <c r="L156" s="33"/>
      <c r="M156" s="149"/>
      <c r="T156" s="54"/>
      <c r="AT156" s="18" t="s">
        <v>198</v>
      </c>
      <c r="AU156" s="18" t="s">
        <v>85</v>
      </c>
    </row>
    <row r="157" spans="2:65" s="12" customFormat="1" ht="11.25">
      <c r="B157" s="150"/>
      <c r="D157" s="151" t="s">
        <v>205</v>
      </c>
      <c r="E157" s="152" t="s">
        <v>19</v>
      </c>
      <c r="F157" s="153" t="s">
        <v>592</v>
      </c>
      <c r="H157" s="152" t="s">
        <v>19</v>
      </c>
      <c r="I157" s="154"/>
      <c r="L157" s="150"/>
      <c r="M157" s="155"/>
      <c r="T157" s="156"/>
      <c r="AT157" s="152" t="s">
        <v>205</v>
      </c>
      <c r="AU157" s="152" t="s">
        <v>85</v>
      </c>
      <c r="AV157" s="12" t="s">
        <v>82</v>
      </c>
      <c r="AW157" s="12" t="s">
        <v>35</v>
      </c>
      <c r="AX157" s="12" t="s">
        <v>74</v>
      </c>
      <c r="AY157" s="152" t="s">
        <v>189</v>
      </c>
    </row>
    <row r="158" spans="2:65" s="12" customFormat="1" ht="11.25">
      <c r="B158" s="150"/>
      <c r="D158" s="151" t="s">
        <v>205</v>
      </c>
      <c r="E158" s="152" t="s">
        <v>19</v>
      </c>
      <c r="F158" s="153" t="s">
        <v>572</v>
      </c>
      <c r="H158" s="152" t="s">
        <v>19</v>
      </c>
      <c r="I158" s="154"/>
      <c r="L158" s="150"/>
      <c r="M158" s="155"/>
      <c r="T158" s="156"/>
      <c r="AT158" s="152" t="s">
        <v>205</v>
      </c>
      <c r="AU158" s="152" t="s">
        <v>85</v>
      </c>
      <c r="AV158" s="12" t="s">
        <v>82</v>
      </c>
      <c r="AW158" s="12" t="s">
        <v>35</v>
      </c>
      <c r="AX158" s="12" t="s">
        <v>74</v>
      </c>
      <c r="AY158" s="152" t="s">
        <v>189</v>
      </c>
    </row>
    <row r="159" spans="2:65" s="13" customFormat="1" ht="11.25">
      <c r="B159" s="157"/>
      <c r="D159" s="151" t="s">
        <v>205</v>
      </c>
      <c r="E159" s="158" t="s">
        <v>19</v>
      </c>
      <c r="F159" s="159" t="s">
        <v>5383</v>
      </c>
      <c r="H159" s="160">
        <v>33.154000000000003</v>
      </c>
      <c r="I159" s="161"/>
      <c r="L159" s="157"/>
      <c r="M159" s="162"/>
      <c r="T159" s="163"/>
      <c r="AT159" s="158" t="s">
        <v>205</v>
      </c>
      <c r="AU159" s="158" t="s">
        <v>85</v>
      </c>
      <c r="AV159" s="13" t="s">
        <v>85</v>
      </c>
      <c r="AW159" s="13" t="s">
        <v>35</v>
      </c>
      <c r="AX159" s="13" t="s">
        <v>74</v>
      </c>
      <c r="AY159" s="158" t="s">
        <v>189</v>
      </c>
    </row>
    <row r="160" spans="2:65" s="12" customFormat="1" ht="11.25">
      <c r="B160" s="150"/>
      <c r="D160" s="151" t="s">
        <v>205</v>
      </c>
      <c r="E160" s="152" t="s">
        <v>19</v>
      </c>
      <c r="F160" s="153" t="s">
        <v>594</v>
      </c>
      <c r="H160" s="152" t="s">
        <v>19</v>
      </c>
      <c r="I160" s="154"/>
      <c r="L160" s="150"/>
      <c r="M160" s="155"/>
      <c r="T160" s="156"/>
      <c r="AT160" s="152" t="s">
        <v>205</v>
      </c>
      <c r="AU160" s="152" t="s">
        <v>85</v>
      </c>
      <c r="AV160" s="12" t="s">
        <v>82</v>
      </c>
      <c r="AW160" s="12" t="s">
        <v>35</v>
      </c>
      <c r="AX160" s="12" t="s">
        <v>74</v>
      </c>
      <c r="AY160" s="152" t="s">
        <v>189</v>
      </c>
    </row>
    <row r="161" spans="2:65" s="13" customFormat="1" ht="11.25">
      <c r="B161" s="157"/>
      <c r="D161" s="151" t="s">
        <v>205</v>
      </c>
      <c r="E161" s="158" t="s">
        <v>19</v>
      </c>
      <c r="F161" s="159" t="s">
        <v>5384</v>
      </c>
      <c r="H161" s="160">
        <v>30.274000000000001</v>
      </c>
      <c r="I161" s="161"/>
      <c r="L161" s="157"/>
      <c r="M161" s="162"/>
      <c r="T161" s="163"/>
      <c r="AT161" s="158" t="s">
        <v>205</v>
      </c>
      <c r="AU161" s="158" t="s">
        <v>85</v>
      </c>
      <c r="AV161" s="13" t="s">
        <v>85</v>
      </c>
      <c r="AW161" s="13" t="s">
        <v>35</v>
      </c>
      <c r="AX161" s="13" t="s">
        <v>74</v>
      </c>
      <c r="AY161" s="158" t="s">
        <v>189</v>
      </c>
    </row>
    <row r="162" spans="2:65" s="14" customFormat="1" ht="11.25">
      <c r="B162" s="164"/>
      <c r="D162" s="151" t="s">
        <v>205</v>
      </c>
      <c r="E162" s="165" t="s">
        <v>19</v>
      </c>
      <c r="F162" s="166" t="s">
        <v>303</v>
      </c>
      <c r="H162" s="167">
        <v>63.428000000000004</v>
      </c>
      <c r="I162" s="168"/>
      <c r="L162" s="164"/>
      <c r="M162" s="169"/>
      <c r="T162" s="170"/>
      <c r="AT162" s="165" t="s">
        <v>205</v>
      </c>
      <c r="AU162" s="165" t="s">
        <v>85</v>
      </c>
      <c r="AV162" s="14" t="s">
        <v>196</v>
      </c>
      <c r="AW162" s="14" t="s">
        <v>35</v>
      </c>
      <c r="AX162" s="14" t="s">
        <v>82</v>
      </c>
      <c r="AY162" s="165" t="s">
        <v>189</v>
      </c>
    </row>
    <row r="163" spans="2:65" s="1" customFormat="1" ht="66.75" customHeight="1">
      <c r="B163" s="33"/>
      <c r="C163" s="133" t="s">
        <v>271</v>
      </c>
      <c r="D163" s="133" t="s">
        <v>191</v>
      </c>
      <c r="E163" s="134" t="s">
        <v>597</v>
      </c>
      <c r="F163" s="135" t="s">
        <v>598</v>
      </c>
      <c r="G163" s="136" t="s">
        <v>405</v>
      </c>
      <c r="H163" s="137">
        <v>634.28</v>
      </c>
      <c r="I163" s="138"/>
      <c r="J163" s="139">
        <f>ROUND(I163*H163,2)</f>
        <v>0</v>
      </c>
      <c r="K163" s="135" t="s">
        <v>195</v>
      </c>
      <c r="L163" s="33"/>
      <c r="M163" s="140" t="s">
        <v>19</v>
      </c>
      <c r="N163" s="141" t="s">
        <v>45</v>
      </c>
      <c r="P163" s="142">
        <f>O163*H163</f>
        <v>0</v>
      </c>
      <c r="Q163" s="142">
        <v>0</v>
      </c>
      <c r="R163" s="142">
        <f>Q163*H163</f>
        <v>0</v>
      </c>
      <c r="S163" s="142">
        <v>0</v>
      </c>
      <c r="T163" s="143">
        <f>S163*H163</f>
        <v>0</v>
      </c>
      <c r="AR163" s="144" t="s">
        <v>196</v>
      </c>
      <c r="AT163" s="144" t="s">
        <v>191</v>
      </c>
      <c r="AU163" s="144" t="s">
        <v>85</v>
      </c>
      <c r="AY163" s="18" t="s">
        <v>189</v>
      </c>
      <c r="BE163" s="145">
        <f>IF(N163="základní",J163,0)</f>
        <v>0</v>
      </c>
      <c r="BF163" s="145">
        <f>IF(N163="snížená",J163,0)</f>
        <v>0</v>
      </c>
      <c r="BG163" s="145">
        <f>IF(N163="zákl. přenesená",J163,0)</f>
        <v>0</v>
      </c>
      <c r="BH163" s="145">
        <f>IF(N163="sníž. přenesená",J163,0)</f>
        <v>0</v>
      </c>
      <c r="BI163" s="145">
        <f>IF(N163="nulová",J163,0)</f>
        <v>0</v>
      </c>
      <c r="BJ163" s="18" t="s">
        <v>82</v>
      </c>
      <c r="BK163" s="145">
        <f>ROUND(I163*H163,2)</f>
        <v>0</v>
      </c>
      <c r="BL163" s="18" t="s">
        <v>196</v>
      </c>
      <c r="BM163" s="144" t="s">
        <v>5385</v>
      </c>
    </row>
    <row r="164" spans="2:65" s="1" customFormat="1" ht="11.25">
      <c r="B164" s="33"/>
      <c r="D164" s="146" t="s">
        <v>198</v>
      </c>
      <c r="F164" s="147" t="s">
        <v>600</v>
      </c>
      <c r="I164" s="148"/>
      <c r="L164" s="33"/>
      <c r="M164" s="149"/>
      <c r="T164" s="54"/>
      <c r="AT164" s="18" t="s">
        <v>198</v>
      </c>
      <c r="AU164" s="18" t="s">
        <v>85</v>
      </c>
    </row>
    <row r="165" spans="2:65" s="13" customFormat="1" ht="11.25">
      <c r="B165" s="157"/>
      <c r="D165" s="151" t="s">
        <v>205</v>
      </c>
      <c r="F165" s="159" t="s">
        <v>5386</v>
      </c>
      <c r="H165" s="160">
        <v>634.28</v>
      </c>
      <c r="I165" s="161"/>
      <c r="L165" s="157"/>
      <c r="M165" s="162"/>
      <c r="T165" s="163"/>
      <c r="AT165" s="158" t="s">
        <v>205</v>
      </c>
      <c r="AU165" s="158" t="s">
        <v>85</v>
      </c>
      <c r="AV165" s="13" t="s">
        <v>85</v>
      </c>
      <c r="AW165" s="13" t="s">
        <v>4</v>
      </c>
      <c r="AX165" s="13" t="s">
        <v>82</v>
      </c>
      <c r="AY165" s="158" t="s">
        <v>189</v>
      </c>
    </row>
    <row r="166" spans="2:65" s="1" customFormat="1" ht="62.65" customHeight="1">
      <c r="B166" s="33"/>
      <c r="C166" s="133" t="s">
        <v>224</v>
      </c>
      <c r="D166" s="133" t="s">
        <v>191</v>
      </c>
      <c r="E166" s="134" t="s">
        <v>603</v>
      </c>
      <c r="F166" s="135" t="s">
        <v>604</v>
      </c>
      <c r="G166" s="136" t="s">
        <v>405</v>
      </c>
      <c r="H166" s="137">
        <v>15.137</v>
      </c>
      <c r="I166" s="138"/>
      <c r="J166" s="139">
        <f>ROUND(I166*H166,2)</f>
        <v>0</v>
      </c>
      <c r="K166" s="135" t="s">
        <v>195</v>
      </c>
      <c r="L166" s="33"/>
      <c r="M166" s="140" t="s">
        <v>19</v>
      </c>
      <c r="N166" s="141" t="s">
        <v>45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196</v>
      </c>
      <c r="AT166" s="144" t="s">
        <v>191</v>
      </c>
      <c r="AU166" s="144" t="s">
        <v>85</v>
      </c>
      <c r="AY166" s="18" t="s">
        <v>189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8" t="s">
        <v>82</v>
      </c>
      <c r="BK166" s="145">
        <f>ROUND(I166*H166,2)</f>
        <v>0</v>
      </c>
      <c r="BL166" s="18" t="s">
        <v>196</v>
      </c>
      <c r="BM166" s="144" t="s">
        <v>5387</v>
      </c>
    </row>
    <row r="167" spans="2:65" s="1" customFormat="1" ht="11.25">
      <c r="B167" s="33"/>
      <c r="D167" s="146" t="s">
        <v>198</v>
      </c>
      <c r="F167" s="147" t="s">
        <v>606</v>
      </c>
      <c r="I167" s="148"/>
      <c r="L167" s="33"/>
      <c r="M167" s="149"/>
      <c r="T167" s="54"/>
      <c r="AT167" s="18" t="s">
        <v>198</v>
      </c>
      <c r="AU167" s="18" t="s">
        <v>85</v>
      </c>
    </row>
    <row r="168" spans="2:65" s="12" customFormat="1" ht="11.25">
      <c r="B168" s="150"/>
      <c r="D168" s="151" t="s">
        <v>205</v>
      </c>
      <c r="E168" s="152" t="s">
        <v>19</v>
      </c>
      <c r="F168" s="153" t="s">
        <v>592</v>
      </c>
      <c r="H168" s="152" t="s">
        <v>19</v>
      </c>
      <c r="I168" s="154"/>
      <c r="L168" s="150"/>
      <c r="M168" s="155"/>
      <c r="T168" s="156"/>
      <c r="AT168" s="152" t="s">
        <v>205</v>
      </c>
      <c r="AU168" s="152" t="s">
        <v>85</v>
      </c>
      <c r="AV168" s="12" t="s">
        <v>82</v>
      </c>
      <c r="AW168" s="12" t="s">
        <v>35</v>
      </c>
      <c r="AX168" s="12" t="s">
        <v>74</v>
      </c>
      <c r="AY168" s="152" t="s">
        <v>189</v>
      </c>
    </row>
    <row r="169" spans="2:65" s="12" customFormat="1" ht="11.25">
      <c r="B169" s="150"/>
      <c r="D169" s="151" t="s">
        <v>205</v>
      </c>
      <c r="E169" s="152" t="s">
        <v>19</v>
      </c>
      <c r="F169" s="153" t="s">
        <v>607</v>
      </c>
      <c r="H169" s="152" t="s">
        <v>19</v>
      </c>
      <c r="I169" s="154"/>
      <c r="L169" s="150"/>
      <c r="M169" s="155"/>
      <c r="T169" s="156"/>
      <c r="AT169" s="152" t="s">
        <v>205</v>
      </c>
      <c r="AU169" s="152" t="s">
        <v>85</v>
      </c>
      <c r="AV169" s="12" t="s">
        <v>82</v>
      </c>
      <c r="AW169" s="12" t="s">
        <v>35</v>
      </c>
      <c r="AX169" s="12" t="s">
        <v>74</v>
      </c>
      <c r="AY169" s="152" t="s">
        <v>189</v>
      </c>
    </row>
    <row r="170" spans="2:65" s="13" customFormat="1" ht="11.25">
      <c r="B170" s="157"/>
      <c r="D170" s="151" t="s">
        <v>205</v>
      </c>
      <c r="E170" s="158" t="s">
        <v>19</v>
      </c>
      <c r="F170" s="159" t="s">
        <v>5388</v>
      </c>
      <c r="H170" s="160">
        <v>15.137</v>
      </c>
      <c r="I170" s="161"/>
      <c r="L170" s="157"/>
      <c r="M170" s="162"/>
      <c r="T170" s="163"/>
      <c r="AT170" s="158" t="s">
        <v>205</v>
      </c>
      <c r="AU170" s="158" t="s">
        <v>85</v>
      </c>
      <c r="AV170" s="13" t="s">
        <v>85</v>
      </c>
      <c r="AW170" s="13" t="s">
        <v>35</v>
      </c>
      <c r="AX170" s="13" t="s">
        <v>82</v>
      </c>
      <c r="AY170" s="158" t="s">
        <v>189</v>
      </c>
    </row>
    <row r="171" spans="2:65" s="1" customFormat="1" ht="66.75" customHeight="1">
      <c r="B171" s="33"/>
      <c r="C171" s="133" t="s">
        <v>285</v>
      </c>
      <c r="D171" s="133" t="s">
        <v>191</v>
      </c>
      <c r="E171" s="134" t="s">
        <v>610</v>
      </c>
      <c r="F171" s="135" t="s">
        <v>611</v>
      </c>
      <c r="G171" s="136" t="s">
        <v>405</v>
      </c>
      <c r="H171" s="137">
        <v>151.37</v>
      </c>
      <c r="I171" s="138"/>
      <c r="J171" s="139">
        <f>ROUND(I171*H171,2)</f>
        <v>0</v>
      </c>
      <c r="K171" s="135" t="s">
        <v>195</v>
      </c>
      <c r="L171" s="33"/>
      <c r="M171" s="140" t="s">
        <v>19</v>
      </c>
      <c r="N171" s="141" t="s">
        <v>45</v>
      </c>
      <c r="P171" s="142">
        <f>O171*H171</f>
        <v>0</v>
      </c>
      <c r="Q171" s="142">
        <v>0</v>
      </c>
      <c r="R171" s="142">
        <f>Q171*H171</f>
        <v>0</v>
      </c>
      <c r="S171" s="142">
        <v>0</v>
      </c>
      <c r="T171" s="143">
        <f>S171*H171</f>
        <v>0</v>
      </c>
      <c r="AR171" s="144" t="s">
        <v>196</v>
      </c>
      <c r="AT171" s="144" t="s">
        <v>191</v>
      </c>
      <c r="AU171" s="144" t="s">
        <v>85</v>
      </c>
      <c r="AY171" s="18" t="s">
        <v>189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8" t="s">
        <v>82</v>
      </c>
      <c r="BK171" s="145">
        <f>ROUND(I171*H171,2)</f>
        <v>0</v>
      </c>
      <c r="BL171" s="18" t="s">
        <v>196</v>
      </c>
      <c r="BM171" s="144" t="s">
        <v>5389</v>
      </c>
    </row>
    <row r="172" spans="2:65" s="1" customFormat="1" ht="11.25">
      <c r="B172" s="33"/>
      <c r="D172" s="146" t="s">
        <v>198</v>
      </c>
      <c r="F172" s="147" t="s">
        <v>613</v>
      </c>
      <c r="I172" s="148"/>
      <c r="L172" s="33"/>
      <c r="M172" s="149"/>
      <c r="T172" s="54"/>
      <c r="AT172" s="18" t="s">
        <v>198</v>
      </c>
      <c r="AU172" s="18" t="s">
        <v>85</v>
      </c>
    </row>
    <row r="173" spans="2:65" s="13" customFormat="1" ht="11.25">
      <c r="B173" s="157"/>
      <c r="D173" s="151" t="s">
        <v>205</v>
      </c>
      <c r="F173" s="159" t="s">
        <v>5390</v>
      </c>
      <c r="H173" s="160">
        <v>151.37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4</v>
      </c>
      <c r="AX173" s="13" t="s">
        <v>82</v>
      </c>
      <c r="AY173" s="158" t="s">
        <v>189</v>
      </c>
    </row>
    <row r="174" spans="2:65" s="1" customFormat="1" ht="44.25" customHeight="1">
      <c r="B174" s="33"/>
      <c r="C174" s="133" t="s">
        <v>292</v>
      </c>
      <c r="D174" s="133" t="s">
        <v>191</v>
      </c>
      <c r="E174" s="134" t="s">
        <v>1454</v>
      </c>
      <c r="F174" s="135" t="s">
        <v>1455</v>
      </c>
      <c r="G174" s="136" t="s">
        <v>405</v>
      </c>
      <c r="H174" s="137">
        <v>151.74</v>
      </c>
      <c r="I174" s="138"/>
      <c r="J174" s="139">
        <f>ROUND(I174*H174,2)</f>
        <v>0</v>
      </c>
      <c r="K174" s="135" t="s">
        <v>195</v>
      </c>
      <c r="L174" s="33"/>
      <c r="M174" s="140" t="s">
        <v>19</v>
      </c>
      <c r="N174" s="141" t="s">
        <v>45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196</v>
      </c>
      <c r="AT174" s="144" t="s">
        <v>191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196</v>
      </c>
      <c r="BM174" s="144" t="s">
        <v>5391</v>
      </c>
    </row>
    <row r="175" spans="2:65" s="1" customFormat="1" ht="11.25">
      <c r="B175" s="33"/>
      <c r="D175" s="146" t="s">
        <v>198</v>
      </c>
      <c r="F175" s="147" t="s">
        <v>1457</v>
      </c>
      <c r="I175" s="148"/>
      <c r="L175" s="33"/>
      <c r="M175" s="149"/>
      <c r="T175" s="54"/>
      <c r="AT175" s="18" t="s">
        <v>198</v>
      </c>
      <c r="AU175" s="18" t="s">
        <v>85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1458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3" customFormat="1" ht="11.25">
      <c r="B177" s="157"/>
      <c r="D177" s="151" t="s">
        <v>205</v>
      </c>
      <c r="E177" s="158" t="s">
        <v>19</v>
      </c>
      <c r="F177" s="159" t="s">
        <v>5384</v>
      </c>
      <c r="H177" s="160">
        <v>30.274000000000001</v>
      </c>
      <c r="I177" s="161"/>
      <c r="L177" s="157"/>
      <c r="M177" s="162"/>
      <c r="T177" s="163"/>
      <c r="AT177" s="158" t="s">
        <v>205</v>
      </c>
      <c r="AU177" s="158" t="s">
        <v>85</v>
      </c>
      <c r="AV177" s="13" t="s">
        <v>85</v>
      </c>
      <c r="AW177" s="13" t="s">
        <v>35</v>
      </c>
      <c r="AX177" s="13" t="s">
        <v>74</v>
      </c>
      <c r="AY177" s="158" t="s">
        <v>189</v>
      </c>
    </row>
    <row r="178" spans="2:65" s="12" customFormat="1" ht="11.25">
      <c r="B178" s="150"/>
      <c r="D178" s="151" t="s">
        <v>205</v>
      </c>
      <c r="E178" s="152" t="s">
        <v>19</v>
      </c>
      <c r="F178" s="153" t="s">
        <v>1459</v>
      </c>
      <c r="H178" s="152" t="s">
        <v>19</v>
      </c>
      <c r="I178" s="154"/>
      <c r="L178" s="150"/>
      <c r="M178" s="155"/>
      <c r="T178" s="156"/>
      <c r="AT178" s="152" t="s">
        <v>205</v>
      </c>
      <c r="AU178" s="152" t="s">
        <v>85</v>
      </c>
      <c r="AV178" s="12" t="s">
        <v>82</v>
      </c>
      <c r="AW178" s="12" t="s">
        <v>35</v>
      </c>
      <c r="AX178" s="12" t="s">
        <v>74</v>
      </c>
      <c r="AY178" s="152" t="s">
        <v>189</v>
      </c>
    </row>
    <row r="179" spans="2:65" s="13" customFormat="1" ht="11.25">
      <c r="B179" s="157"/>
      <c r="D179" s="151" t="s">
        <v>205</v>
      </c>
      <c r="E179" s="158" t="s">
        <v>19</v>
      </c>
      <c r="F179" s="159" t="s">
        <v>5392</v>
      </c>
      <c r="H179" s="160">
        <v>45.411999999999999</v>
      </c>
      <c r="I179" s="161"/>
      <c r="L179" s="157"/>
      <c r="M179" s="162"/>
      <c r="T179" s="163"/>
      <c r="AT179" s="158" t="s">
        <v>205</v>
      </c>
      <c r="AU179" s="158" t="s">
        <v>85</v>
      </c>
      <c r="AV179" s="13" t="s">
        <v>85</v>
      </c>
      <c r="AW179" s="13" t="s">
        <v>35</v>
      </c>
      <c r="AX179" s="13" t="s">
        <v>74</v>
      </c>
      <c r="AY179" s="158" t="s">
        <v>189</v>
      </c>
    </row>
    <row r="180" spans="2:65" s="15" customFormat="1" ht="11.25">
      <c r="B180" s="171"/>
      <c r="D180" s="151" t="s">
        <v>205</v>
      </c>
      <c r="E180" s="172" t="s">
        <v>19</v>
      </c>
      <c r="F180" s="173" t="s">
        <v>412</v>
      </c>
      <c r="H180" s="174">
        <v>75.686000000000007</v>
      </c>
      <c r="I180" s="175"/>
      <c r="L180" s="171"/>
      <c r="M180" s="176"/>
      <c r="T180" s="177"/>
      <c r="AT180" s="172" t="s">
        <v>205</v>
      </c>
      <c r="AU180" s="172" t="s">
        <v>85</v>
      </c>
      <c r="AV180" s="15" t="s">
        <v>111</v>
      </c>
      <c r="AW180" s="15" t="s">
        <v>35</v>
      </c>
      <c r="AX180" s="15" t="s">
        <v>74</v>
      </c>
      <c r="AY180" s="172" t="s">
        <v>189</v>
      </c>
    </row>
    <row r="181" spans="2:65" s="12" customFormat="1" ht="33.75">
      <c r="B181" s="150"/>
      <c r="D181" s="151" t="s">
        <v>205</v>
      </c>
      <c r="E181" s="152" t="s">
        <v>19</v>
      </c>
      <c r="F181" s="153" t="s">
        <v>5201</v>
      </c>
      <c r="H181" s="152" t="s">
        <v>19</v>
      </c>
      <c r="I181" s="154"/>
      <c r="L181" s="150"/>
      <c r="M181" s="155"/>
      <c r="T181" s="156"/>
      <c r="AT181" s="152" t="s">
        <v>205</v>
      </c>
      <c r="AU181" s="152" t="s">
        <v>85</v>
      </c>
      <c r="AV181" s="12" t="s">
        <v>82</v>
      </c>
      <c r="AW181" s="12" t="s">
        <v>35</v>
      </c>
      <c r="AX181" s="12" t="s">
        <v>74</v>
      </c>
      <c r="AY181" s="152" t="s">
        <v>189</v>
      </c>
    </row>
    <row r="182" spans="2:65" s="13" customFormat="1" ht="11.25">
      <c r="B182" s="157"/>
      <c r="D182" s="151" t="s">
        <v>205</v>
      </c>
      <c r="E182" s="158" t="s">
        <v>19</v>
      </c>
      <c r="F182" s="159" t="s">
        <v>1473</v>
      </c>
      <c r="H182" s="160">
        <v>20.145</v>
      </c>
      <c r="I182" s="161"/>
      <c r="L182" s="157"/>
      <c r="M182" s="162"/>
      <c r="T182" s="163"/>
      <c r="AT182" s="158" t="s">
        <v>205</v>
      </c>
      <c r="AU182" s="158" t="s">
        <v>85</v>
      </c>
      <c r="AV182" s="13" t="s">
        <v>85</v>
      </c>
      <c r="AW182" s="13" t="s">
        <v>35</v>
      </c>
      <c r="AX182" s="13" t="s">
        <v>74</v>
      </c>
      <c r="AY182" s="158" t="s">
        <v>189</v>
      </c>
    </row>
    <row r="183" spans="2:65" s="13" customFormat="1" ht="11.25">
      <c r="B183" s="157"/>
      <c r="D183" s="151" t="s">
        <v>205</v>
      </c>
      <c r="E183" s="158" t="s">
        <v>19</v>
      </c>
      <c r="F183" s="159" t="s">
        <v>5378</v>
      </c>
      <c r="H183" s="160">
        <v>55.908999999999999</v>
      </c>
      <c r="I183" s="161"/>
      <c r="L183" s="157"/>
      <c r="M183" s="162"/>
      <c r="T183" s="163"/>
      <c r="AT183" s="158" t="s">
        <v>205</v>
      </c>
      <c r="AU183" s="158" t="s">
        <v>85</v>
      </c>
      <c r="AV183" s="13" t="s">
        <v>85</v>
      </c>
      <c r="AW183" s="13" t="s">
        <v>35</v>
      </c>
      <c r="AX183" s="13" t="s">
        <v>74</v>
      </c>
      <c r="AY183" s="158" t="s">
        <v>189</v>
      </c>
    </row>
    <row r="184" spans="2:65" s="15" customFormat="1" ht="11.25">
      <c r="B184" s="171"/>
      <c r="D184" s="151" t="s">
        <v>205</v>
      </c>
      <c r="E184" s="172" t="s">
        <v>19</v>
      </c>
      <c r="F184" s="173" t="s">
        <v>412</v>
      </c>
      <c r="H184" s="174">
        <v>76.054000000000002</v>
      </c>
      <c r="I184" s="175"/>
      <c r="L184" s="171"/>
      <c r="M184" s="176"/>
      <c r="T184" s="177"/>
      <c r="AT184" s="172" t="s">
        <v>205</v>
      </c>
      <c r="AU184" s="172" t="s">
        <v>85</v>
      </c>
      <c r="AV184" s="15" t="s">
        <v>111</v>
      </c>
      <c r="AW184" s="15" t="s">
        <v>35</v>
      </c>
      <c r="AX184" s="15" t="s">
        <v>74</v>
      </c>
      <c r="AY184" s="172" t="s">
        <v>189</v>
      </c>
    </row>
    <row r="185" spans="2:65" s="14" customFormat="1" ht="11.25">
      <c r="B185" s="164"/>
      <c r="D185" s="151" t="s">
        <v>205</v>
      </c>
      <c r="E185" s="165" t="s">
        <v>19</v>
      </c>
      <c r="F185" s="166" t="s">
        <v>303</v>
      </c>
      <c r="H185" s="167">
        <v>151.74</v>
      </c>
      <c r="I185" s="168"/>
      <c r="L185" s="164"/>
      <c r="M185" s="169"/>
      <c r="T185" s="170"/>
      <c r="AT185" s="165" t="s">
        <v>205</v>
      </c>
      <c r="AU185" s="165" t="s">
        <v>85</v>
      </c>
      <c r="AV185" s="14" t="s">
        <v>196</v>
      </c>
      <c r="AW185" s="14" t="s">
        <v>35</v>
      </c>
      <c r="AX185" s="14" t="s">
        <v>82</v>
      </c>
      <c r="AY185" s="165" t="s">
        <v>189</v>
      </c>
    </row>
    <row r="186" spans="2:65" s="1" customFormat="1" ht="44.25" customHeight="1">
      <c r="B186" s="33"/>
      <c r="C186" s="133" t="s">
        <v>212</v>
      </c>
      <c r="D186" s="133" t="s">
        <v>191</v>
      </c>
      <c r="E186" s="134" t="s">
        <v>1461</v>
      </c>
      <c r="F186" s="135" t="s">
        <v>1462</v>
      </c>
      <c r="G186" s="136" t="s">
        <v>405</v>
      </c>
      <c r="H186" s="137">
        <v>148.49199999999999</v>
      </c>
      <c r="I186" s="138"/>
      <c r="J186" s="139">
        <f>ROUND(I186*H186,2)</f>
        <v>0</v>
      </c>
      <c r="K186" s="135" t="s">
        <v>195</v>
      </c>
      <c r="L186" s="33"/>
      <c r="M186" s="140" t="s">
        <v>19</v>
      </c>
      <c r="N186" s="141" t="s">
        <v>45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196</v>
      </c>
      <c r="AT186" s="144" t="s">
        <v>191</v>
      </c>
      <c r="AU186" s="144" t="s">
        <v>85</v>
      </c>
      <c r="AY186" s="18" t="s">
        <v>189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8" t="s">
        <v>82</v>
      </c>
      <c r="BK186" s="145">
        <f>ROUND(I186*H186,2)</f>
        <v>0</v>
      </c>
      <c r="BL186" s="18" t="s">
        <v>196</v>
      </c>
      <c r="BM186" s="144" t="s">
        <v>5393</v>
      </c>
    </row>
    <row r="187" spans="2:65" s="1" customFormat="1" ht="11.25">
      <c r="B187" s="33"/>
      <c r="D187" s="146" t="s">
        <v>198</v>
      </c>
      <c r="F187" s="147" t="s">
        <v>1464</v>
      </c>
      <c r="I187" s="148"/>
      <c r="L187" s="33"/>
      <c r="M187" s="149"/>
      <c r="T187" s="54"/>
      <c r="AT187" s="18" t="s">
        <v>198</v>
      </c>
      <c r="AU187" s="18" t="s">
        <v>85</v>
      </c>
    </row>
    <row r="188" spans="2:65" s="12" customFormat="1" ht="11.25">
      <c r="B188" s="150"/>
      <c r="D188" s="151" t="s">
        <v>205</v>
      </c>
      <c r="E188" s="152" t="s">
        <v>19</v>
      </c>
      <c r="F188" s="153" t="s">
        <v>1465</v>
      </c>
      <c r="H188" s="152" t="s">
        <v>19</v>
      </c>
      <c r="I188" s="154"/>
      <c r="L188" s="150"/>
      <c r="M188" s="155"/>
      <c r="T188" s="156"/>
      <c r="AT188" s="152" t="s">
        <v>205</v>
      </c>
      <c r="AU188" s="152" t="s">
        <v>85</v>
      </c>
      <c r="AV188" s="12" t="s">
        <v>82</v>
      </c>
      <c r="AW188" s="12" t="s">
        <v>35</v>
      </c>
      <c r="AX188" s="12" t="s">
        <v>74</v>
      </c>
      <c r="AY188" s="152" t="s">
        <v>189</v>
      </c>
    </row>
    <row r="189" spans="2:65" s="13" customFormat="1" ht="11.25">
      <c r="B189" s="157"/>
      <c r="D189" s="151" t="s">
        <v>205</v>
      </c>
      <c r="E189" s="158" t="s">
        <v>19</v>
      </c>
      <c r="F189" s="159" t="s">
        <v>5394</v>
      </c>
      <c r="H189" s="160">
        <v>148.49199999999999</v>
      </c>
      <c r="I189" s="161"/>
      <c r="L189" s="157"/>
      <c r="M189" s="162"/>
      <c r="T189" s="163"/>
      <c r="AT189" s="158" t="s">
        <v>205</v>
      </c>
      <c r="AU189" s="158" t="s">
        <v>85</v>
      </c>
      <c r="AV189" s="13" t="s">
        <v>85</v>
      </c>
      <c r="AW189" s="13" t="s">
        <v>35</v>
      </c>
      <c r="AX189" s="13" t="s">
        <v>82</v>
      </c>
      <c r="AY189" s="158" t="s">
        <v>189</v>
      </c>
    </row>
    <row r="190" spans="2:65" s="1" customFormat="1" ht="44.25" customHeight="1">
      <c r="B190" s="33"/>
      <c r="C190" s="133" t="s">
        <v>314</v>
      </c>
      <c r="D190" s="133" t="s">
        <v>191</v>
      </c>
      <c r="E190" s="134" t="s">
        <v>631</v>
      </c>
      <c r="F190" s="135" t="s">
        <v>632</v>
      </c>
      <c r="G190" s="136" t="s">
        <v>633</v>
      </c>
      <c r="H190" s="137">
        <v>410.512</v>
      </c>
      <c r="I190" s="138"/>
      <c r="J190" s="139">
        <f>ROUND(I190*H190,2)</f>
        <v>0</v>
      </c>
      <c r="K190" s="135" t="s">
        <v>195</v>
      </c>
      <c r="L190" s="33"/>
      <c r="M190" s="140" t="s">
        <v>19</v>
      </c>
      <c r="N190" s="141" t="s">
        <v>45</v>
      </c>
      <c r="P190" s="142">
        <f>O190*H190</f>
        <v>0</v>
      </c>
      <c r="Q190" s="142">
        <v>0</v>
      </c>
      <c r="R190" s="142">
        <f>Q190*H190</f>
        <v>0</v>
      </c>
      <c r="S190" s="142">
        <v>0</v>
      </c>
      <c r="T190" s="143">
        <f>S190*H190</f>
        <v>0</v>
      </c>
      <c r="AR190" s="144" t="s">
        <v>196</v>
      </c>
      <c r="AT190" s="144" t="s">
        <v>191</v>
      </c>
      <c r="AU190" s="144" t="s">
        <v>85</v>
      </c>
      <c r="AY190" s="18" t="s">
        <v>189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8" t="s">
        <v>82</v>
      </c>
      <c r="BK190" s="145">
        <f>ROUND(I190*H190,2)</f>
        <v>0</v>
      </c>
      <c r="BL190" s="18" t="s">
        <v>196</v>
      </c>
      <c r="BM190" s="144" t="s">
        <v>5395</v>
      </c>
    </row>
    <row r="191" spans="2:65" s="1" customFormat="1" ht="11.25">
      <c r="B191" s="33"/>
      <c r="D191" s="146" t="s">
        <v>198</v>
      </c>
      <c r="F191" s="147" t="s">
        <v>635</v>
      </c>
      <c r="I191" s="148"/>
      <c r="L191" s="33"/>
      <c r="M191" s="149"/>
      <c r="T191" s="54"/>
      <c r="AT191" s="18" t="s">
        <v>198</v>
      </c>
      <c r="AU191" s="18" t="s">
        <v>85</v>
      </c>
    </row>
    <row r="192" spans="2:65" s="12" customFormat="1" ht="11.25">
      <c r="B192" s="150"/>
      <c r="D192" s="151" t="s">
        <v>205</v>
      </c>
      <c r="E192" s="152" t="s">
        <v>19</v>
      </c>
      <c r="F192" s="153" t="s">
        <v>572</v>
      </c>
      <c r="H192" s="152" t="s">
        <v>19</v>
      </c>
      <c r="I192" s="154"/>
      <c r="L192" s="150"/>
      <c r="M192" s="155"/>
      <c r="T192" s="156"/>
      <c r="AT192" s="152" t="s">
        <v>205</v>
      </c>
      <c r="AU192" s="152" t="s">
        <v>85</v>
      </c>
      <c r="AV192" s="12" t="s">
        <v>82</v>
      </c>
      <c r="AW192" s="12" t="s">
        <v>35</v>
      </c>
      <c r="AX192" s="12" t="s">
        <v>74</v>
      </c>
      <c r="AY192" s="152" t="s">
        <v>189</v>
      </c>
    </row>
    <row r="193" spans="2:65" s="13" customFormat="1" ht="11.25">
      <c r="B193" s="157"/>
      <c r="D193" s="151" t="s">
        <v>205</v>
      </c>
      <c r="E193" s="158" t="s">
        <v>19</v>
      </c>
      <c r="F193" s="159" t="s">
        <v>5396</v>
      </c>
      <c r="H193" s="160">
        <v>296.98399999999998</v>
      </c>
      <c r="I193" s="161"/>
      <c r="L193" s="157"/>
      <c r="M193" s="162"/>
      <c r="T193" s="163"/>
      <c r="AT193" s="158" t="s">
        <v>205</v>
      </c>
      <c r="AU193" s="158" t="s">
        <v>85</v>
      </c>
      <c r="AV193" s="13" t="s">
        <v>85</v>
      </c>
      <c r="AW193" s="13" t="s">
        <v>35</v>
      </c>
      <c r="AX193" s="13" t="s">
        <v>74</v>
      </c>
      <c r="AY193" s="158" t="s">
        <v>189</v>
      </c>
    </row>
    <row r="194" spans="2:65" s="12" customFormat="1" ht="11.25">
      <c r="B194" s="150"/>
      <c r="D194" s="151" t="s">
        <v>205</v>
      </c>
      <c r="E194" s="152" t="s">
        <v>19</v>
      </c>
      <c r="F194" s="153" t="s">
        <v>594</v>
      </c>
      <c r="H194" s="152" t="s">
        <v>19</v>
      </c>
      <c r="I194" s="154"/>
      <c r="L194" s="150"/>
      <c r="M194" s="155"/>
      <c r="T194" s="156"/>
      <c r="AT194" s="152" t="s">
        <v>205</v>
      </c>
      <c r="AU194" s="152" t="s">
        <v>85</v>
      </c>
      <c r="AV194" s="12" t="s">
        <v>82</v>
      </c>
      <c r="AW194" s="12" t="s">
        <v>35</v>
      </c>
      <c r="AX194" s="12" t="s">
        <v>74</v>
      </c>
      <c r="AY194" s="152" t="s">
        <v>189</v>
      </c>
    </row>
    <row r="195" spans="2:65" s="13" customFormat="1" ht="11.25">
      <c r="B195" s="157"/>
      <c r="D195" s="151" t="s">
        <v>205</v>
      </c>
      <c r="E195" s="158" t="s">
        <v>19</v>
      </c>
      <c r="F195" s="159" t="s">
        <v>5397</v>
      </c>
      <c r="H195" s="160">
        <v>72.658000000000001</v>
      </c>
      <c r="I195" s="161"/>
      <c r="L195" s="157"/>
      <c r="M195" s="162"/>
      <c r="T195" s="163"/>
      <c r="AT195" s="158" t="s">
        <v>205</v>
      </c>
      <c r="AU195" s="158" t="s">
        <v>85</v>
      </c>
      <c r="AV195" s="13" t="s">
        <v>85</v>
      </c>
      <c r="AW195" s="13" t="s">
        <v>35</v>
      </c>
      <c r="AX195" s="13" t="s">
        <v>74</v>
      </c>
      <c r="AY195" s="158" t="s">
        <v>189</v>
      </c>
    </row>
    <row r="196" spans="2:65" s="12" customFormat="1" ht="11.25">
      <c r="B196" s="150"/>
      <c r="D196" s="151" t="s">
        <v>205</v>
      </c>
      <c r="E196" s="152" t="s">
        <v>19</v>
      </c>
      <c r="F196" s="153" t="s">
        <v>607</v>
      </c>
      <c r="H196" s="152" t="s">
        <v>19</v>
      </c>
      <c r="I196" s="154"/>
      <c r="L196" s="150"/>
      <c r="M196" s="155"/>
      <c r="T196" s="156"/>
      <c r="AT196" s="152" t="s">
        <v>205</v>
      </c>
      <c r="AU196" s="152" t="s">
        <v>85</v>
      </c>
      <c r="AV196" s="12" t="s">
        <v>82</v>
      </c>
      <c r="AW196" s="12" t="s">
        <v>35</v>
      </c>
      <c r="AX196" s="12" t="s">
        <v>74</v>
      </c>
      <c r="AY196" s="152" t="s">
        <v>189</v>
      </c>
    </row>
    <row r="197" spans="2:65" s="13" customFormat="1" ht="11.25">
      <c r="B197" s="157"/>
      <c r="D197" s="151" t="s">
        <v>205</v>
      </c>
      <c r="E197" s="158" t="s">
        <v>19</v>
      </c>
      <c r="F197" s="159" t="s">
        <v>5398</v>
      </c>
      <c r="H197" s="160">
        <v>40.869999999999997</v>
      </c>
      <c r="I197" s="161"/>
      <c r="L197" s="157"/>
      <c r="M197" s="162"/>
      <c r="T197" s="163"/>
      <c r="AT197" s="158" t="s">
        <v>205</v>
      </c>
      <c r="AU197" s="158" t="s">
        <v>85</v>
      </c>
      <c r="AV197" s="13" t="s">
        <v>85</v>
      </c>
      <c r="AW197" s="13" t="s">
        <v>35</v>
      </c>
      <c r="AX197" s="13" t="s">
        <v>74</v>
      </c>
      <c r="AY197" s="158" t="s">
        <v>189</v>
      </c>
    </row>
    <row r="198" spans="2:65" s="14" customFormat="1" ht="11.25">
      <c r="B198" s="164"/>
      <c r="D198" s="151" t="s">
        <v>205</v>
      </c>
      <c r="E198" s="165" t="s">
        <v>19</v>
      </c>
      <c r="F198" s="166" t="s">
        <v>303</v>
      </c>
      <c r="H198" s="167">
        <v>410.512</v>
      </c>
      <c r="I198" s="168"/>
      <c r="L198" s="164"/>
      <c r="M198" s="169"/>
      <c r="T198" s="170"/>
      <c r="AT198" s="165" t="s">
        <v>205</v>
      </c>
      <c r="AU198" s="165" t="s">
        <v>85</v>
      </c>
      <c r="AV198" s="14" t="s">
        <v>196</v>
      </c>
      <c r="AW198" s="14" t="s">
        <v>35</v>
      </c>
      <c r="AX198" s="14" t="s">
        <v>82</v>
      </c>
      <c r="AY198" s="165" t="s">
        <v>189</v>
      </c>
    </row>
    <row r="199" spans="2:65" s="1" customFormat="1" ht="37.9" customHeight="1">
      <c r="B199" s="33"/>
      <c r="C199" s="133" t="s">
        <v>7</v>
      </c>
      <c r="D199" s="133" t="s">
        <v>191</v>
      </c>
      <c r="E199" s="134" t="s">
        <v>642</v>
      </c>
      <c r="F199" s="135" t="s">
        <v>643</v>
      </c>
      <c r="G199" s="136" t="s">
        <v>405</v>
      </c>
      <c r="H199" s="137">
        <v>269.95699999999999</v>
      </c>
      <c r="I199" s="138"/>
      <c r="J199" s="139">
        <f>ROUND(I199*H199,2)</f>
        <v>0</v>
      </c>
      <c r="K199" s="135" t="s">
        <v>195</v>
      </c>
      <c r="L199" s="33"/>
      <c r="M199" s="140" t="s">
        <v>19</v>
      </c>
      <c r="N199" s="141" t="s">
        <v>45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196</v>
      </c>
      <c r="AT199" s="144" t="s">
        <v>191</v>
      </c>
      <c r="AU199" s="144" t="s">
        <v>85</v>
      </c>
      <c r="AY199" s="18" t="s">
        <v>189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8" t="s">
        <v>82</v>
      </c>
      <c r="BK199" s="145">
        <f>ROUND(I199*H199,2)</f>
        <v>0</v>
      </c>
      <c r="BL199" s="18" t="s">
        <v>196</v>
      </c>
      <c r="BM199" s="144" t="s">
        <v>5399</v>
      </c>
    </row>
    <row r="200" spans="2:65" s="1" customFormat="1" ht="11.25">
      <c r="B200" s="33"/>
      <c r="D200" s="146" t="s">
        <v>198</v>
      </c>
      <c r="F200" s="147" t="s">
        <v>645</v>
      </c>
      <c r="I200" s="148"/>
      <c r="L200" s="33"/>
      <c r="M200" s="149"/>
      <c r="T200" s="54"/>
      <c r="AT200" s="18" t="s">
        <v>198</v>
      </c>
      <c r="AU200" s="18" t="s">
        <v>85</v>
      </c>
    </row>
    <row r="201" spans="2:65" s="12" customFormat="1" ht="22.5">
      <c r="B201" s="150"/>
      <c r="D201" s="151" t="s">
        <v>205</v>
      </c>
      <c r="E201" s="152" t="s">
        <v>19</v>
      </c>
      <c r="F201" s="153" t="s">
        <v>5227</v>
      </c>
      <c r="H201" s="152" t="s">
        <v>19</v>
      </c>
      <c r="I201" s="154"/>
      <c r="L201" s="150"/>
      <c r="M201" s="155"/>
      <c r="T201" s="156"/>
      <c r="AT201" s="152" t="s">
        <v>205</v>
      </c>
      <c r="AU201" s="152" t="s">
        <v>85</v>
      </c>
      <c r="AV201" s="12" t="s">
        <v>82</v>
      </c>
      <c r="AW201" s="12" t="s">
        <v>35</v>
      </c>
      <c r="AX201" s="12" t="s">
        <v>74</v>
      </c>
      <c r="AY201" s="152" t="s">
        <v>189</v>
      </c>
    </row>
    <row r="202" spans="2:65" s="13" customFormat="1" ht="11.25">
      <c r="B202" s="157"/>
      <c r="D202" s="151" t="s">
        <v>205</v>
      </c>
      <c r="E202" s="158" t="s">
        <v>19</v>
      </c>
      <c r="F202" s="159" t="s">
        <v>1473</v>
      </c>
      <c r="H202" s="160">
        <v>20.145</v>
      </c>
      <c r="I202" s="161"/>
      <c r="L202" s="157"/>
      <c r="M202" s="162"/>
      <c r="T202" s="163"/>
      <c r="AT202" s="158" t="s">
        <v>205</v>
      </c>
      <c r="AU202" s="158" t="s">
        <v>85</v>
      </c>
      <c r="AV202" s="13" t="s">
        <v>85</v>
      </c>
      <c r="AW202" s="13" t="s">
        <v>35</v>
      </c>
      <c r="AX202" s="13" t="s">
        <v>74</v>
      </c>
      <c r="AY202" s="158" t="s">
        <v>189</v>
      </c>
    </row>
    <row r="203" spans="2:65" s="13" customFormat="1" ht="11.25">
      <c r="B203" s="157"/>
      <c r="D203" s="151" t="s">
        <v>205</v>
      </c>
      <c r="E203" s="158" t="s">
        <v>19</v>
      </c>
      <c r="F203" s="159" t="s">
        <v>1474</v>
      </c>
      <c r="H203" s="160">
        <v>55.908999999999999</v>
      </c>
      <c r="I203" s="161"/>
      <c r="L203" s="157"/>
      <c r="M203" s="162"/>
      <c r="T203" s="163"/>
      <c r="AT203" s="158" t="s">
        <v>205</v>
      </c>
      <c r="AU203" s="158" t="s">
        <v>85</v>
      </c>
      <c r="AV203" s="13" t="s">
        <v>85</v>
      </c>
      <c r="AW203" s="13" t="s">
        <v>35</v>
      </c>
      <c r="AX203" s="13" t="s">
        <v>74</v>
      </c>
      <c r="AY203" s="158" t="s">
        <v>189</v>
      </c>
    </row>
    <row r="204" spans="2:65" s="15" customFormat="1" ht="11.25">
      <c r="B204" s="171"/>
      <c r="D204" s="151" t="s">
        <v>205</v>
      </c>
      <c r="E204" s="172" t="s">
        <v>19</v>
      </c>
      <c r="F204" s="173" t="s">
        <v>412</v>
      </c>
      <c r="H204" s="174">
        <v>76.054000000000002</v>
      </c>
      <c r="I204" s="175"/>
      <c r="L204" s="171"/>
      <c r="M204" s="176"/>
      <c r="T204" s="177"/>
      <c r="AT204" s="172" t="s">
        <v>205</v>
      </c>
      <c r="AU204" s="172" t="s">
        <v>85</v>
      </c>
      <c r="AV204" s="15" t="s">
        <v>111</v>
      </c>
      <c r="AW204" s="15" t="s">
        <v>35</v>
      </c>
      <c r="AX204" s="15" t="s">
        <v>74</v>
      </c>
      <c r="AY204" s="172" t="s">
        <v>189</v>
      </c>
    </row>
    <row r="205" spans="2:65" s="12" customFormat="1" ht="11.25">
      <c r="B205" s="150"/>
      <c r="D205" s="151" t="s">
        <v>205</v>
      </c>
      <c r="E205" s="152" t="s">
        <v>19</v>
      </c>
      <c r="F205" s="153" t="s">
        <v>647</v>
      </c>
      <c r="H205" s="152" t="s">
        <v>19</v>
      </c>
      <c r="I205" s="154"/>
      <c r="L205" s="150"/>
      <c r="M205" s="155"/>
      <c r="T205" s="156"/>
      <c r="AT205" s="152" t="s">
        <v>205</v>
      </c>
      <c r="AU205" s="152" t="s">
        <v>85</v>
      </c>
      <c r="AV205" s="12" t="s">
        <v>82</v>
      </c>
      <c r="AW205" s="12" t="s">
        <v>35</v>
      </c>
      <c r="AX205" s="12" t="s">
        <v>74</v>
      </c>
      <c r="AY205" s="152" t="s">
        <v>189</v>
      </c>
    </row>
    <row r="206" spans="2:65" s="12" customFormat="1" ht="11.25">
      <c r="B206" s="150"/>
      <c r="D206" s="151" t="s">
        <v>205</v>
      </c>
      <c r="E206" s="152" t="s">
        <v>19</v>
      </c>
      <c r="F206" s="153" t="s">
        <v>572</v>
      </c>
      <c r="H206" s="152" t="s">
        <v>19</v>
      </c>
      <c r="I206" s="154"/>
      <c r="L206" s="150"/>
      <c r="M206" s="155"/>
      <c r="T206" s="156"/>
      <c r="AT206" s="152" t="s">
        <v>205</v>
      </c>
      <c r="AU206" s="152" t="s">
        <v>85</v>
      </c>
      <c r="AV206" s="12" t="s">
        <v>82</v>
      </c>
      <c r="AW206" s="12" t="s">
        <v>35</v>
      </c>
      <c r="AX206" s="12" t="s">
        <v>74</v>
      </c>
      <c r="AY206" s="152" t="s">
        <v>189</v>
      </c>
    </row>
    <row r="207" spans="2:65" s="13" customFormat="1" ht="11.25">
      <c r="B207" s="157"/>
      <c r="D207" s="151" t="s">
        <v>205</v>
      </c>
      <c r="E207" s="158" t="s">
        <v>19</v>
      </c>
      <c r="F207" s="159" t="s">
        <v>5394</v>
      </c>
      <c r="H207" s="160">
        <v>148.49199999999999</v>
      </c>
      <c r="I207" s="161"/>
      <c r="L207" s="157"/>
      <c r="M207" s="162"/>
      <c r="T207" s="163"/>
      <c r="AT207" s="158" t="s">
        <v>205</v>
      </c>
      <c r="AU207" s="158" t="s">
        <v>85</v>
      </c>
      <c r="AV207" s="13" t="s">
        <v>85</v>
      </c>
      <c r="AW207" s="13" t="s">
        <v>35</v>
      </c>
      <c r="AX207" s="13" t="s">
        <v>74</v>
      </c>
      <c r="AY207" s="158" t="s">
        <v>189</v>
      </c>
    </row>
    <row r="208" spans="2:65" s="12" customFormat="1" ht="11.25">
      <c r="B208" s="150"/>
      <c r="D208" s="151" t="s">
        <v>205</v>
      </c>
      <c r="E208" s="152" t="s">
        <v>19</v>
      </c>
      <c r="F208" s="153" t="s">
        <v>594</v>
      </c>
      <c r="H208" s="152" t="s">
        <v>19</v>
      </c>
      <c r="I208" s="154"/>
      <c r="L208" s="150"/>
      <c r="M208" s="155"/>
      <c r="T208" s="156"/>
      <c r="AT208" s="152" t="s">
        <v>205</v>
      </c>
      <c r="AU208" s="152" t="s">
        <v>85</v>
      </c>
      <c r="AV208" s="12" t="s">
        <v>82</v>
      </c>
      <c r="AW208" s="12" t="s">
        <v>35</v>
      </c>
      <c r="AX208" s="12" t="s">
        <v>74</v>
      </c>
      <c r="AY208" s="152" t="s">
        <v>189</v>
      </c>
    </row>
    <row r="209" spans="2:65" s="13" customFormat="1" ht="11.25">
      <c r="B209" s="157"/>
      <c r="D209" s="151" t="s">
        <v>205</v>
      </c>
      <c r="E209" s="158" t="s">
        <v>19</v>
      </c>
      <c r="F209" s="159" t="s">
        <v>5384</v>
      </c>
      <c r="H209" s="160">
        <v>30.274000000000001</v>
      </c>
      <c r="I209" s="161"/>
      <c r="L209" s="157"/>
      <c r="M209" s="162"/>
      <c r="T209" s="163"/>
      <c r="AT209" s="158" t="s">
        <v>205</v>
      </c>
      <c r="AU209" s="158" t="s">
        <v>85</v>
      </c>
      <c r="AV209" s="13" t="s">
        <v>85</v>
      </c>
      <c r="AW209" s="13" t="s">
        <v>35</v>
      </c>
      <c r="AX209" s="13" t="s">
        <v>74</v>
      </c>
      <c r="AY209" s="158" t="s">
        <v>189</v>
      </c>
    </row>
    <row r="210" spans="2:65" s="12" customFormat="1" ht="11.25">
      <c r="B210" s="150"/>
      <c r="D210" s="151" t="s">
        <v>205</v>
      </c>
      <c r="E210" s="152" t="s">
        <v>19</v>
      </c>
      <c r="F210" s="153" t="s">
        <v>607</v>
      </c>
      <c r="H210" s="152" t="s">
        <v>19</v>
      </c>
      <c r="I210" s="154"/>
      <c r="L210" s="150"/>
      <c r="M210" s="155"/>
      <c r="T210" s="156"/>
      <c r="AT210" s="152" t="s">
        <v>205</v>
      </c>
      <c r="AU210" s="152" t="s">
        <v>85</v>
      </c>
      <c r="AV210" s="12" t="s">
        <v>82</v>
      </c>
      <c r="AW210" s="12" t="s">
        <v>35</v>
      </c>
      <c r="AX210" s="12" t="s">
        <v>74</v>
      </c>
      <c r="AY210" s="152" t="s">
        <v>189</v>
      </c>
    </row>
    <row r="211" spans="2:65" s="13" customFormat="1" ht="11.25">
      <c r="B211" s="157"/>
      <c r="D211" s="151" t="s">
        <v>205</v>
      </c>
      <c r="E211" s="158" t="s">
        <v>19</v>
      </c>
      <c r="F211" s="159" t="s">
        <v>5388</v>
      </c>
      <c r="H211" s="160">
        <v>15.137</v>
      </c>
      <c r="I211" s="161"/>
      <c r="L211" s="157"/>
      <c r="M211" s="162"/>
      <c r="T211" s="163"/>
      <c r="AT211" s="158" t="s">
        <v>205</v>
      </c>
      <c r="AU211" s="158" t="s">
        <v>85</v>
      </c>
      <c r="AV211" s="13" t="s">
        <v>85</v>
      </c>
      <c r="AW211" s="13" t="s">
        <v>35</v>
      </c>
      <c r="AX211" s="13" t="s">
        <v>74</v>
      </c>
      <c r="AY211" s="158" t="s">
        <v>189</v>
      </c>
    </row>
    <row r="212" spans="2:65" s="15" customFormat="1" ht="11.25">
      <c r="B212" s="171"/>
      <c r="D212" s="151" t="s">
        <v>205</v>
      </c>
      <c r="E212" s="172" t="s">
        <v>19</v>
      </c>
      <c r="F212" s="173" t="s">
        <v>412</v>
      </c>
      <c r="H212" s="174">
        <v>193.90299999999999</v>
      </c>
      <c r="I212" s="175"/>
      <c r="L212" s="171"/>
      <c r="M212" s="176"/>
      <c r="T212" s="177"/>
      <c r="AT212" s="172" t="s">
        <v>205</v>
      </c>
      <c r="AU212" s="172" t="s">
        <v>85</v>
      </c>
      <c r="AV212" s="15" t="s">
        <v>111</v>
      </c>
      <c r="AW212" s="15" t="s">
        <v>35</v>
      </c>
      <c r="AX212" s="15" t="s">
        <v>74</v>
      </c>
      <c r="AY212" s="172" t="s">
        <v>189</v>
      </c>
    </row>
    <row r="213" spans="2:65" s="14" customFormat="1" ht="11.25">
      <c r="B213" s="164"/>
      <c r="D213" s="151" t="s">
        <v>205</v>
      </c>
      <c r="E213" s="165" t="s">
        <v>19</v>
      </c>
      <c r="F213" s="166" t="s">
        <v>303</v>
      </c>
      <c r="H213" s="167">
        <v>269.95699999999999</v>
      </c>
      <c r="I213" s="168"/>
      <c r="L213" s="164"/>
      <c r="M213" s="169"/>
      <c r="T213" s="170"/>
      <c r="AT213" s="165" t="s">
        <v>205</v>
      </c>
      <c r="AU213" s="165" t="s">
        <v>85</v>
      </c>
      <c r="AV213" s="14" t="s">
        <v>196</v>
      </c>
      <c r="AW213" s="14" t="s">
        <v>35</v>
      </c>
      <c r="AX213" s="14" t="s">
        <v>82</v>
      </c>
      <c r="AY213" s="165" t="s">
        <v>189</v>
      </c>
    </row>
    <row r="214" spans="2:65" s="1" customFormat="1" ht="44.25" customHeight="1">
      <c r="B214" s="33"/>
      <c r="C214" s="133" t="s">
        <v>323</v>
      </c>
      <c r="D214" s="133" t="s">
        <v>191</v>
      </c>
      <c r="E214" s="134" t="s">
        <v>649</v>
      </c>
      <c r="F214" s="135" t="s">
        <v>650</v>
      </c>
      <c r="G214" s="136" t="s">
        <v>405</v>
      </c>
      <c r="H214" s="137">
        <v>224.178</v>
      </c>
      <c r="I214" s="138"/>
      <c r="J214" s="139">
        <f>ROUND(I214*H214,2)</f>
        <v>0</v>
      </c>
      <c r="K214" s="135" t="s">
        <v>195</v>
      </c>
      <c r="L214" s="33"/>
      <c r="M214" s="140" t="s">
        <v>19</v>
      </c>
      <c r="N214" s="141" t="s">
        <v>45</v>
      </c>
      <c r="P214" s="142">
        <f>O214*H214</f>
        <v>0</v>
      </c>
      <c r="Q214" s="142">
        <v>0</v>
      </c>
      <c r="R214" s="142">
        <f>Q214*H214</f>
        <v>0</v>
      </c>
      <c r="S214" s="142">
        <v>0</v>
      </c>
      <c r="T214" s="143">
        <f>S214*H214</f>
        <v>0</v>
      </c>
      <c r="AR214" s="144" t="s">
        <v>196</v>
      </c>
      <c r="AT214" s="144" t="s">
        <v>191</v>
      </c>
      <c r="AU214" s="144" t="s">
        <v>85</v>
      </c>
      <c r="AY214" s="18" t="s">
        <v>189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8" t="s">
        <v>82</v>
      </c>
      <c r="BK214" s="145">
        <f>ROUND(I214*H214,2)</f>
        <v>0</v>
      </c>
      <c r="BL214" s="18" t="s">
        <v>196</v>
      </c>
      <c r="BM214" s="144" t="s">
        <v>5400</v>
      </c>
    </row>
    <row r="215" spans="2:65" s="1" customFormat="1" ht="11.25">
      <c r="B215" s="33"/>
      <c r="D215" s="146" t="s">
        <v>198</v>
      </c>
      <c r="F215" s="147" t="s">
        <v>652</v>
      </c>
      <c r="I215" s="148"/>
      <c r="L215" s="33"/>
      <c r="M215" s="149"/>
      <c r="T215" s="54"/>
      <c r="AT215" s="18" t="s">
        <v>198</v>
      </c>
      <c r="AU215" s="18" t="s">
        <v>85</v>
      </c>
    </row>
    <row r="216" spans="2:65" s="12" customFormat="1" ht="11.25">
      <c r="B216" s="150"/>
      <c r="D216" s="151" t="s">
        <v>205</v>
      </c>
      <c r="E216" s="152" t="s">
        <v>19</v>
      </c>
      <c r="F216" s="153" t="s">
        <v>653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2" customFormat="1" ht="11.25">
      <c r="B217" s="150"/>
      <c r="D217" s="151" t="s">
        <v>205</v>
      </c>
      <c r="E217" s="152" t="s">
        <v>19</v>
      </c>
      <c r="F217" s="153" t="s">
        <v>656</v>
      </c>
      <c r="H217" s="152" t="s">
        <v>19</v>
      </c>
      <c r="I217" s="154"/>
      <c r="L217" s="150"/>
      <c r="M217" s="155"/>
      <c r="T217" s="156"/>
      <c r="AT217" s="152" t="s">
        <v>205</v>
      </c>
      <c r="AU217" s="152" t="s">
        <v>85</v>
      </c>
      <c r="AV217" s="12" t="s">
        <v>82</v>
      </c>
      <c r="AW217" s="12" t="s">
        <v>35</v>
      </c>
      <c r="AX217" s="12" t="s">
        <v>74</v>
      </c>
      <c r="AY217" s="152" t="s">
        <v>189</v>
      </c>
    </row>
    <row r="218" spans="2:65" s="13" customFormat="1" ht="11.25">
      <c r="B218" s="157"/>
      <c r="D218" s="151" t="s">
        <v>205</v>
      </c>
      <c r="E218" s="158" t="s">
        <v>19</v>
      </c>
      <c r="F218" s="159" t="s">
        <v>5401</v>
      </c>
      <c r="H218" s="160">
        <v>302.74400000000003</v>
      </c>
      <c r="I218" s="161"/>
      <c r="L218" s="157"/>
      <c r="M218" s="162"/>
      <c r="T218" s="163"/>
      <c r="AT218" s="158" t="s">
        <v>205</v>
      </c>
      <c r="AU218" s="158" t="s">
        <v>85</v>
      </c>
      <c r="AV218" s="13" t="s">
        <v>85</v>
      </c>
      <c r="AW218" s="13" t="s">
        <v>35</v>
      </c>
      <c r="AX218" s="13" t="s">
        <v>74</v>
      </c>
      <c r="AY218" s="158" t="s">
        <v>189</v>
      </c>
    </row>
    <row r="219" spans="2:65" s="12" customFormat="1" ht="11.25">
      <c r="B219" s="150"/>
      <c r="D219" s="151" t="s">
        <v>205</v>
      </c>
      <c r="E219" s="152" t="s">
        <v>19</v>
      </c>
      <c r="F219" s="153" t="s">
        <v>658</v>
      </c>
      <c r="H219" s="152" t="s">
        <v>19</v>
      </c>
      <c r="I219" s="154"/>
      <c r="L219" s="150"/>
      <c r="M219" s="155"/>
      <c r="T219" s="156"/>
      <c r="AT219" s="152" t="s">
        <v>205</v>
      </c>
      <c r="AU219" s="152" t="s">
        <v>85</v>
      </c>
      <c r="AV219" s="12" t="s">
        <v>82</v>
      </c>
      <c r="AW219" s="12" t="s">
        <v>35</v>
      </c>
      <c r="AX219" s="12" t="s">
        <v>74</v>
      </c>
      <c r="AY219" s="152" t="s">
        <v>189</v>
      </c>
    </row>
    <row r="220" spans="2:65" s="12" customFormat="1" ht="11.25">
      <c r="B220" s="150"/>
      <c r="D220" s="151" t="s">
        <v>205</v>
      </c>
      <c r="E220" s="152" t="s">
        <v>19</v>
      </c>
      <c r="F220" s="153" t="s">
        <v>659</v>
      </c>
      <c r="H220" s="152" t="s">
        <v>19</v>
      </c>
      <c r="I220" s="154"/>
      <c r="L220" s="150"/>
      <c r="M220" s="155"/>
      <c r="T220" s="156"/>
      <c r="AT220" s="152" t="s">
        <v>205</v>
      </c>
      <c r="AU220" s="152" t="s">
        <v>85</v>
      </c>
      <c r="AV220" s="12" t="s">
        <v>82</v>
      </c>
      <c r="AW220" s="12" t="s">
        <v>35</v>
      </c>
      <c r="AX220" s="12" t="s">
        <v>74</v>
      </c>
      <c r="AY220" s="152" t="s">
        <v>189</v>
      </c>
    </row>
    <row r="221" spans="2:65" s="13" customFormat="1" ht="11.25">
      <c r="B221" s="157"/>
      <c r="D221" s="151" t="s">
        <v>205</v>
      </c>
      <c r="E221" s="158" t="s">
        <v>19</v>
      </c>
      <c r="F221" s="159" t="s">
        <v>5402</v>
      </c>
      <c r="H221" s="160">
        <v>-20.145</v>
      </c>
      <c r="I221" s="161"/>
      <c r="L221" s="157"/>
      <c r="M221" s="162"/>
      <c r="T221" s="163"/>
      <c r="AT221" s="158" t="s">
        <v>205</v>
      </c>
      <c r="AU221" s="158" t="s">
        <v>85</v>
      </c>
      <c r="AV221" s="13" t="s">
        <v>85</v>
      </c>
      <c r="AW221" s="13" t="s">
        <v>35</v>
      </c>
      <c r="AX221" s="13" t="s">
        <v>74</v>
      </c>
      <c r="AY221" s="158" t="s">
        <v>189</v>
      </c>
    </row>
    <row r="222" spans="2:65" s="12" customFormat="1" ht="11.25">
      <c r="B222" s="150"/>
      <c r="D222" s="151" t="s">
        <v>205</v>
      </c>
      <c r="E222" s="152" t="s">
        <v>19</v>
      </c>
      <c r="F222" s="153" t="s">
        <v>663</v>
      </c>
      <c r="H222" s="152" t="s">
        <v>19</v>
      </c>
      <c r="I222" s="154"/>
      <c r="L222" s="150"/>
      <c r="M222" s="155"/>
      <c r="T222" s="156"/>
      <c r="AT222" s="152" t="s">
        <v>205</v>
      </c>
      <c r="AU222" s="152" t="s">
        <v>85</v>
      </c>
      <c r="AV222" s="12" t="s">
        <v>82</v>
      </c>
      <c r="AW222" s="12" t="s">
        <v>35</v>
      </c>
      <c r="AX222" s="12" t="s">
        <v>74</v>
      </c>
      <c r="AY222" s="152" t="s">
        <v>189</v>
      </c>
    </row>
    <row r="223" spans="2:65" s="13" customFormat="1" ht="11.25">
      <c r="B223" s="157"/>
      <c r="D223" s="151" t="s">
        <v>205</v>
      </c>
      <c r="E223" s="158" t="s">
        <v>19</v>
      </c>
      <c r="F223" s="159" t="s">
        <v>5403</v>
      </c>
      <c r="H223" s="160">
        <v>-58.420999999999999</v>
      </c>
      <c r="I223" s="161"/>
      <c r="L223" s="157"/>
      <c r="M223" s="162"/>
      <c r="T223" s="163"/>
      <c r="AT223" s="158" t="s">
        <v>205</v>
      </c>
      <c r="AU223" s="158" t="s">
        <v>85</v>
      </c>
      <c r="AV223" s="13" t="s">
        <v>85</v>
      </c>
      <c r="AW223" s="13" t="s">
        <v>35</v>
      </c>
      <c r="AX223" s="13" t="s">
        <v>74</v>
      </c>
      <c r="AY223" s="158" t="s">
        <v>189</v>
      </c>
    </row>
    <row r="224" spans="2:65" s="14" customFormat="1" ht="11.25">
      <c r="B224" s="164"/>
      <c r="D224" s="151" t="s">
        <v>205</v>
      </c>
      <c r="E224" s="165" t="s">
        <v>19</v>
      </c>
      <c r="F224" s="166" t="s">
        <v>303</v>
      </c>
      <c r="H224" s="167">
        <v>224.17800000000005</v>
      </c>
      <c r="I224" s="168"/>
      <c r="L224" s="164"/>
      <c r="M224" s="169"/>
      <c r="T224" s="170"/>
      <c r="AT224" s="165" t="s">
        <v>205</v>
      </c>
      <c r="AU224" s="165" t="s">
        <v>85</v>
      </c>
      <c r="AV224" s="14" t="s">
        <v>196</v>
      </c>
      <c r="AW224" s="14" t="s">
        <v>35</v>
      </c>
      <c r="AX224" s="14" t="s">
        <v>82</v>
      </c>
      <c r="AY224" s="165" t="s">
        <v>189</v>
      </c>
    </row>
    <row r="225" spans="2:65" s="1" customFormat="1" ht="66.75" customHeight="1">
      <c r="B225" s="33"/>
      <c r="C225" s="133" t="s">
        <v>329</v>
      </c>
      <c r="D225" s="133" t="s">
        <v>191</v>
      </c>
      <c r="E225" s="134" t="s">
        <v>675</v>
      </c>
      <c r="F225" s="135" t="s">
        <v>676</v>
      </c>
      <c r="G225" s="136" t="s">
        <v>405</v>
      </c>
      <c r="H225" s="137">
        <v>55.908999999999999</v>
      </c>
      <c r="I225" s="138"/>
      <c r="J225" s="139">
        <f>ROUND(I225*H225,2)</f>
        <v>0</v>
      </c>
      <c r="K225" s="135" t="s">
        <v>195</v>
      </c>
      <c r="L225" s="33"/>
      <c r="M225" s="140" t="s">
        <v>19</v>
      </c>
      <c r="N225" s="141" t="s">
        <v>45</v>
      </c>
      <c r="P225" s="142">
        <f>O225*H225</f>
        <v>0</v>
      </c>
      <c r="Q225" s="142">
        <v>0</v>
      </c>
      <c r="R225" s="142">
        <f>Q225*H225</f>
        <v>0</v>
      </c>
      <c r="S225" s="142">
        <v>0</v>
      </c>
      <c r="T225" s="143">
        <f>S225*H225</f>
        <v>0</v>
      </c>
      <c r="AR225" s="144" t="s">
        <v>196</v>
      </c>
      <c r="AT225" s="144" t="s">
        <v>191</v>
      </c>
      <c r="AU225" s="144" t="s">
        <v>85</v>
      </c>
      <c r="AY225" s="18" t="s">
        <v>189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8" t="s">
        <v>82</v>
      </c>
      <c r="BK225" s="145">
        <f>ROUND(I225*H225,2)</f>
        <v>0</v>
      </c>
      <c r="BL225" s="18" t="s">
        <v>196</v>
      </c>
      <c r="BM225" s="144" t="s">
        <v>5404</v>
      </c>
    </row>
    <row r="226" spans="2:65" s="1" customFormat="1" ht="11.25">
      <c r="B226" s="33"/>
      <c r="D226" s="146" t="s">
        <v>198</v>
      </c>
      <c r="F226" s="147" t="s">
        <v>678</v>
      </c>
      <c r="I226" s="148"/>
      <c r="L226" s="33"/>
      <c r="M226" s="149"/>
      <c r="T226" s="54"/>
      <c r="AT226" s="18" t="s">
        <v>198</v>
      </c>
      <c r="AU226" s="18" t="s">
        <v>85</v>
      </c>
    </row>
    <row r="227" spans="2:65" s="12" customFormat="1" ht="11.25">
      <c r="B227" s="150"/>
      <c r="D227" s="151" t="s">
        <v>205</v>
      </c>
      <c r="E227" s="152" t="s">
        <v>19</v>
      </c>
      <c r="F227" s="153" t="s">
        <v>5405</v>
      </c>
      <c r="H227" s="152" t="s">
        <v>19</v>
      </c>
      <c r="I227" s="154"/>
      <c r="L227" s="150"/>
      <c r="M227" s="155"/>
      <c r="T227" s="156"/>
      <c r="AT227" s="152" t="s">
        <v>205</v>
      </c>
      <c r="AU227" s="152" t="s">
        <v>85</v>
      </c>
      <c r="AV227" s="12" t="s">
        <v>82</v>
      </c>
      <c r="AW227" s="12" t="s">
        <v>35</v>
      </c>
      <c r="AX227" s="12" t="s">
        <v>74</v>
      </c>
      <c r="AY227" s="152" t="s">
        <v>189</v>
      </c>
    </row>
    <row r="228" spans="2:65" s="13" customFormat="1" ht="11.25">
      <c r="B228" s="157"/>
      <c r="D228" s="151" t="s">
        <v>205</v>
      </c>
      <c r="E228" s="158" t="s">
        <v>19</v>
      </c>
      <c r="F228" s="159" t="s">
        <v>5406</v>
      </c>
      <c r="H228" s="160">
        <v>58.420999999999999</v>
      </c>
      <c r="I228" s="161"/>
      <c r="L228" s="157"/>
      <c r="M228" s="162"/>
      <c r="T228" s="163"/>
      <c r="AT228" s="158" t="s">
        <v>205</v>
      </c>
      <c r="AU228" s="158" t="s">
        <v>85</v>
      </c>
      <c r="AV228" s="13" t="s">
        <v>85</v>
      </c>
      <c r="AW228" s="13" t="s">
        <v>35</v>
      </c>
      <c r="AX228" s="13" t="s">
        <v>74</v>
      </c>
      <c r="AY228" s="158" t="s">
        <v>189</v>
      </c>
    </row>
    <row r="229" spans="2:65" s="12" customFormat="1" ht="11.25">
      <c r="B229" s="150"/>
      <c r="D229" s="151" t="s">
        <v>205</v>
      </c>
      <c r="E229" s="152" t="s">
        <v>19</v>
      </c>
      <c r="F229" s="153" t="s">
        <v>683</v>
      </c>
      <c r="H229" s="152" t="s">
        <v>19</v>
      </c>
      <c r="I229" s="154"/>
      <c r="L229" s="150"/>
      <c r="M229" s="155"/>
      <c r="T229" s="156"/>
      <c r="AT229" s="152" t="s">
        <v>205</v>
      </c>
      <c r="AU229" s="152" t="s">
        <v>85</v>
      </c>
      <c r="AV229" s="12" t="s">
        <v>82</v>
      </c>
      <c r="AW229" s="12" t="s">
        <v>35</v>
      </c>
      <c r="AX229" s="12" t="s">
        <v>74</v>
      </c>
      <c r="AY229" s="152" t="s">
        <v>189</v>
      </c>
    </row>
    <row r="230" spans="2:65" s="13" customFormat="1" ht="11.25">
      <c r="B230" s="157"/>
      <c r="D230" s="151" t="s">
        <v>205</v>
      </c>
      <c r="E230" s="158" t="s">
        <v>19</v>
      </c>
      <c r="F230" s="159" t="s">
        <v>5407</v>
      </c>
      <c r="H230" s="160">
        <v>-2.512</v>
      </c>
      <c r="I230" s="161"/>
      <c r="L230" s="157"/>
      <c r="M230" s="162"/>
      <c r="T230" s="163"/>
      <c r="AT230" s="158" t="s">
        <v>205</v>
      </c>
      <c r="AU230" s="158" t="s">
        <v>85</v>
      </c>
      <c r="AV230" s="13" t="s">
        <v>85</v>
      </c>
      <c r="AW230" s="13" t="s">
        <v>35</v>
      </c>
      <c r="AX230" s="13" t="s">
        <v>74</v>
      </c>
      <c r="AY230" s="158" t="s">
        <v>189</v>
      </c>
    </row>
    <row r="231" spans="2:65" s="14" customFormat="1" ht="11.25">
      <c r="B231" s="164"/>
      <c r="D231" s="151" t="s">
        <v>205</v>
      </c>
      <c r="E231" s="165" t="s">
        <v>19</v>
      </c>
      <c r="F231" s="166" t="s">
        <v>303</v>
      </c>
      <c r="H231" s="167">
        <v>55.908999999999999</v>
      </c>
      <c r="I231" s="168"/>
      <c r="L231" s="164"/>
      <c r="M231" s="169"/>
      <c r="T231" s="170"/>
      <c r="AT231" s="165" t="s">
        <v>205</v>
      </c>
      <c r="AU231" s="165" t="s">
        <v>85</v>
      </c>
      <c r="AV231" s="14" t="s">
        <v>196</v>
      </c>
      <c r="AW231" s="14" t="s">
        <v>35</v>
      </c>
      <c r="AX231" s="14" t="s">
        <v>82</v>
      </c>
      <c r="AY231" s="165" t="s">
        <v>189</v>
      </c>
    </row>
    <row r="232" spans="2:65" s="1" customFormat="1" ht="16.5" customHeight="1">
      <c r="B232" s="33"/>
      <c r="C232" s="178" t="s">
        <v>336</v>
      </c>
      <c r="D232" s="178" t="s">
        <v>666</v>
      </c>
      <c r="E232" s="179" t="s">
        <v>686</v>
      </c>
      <c r="F232" s="180" t="s">
        <v>687</v>
      </c>
      <c r="G232" s="181" t="s">
        <v>633</v>
      </c>
      <c r="H232" s="182">
        <v>111.818</v>
      </c>
      <c r="I232" s="183"/>
      <c r="J232" s="184">
        <f>ROUND(I232*H232,2)</f>
        <v>0</v>
      </c>
      <c r="K232" s="180" t="s">
        <v>195</v>
      </c>
      <c r="L232" s="185"/>
      <c r="M232" s="186" t="s">
        <v>19</v>
      </c>
      <c r="N232" s="187" t="s">
        <v>45</v>
      </c>
      <c r="P232" s="142">
        <f>O232*H232</f>
        <v>0</v>
      </c>
      <c r="Q232" s="142">
        <v>0</v>
      </c>
      <c r="R232" s="142">
        <f>Q232*H232</f>
        <v>0</v>
      </c>
      <c r="S232" s="142">
        <v>0</v>
      </c>
      <c r="T232" s="143">
        <f>S232*H232</f>
        <v>0</v>
      </c>
      <c r="AR232" s="144" t="s">
        <v>234</v>
      </c>
      <c r="AT232" s="144" t="s">
        <v>666</v>
      </c>
      <c r="AU232" s="144" t="s">
        <v>85</v>
      </c>
      <c r="AY232" s="18" t="s">
        <v>189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8" t="s">
        <v>82</v>
      </c>
      <c r="BK232" s="145">
        <f>ROUND(I232*H232,2)</f>
        <v>0</v>
      </c>
      <c r="BL232" s="18" t="s">
        <v>196</v>
      </c>
      <c r="BM232" s="144" t="s">
        <v>5408</v>
      </c>
    </row>
    <row r="233" spans="2:65" s="13" customFormat="1" ht="11.25">
      <c r="B233" s="157"/>
      <c r="D233" s="151" t="s">
        <v>205</v>
      </c>
      <c r="F233" s="159" t="s">
        <v>5409</v>
      </c>
      <c r="H233" s="160">
        <v>111.818</v>
      </c>
      <c r="I233" s="161"/>
      <c r="L233" s="157"/>
      <c r="M233" s="162"/>
      <c r="T233" s="163"/>
      <c r="AT233" s="158" t="s">
        <v>205</v>
      </c>
      <c r="AU233" s="158" t="s">
        <v>85</v>
      </c>
      <c r="AV233" s="13" t="s">
        <v>85</v>
      </c>
      <c r="AW233" s="13" t="s">
        <v>4</v>
      </c>
      <c r="AX233" s="13" t="s">
        <v>82</v>
      </c>
      <c r="AY233" s="158" t="s">
        <v>189</v>
      </c>
    </row>
    <row r="234" spans="2:65" s="1" customFormat="1" ht="33" customHeight="1">
      <c r="B234" s="33"/>
      <c r="C234" s="133" t="s">
        <v>345</v>
      </c>
      <c r="D234" s="133" t="s">
        <v>191</v>
      </c>
      <c r="E234" s="134" t="s">
        <v>5243</v>
      </c>
      <c r="F234" s="135" t="s">
        <v>5244</v>
      </c>
      <c r="G234" s="136" t="s">
        <v>194</v>
      </c>
      <c r="H234" s="137">
        <v>50.744999999999997</v>
      </c>
      <c r="I234" s="138"/>
      <c r="J234" s="139">
        <f>ROUND(I234*H234,2)</f>
        <v>0</v>
      </c>
      <c r="K234" s="135" t="s">
        <v>195</v>
      </c>
      <c r="L234" s="33"/>
      <c r="M234" s="140" t="s">
        <v>19</v>
      </c>
      <c r="N234" s="141" t="s">
        <v>45</v>
      </c>
      <c r="P234" s="142">
        <f>O234*H234</f>
        <v>0</v>
      </c>
      <c r="Q234" s="142">
        <v>0</v>
      </c>
      <c r="R234" s="142">
        <f>Q234*H234</f>
        <v>0</v>
      </c>
      <c r="S234" s="142">
        <v>0</v>
      </c>
      <c r="T234" s="143">
        <f>S234*H234</f>
        <v>0</v>
      </c>
      <c r="AR234" s="144" t="s">
        <v>196</v>
      </c>
      <c r="AT234" s="144" t="s">
        <v>191</v>
      </c>
      <c r="AU234" s="144" t="s">
        <v>85</v>
      </c>
      <c r="AY234" s="18" t="s">
        <v>189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8" t="s">
        <v>82</v>
      </c>
      <c r="BK234" s="145">
        <f>ROUND(I234*H234,2)</f>
        <v>0</v>
      </c>
      <c r="BL234" s="18" t="s">
        <v>196</v>
      </c>
      <c r="BM234" s="144" t="s">
        <v>5410</v>
      </c>
    </row>
    <row r="235" spans="2:65" s="1" customFormat="1" ht="11.25">
      <c r="B235" s="33"/>
      <c r="D235" s="146" t="s">
        <v>198</v>
      </c>
      <c r="F235" s="147" t="s">
        <v>5246</v>
      </c>
      <c r="I235" s="148"/>
      <c r="L235" s="33"/>
      <c r="M235" s="149"/>
      <c r="T235" s="54"/>
      <c r="AT235" s="18" t="s">
        <v>198</v>
      </c>
      <c r="AU235" s="18" t="s">
        <v>85</v>
      </c>
    </row>
    <row r="236" spans="2:65" s="13" customFormat="1" ht="11.25">
      <c r="B236" s="157"/>
      <c r="D236" s="151" t="s">
        <v>205</v>
      </c>
      <c r="E236" s="158" t="s">
        <v>19</v>
      </c>
      <c r="F236" s="159" t="s">
        <v>5411</v>
      </c>
      <c r="H236" s="160">
        <v>50.744999999999997</v>
      </c>
      <c r="I236" s="161"/>
      <c r="L236" s="157"/>
      <c r="M236" s="162"/>
      <c r="T236" s="163"/>
      <c r="AT236" s="158" t="s">
        <v>205</v>
      </c>
      <c r="AU236" s="158" t="s">
        <v>85</v>
      </c>
      <c r="AV236" s="13" t="s">
        <v>85</v>
      </c>
      <c r="AW236" s="13" t="s">
        <v>35</v>
      </c>
      <c r="AX236" s="13" t="s">
        <v>82</v>
      </c>
      <c r="AY236" s="158" t="s">
        <v>189</v>
      </c>
    </row>
    <row r="237" spans="2:65" s="1" customFormat="1" ht="33" customHeight="1">
      <c r="B237" s="33"/>
      <c r="C237" s="133" t="s">
        <v>355</v>
      </c>
      <c r="D237" s="133" t="s">
        <v>191</v>
      </c>
      <c r="E237" s="134" t="s">
        <v>4724</v>
      </c>
      <c r="F237" s="135" t="s">
        <v>4725</v>
      </c>
      <c r="G237" s="136" t="s">
        <v>194</v>
      </c>
      <c r="H237" s="137">
        <v>150.70500000000001</v>
      </c>
      <c r="I237" s="138"/>
      <c r="J237" s="139">
        <f>ROUND(I237*H237,2)</f>
        <v>0</v>
      </c>
      <c r="K237" s="135" t="s">
        <v>195</v>
      </c>
      <c r="L237" s="33"/>
      <c r="M237" s="140" t="s">
        <v>19</v>
      </c>
      <c r="N237" s="141" t="s">
        <v>45</v>
      </c>
      <c r="P237" s="142">
        <f>O237*H237</f>
        <v>0</v>
      </c>
      <c r="Q237" s="142">
        <v>0</v>
      </c>
      <c r="R237" s="142">
        <f>Q237*H237</f>
        <v>0</v>
      </c>
      <c r="S237" s="142">
        <v>0</v>
      </c>
      <c r="T237" s="143">
        <f>S237*H237</f>
        <v>0</v>
      </c>
      <c r="AR237" s="144" t="s">
        <v>196</v>
      </c>
      <c r="AT237" s="144" t="s">
        <v>191</v>
      </c>
      <c r="AU237" s="144" t="s">
        <v>85</v>
      </c>
      <c r="AY237" s="18" t="s">
        <v>189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8" t="s">
        <v>82</v>
      </c>
      <c r="BK237" s="145">
        <f>ROUND(I237*H237,2)</f>
        <v>0</v>
      </c>
      <c r="BL237" s="18" t="s">
        <v>196</v>
      </c>
      <c r="BM237" s="144" t="s">
        <v>5412</v>
      </c>
    </row>
    <row r="238" spans="2:65" s="1" customFormat="1" ht="11.25">
      <c r="B238" s="33"/>
      <c r="D238" s="146" t="s">
        <v>198</v>
      </c>
      <c r="F238" s="147" t="s">
        <v>4727</v>
      </c>
      <c r="I238" s="148"/>
      <c r="L238" s="33"/>
      <c r="M238" s="149"/>
      <c r="T238" s="54"/>
      <c r="AT238" s="18" t="s">
        <v>198</v>
      </c>
      <c r="AU238" s="18" t="s">
        <v>85</v>
      </c>
    </row>
    <row r="239" spans="2:65" s="13" customFormat="1" ht="11.25">
      <c r="B239" s="157"/>
      <c r="D239" s="151" t="s">
        <v>205</v>
      </c>
      <c r="E239" s="158" t="s">
        <v>19</v>
      </c>
      <c r="F239" s="159" t="s">
        <v>5413</v>
      </c>
      <c r="H239" s="160">
        <v>150.70500000000001</v>
      </c>
      <c r="I239" s="161"/>
      <c r="L239" s="157"/>
      <c r="M239" s="162"/>
      <c r="T239" s="163"/>
      <c r="AT239" s="158" t="s">
        <v>205</v>
      </c>
      <c r="AU239" s="158" t="s">
        <v>85</v>
      </c>
      <c r="AV239" s="13" t="s">
        <v>85</v>
      </c>
      <c r="AW239" s="13" t="s">
        <v>35</v>
      </c>
      <c r="AX239" s="13" t="s">
        <v>82</v>
      </c>
      <c r="AY239" s="158" t="s">
        <v>189</v>
      </c>
    </row>
    <row r="240" spans="2:65" s="11" customFormat="1" ht="22.9" customHeight="1">
      <c r="B240" s="121"/>
      <c r="D240" s="122" t="s">
        <v>73</v>
      </c>
      <c r="E240" s="131" t="s">
        <v>196</v>
      </c>
      <c r="F240" s="131" t="s">
        <v>753</v>
      </c>
      <c r="I240" s="124"/>
      <c r="J240" s="132">
        <f>BK240</f>
        <v>0</v>
      </c>
      <c r="L240" s="121"/>
      <c r="M240" s="126"/>
      <c r="P240" s="127">
        <f>SUM(P241:P264)</f>
        <v>0</v>
      </c>
      <c r="R240" s="127">
        <f>SUM(R241:R264)</f>
        <v>1.576E-2</v>
      </c>
      <c r="T240" s="128">
        <f>SUM(T241:T264)</f>
        <v>0</v>
      </c>
      <c r="AR240" s="122" t="s">
        <v>82</v>
      </c>
      <c r="AT240" s="129" t="s">
        <v>73</v>
      </c>
      <c r="AU240" s="129" t="s">
        <v>82</v>
      </c>
      <c r="AY240" s="122" t="s">
        <v>189</v>
      </c>
      <c r="BK240" s="130">
        <f>SUM(BK241:BK264)</f>
        <v>0</v>
      </c>
    </row>
    <row r="241" spans="2:65" s="1" customFormat="1" ht="37.9" customHeight="1">
      <c r="B241" s="33"/>
      <c r="C241" s="133" t="s">
        <v>361</v>
      </c>
      <c r="D241" s="133" t="s">
        <v>191</v>
      </c>
      <c r="E241" s="134" t="s">
        <v>755</v>
      </c>
      <c r="F241" s="135" t="s">
        <v>756</v>
      </c>
      <c r="G241" s="136" t="s">
        <v>194</v>
      </c>
      <c r="H241" s="137">
        <v>0.8</v>
      </c>
      <c r="I241" s="138"/>
      <c r="J241" s="139">
        <f>ROUND(I241*H241,2)</f>
        <v>0</v>
      </c>
      <c r="K241" s="135" t="s">
        <v>195</v>
      </c>
      <c r="L241" s="33"/>
      <c r="M241" s="140" t="s">
        <v>19</v>
      </c>
      <c r="N241" s="141" t="s">
        <v>45</v>
      </c>
      <c r="P241" s="142">
        <f>O241*H241</f>
        <v>0</v>
      </c>
      <c r="Q241" s="142">
        <v>0</v>
      </c>
      <c r="R241" s="142">
        <f>Q241*H241</f>
        <v>0</v>
      </c>
      <c r="S241" s="142">
        <v>0</v>
      </c>
      <c r="T241" s="143">
        <f>S241*H241</f>
        <v>0</v>
      </c>
      <c r="AR241" s="144" t="s">
        <v>196</v>
      </c>
      <c r="AT241" s="144" t="s">
        <v>191</v>
      </c>
      <c r="AU241" s="144" t="s">
        <v>85</v>
      </c>
      <c r="AY241" s="18" t="s">
        <v>189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8" t="s">
        <v>82</v>
      </c>
      <c r="BK241" s="145">
        <f>ROUND(I241*H241,2)</f>
        <v>0</v>
      </c>
      <c r="BL241" s="18" t="s">
        <v>196</v>
      </c>
      <c r="BM241" s="144" t="s">
        <v>5414</v>
      </c>
    </row>
    <row r="242" spans="2:65" s="1" customFormat="1" ht="11.25">
      <c r="B242" s="33"/>
      <c r="D242" s="146" t="s">
        <v>198</v>
      </c>
      <c r="F242" s="147" t="s">
        <v>758</v>
      </c>
      <c r="I242" s="148"/>
      <c r="L242" s="33"/>
      <c r="M242" s="149"/>
      <c r="T242" s="54"/>
      <c r="AT242" s="18" t="s">
        <v>198</v>
      </c>
      <c r="AU242" s="18" t="s">
        <v>85</v>
      </c>
    </row>
    <row r="243" spans="2:65" s="13" customFormat="1" ht="11.25">
      <c r="B243" s="157"/>
      <c r="D243" s="151" t="s">
        <v>205</v>
      </c>
      <c r="E243" s="158" t="s">
        <v>19</v>
      </c>
      <c r="F243" s="159" t="s">
        <v>5251</v>
      </c>
      <c r="H243" s="160">
        <v>0.8</v>
      </c>
      <c r="I243" s="161"/>
      <c r="L243" s="157"/>
      <c r="M243" s="162"/>
      <c r="T243" s="163"/>
      <c r="AT243" s="158" t="s">
        <v>205</v>
      </c>
      <c r="AU243" s="158" t="s">
        <v>85</v>
      </c>
      <c r="AV243" s="13" t="s">
        <v>85</v>
      </c>
      <c r="AW243" s="13" t="s">
        <v>35</v>
      </c>
      <c r="AX243" s="13" t="s">
        <v>82</v>
      </c>
      <c r="AY243" s="158" t="s">
        <v>189</v>
      </c>
    </row>
    <row r="244" spans="2:65" s="1" customFormat="1" ht="44.25" customHeight="1">
      <c r="B244" s="33"/>
      <c r="C244" s="133" t="s">
        <v>368</v>
      </c>
      <c r="D244" s="133" t="s">
        <v>191</v>
      </c>
      <c r="E244" s="134" t="s">
        <v>764</v>
      </c>
      <c r="F244" s="135" t="s">
        <v>765</v>
      </c>
      <c r="G244" s="136" t="s">
        <v>194</v>
      </c>
      <c r="H244" s="137">
        <v>4</v>
      </c>
      <c r="I244" s="138"/>
      <c r="J244" s="139">
        <f>ROUND(I244*H244,2)</f>
        <v>0</v>
      </c>
      <c r="K244" s="135" t="s">
        <v>195</v>
      </c>
      <c r="L244" s="33"/>
      <c r="M244" s="140" t="s">
        <v>19</v>
      </c>
      <c r="N244" s="141" t="s">
        <v>45</v>
      </c>
      <c r="P244" s="142">
        <f>O244*H244</f>
        <v>0</v>
      </c>
      <c r="Q244" s="142">
        <v>0</v>
      </c>
      <c r="R244" s="142">
        <f>Q244*H244</f>
        <v>0</v>
      </c>
      <c r="S244" s="142">
        <v>0</v>
      </c>
      <c r="T244" s="143">
        <f>S244*H244</f>
        <v>0</v>
      </c>
      <c r="AR244" s="144" t="s">
        <v>196</v>
      </c>
      <c r="AT244" s="144" t="s">
        <v>191</v>
      </c>
      <c r="AU244" s="144" t="s">
        <v>85</v>
      </c>
      <c r="AY244" s="18" t="s">
        <v>189</v>
      </c>
      <c r="BE244" s="145">
        <f>IF(N244="základní",J244,0)</f>
        <v>0</v>
      </c>
      <c r="BF244" s="145">
        <f>IF(N244="snížená",J244,0)</f>
        <v>0</v>
      </c>
      <c r="BG244" s="145">
        <f>IF(N244="zákl. přenesená",J244,0)</f>
        <v>0</v>
      </c>
      <c r="BH244" s="145">
        <f>IF(N244="sníž. přenesená",J244,0)</f>
        <v>0</v>
      </c>
      <c r="BI244" s="145">
        <f>IF(N244="nulová",J244,0)</f>
        <v>0</v>
      </c>
      <c r="BJ244" s="18" t="s">
        <v>82</v>
      </c>
      <c r="BK244" s="145">
        <f>ROUND(I244*H244,2)</f>
        <v>0</v>
      </c>
      <c r="BL244" s="18" t="s">
        <v>196</v>
      </c>
      <c r="BM244" s="144" t="s">
        <v>5415</v>
      </c>
    </row>
    <row r="245" spans="2:65" s="1" customFormat="1" ht="11.25">
      <c r="B245" s="33"/>
      <c r="D245" s="146" t="s">
        <v>198</v>
      </c>
      <c r="F245" s="147" t="s">
        <v>767</v>
      </c>
      <c r="I245" s="148"/>
      <c r="L245" s="33"/>
      <c r="M245" s="149"/>
      <c r="T245" s="54"/>
      <c r="AT245" s="18" t="s">
        <v>198</v>
      </c>
      <c r="AU245" s="18" t="s">
        <v>85</v>
      </c>
    </row>
    <row r="246" spans="2:65" s="13" customFormat="1" ht="11.25">
      <c r="B246" s="157"/>
      <c r="D246" s="151" t="s">
        <v>205</v>
      </c>
      <c r="E246" s="158" t="s">
        <v>19</v>
      </c>
      <c r="F246" s="159" t="s">
        <v>5253</v>
      </c>
      <c r="H246" s="160">
        <v>4</v>
      </c>
      <c r="I246" s="161"/>
      <c r="L246" s="157"/>
      <c r="M246" s="162"/>
      <c r="T246" s="163"/>
      <c r="AT246" s="158" t="s">
        <v>205</v>
      </c>
      <c r="AU246" s="158" t="s">
        <v>85</v>
      </c>
      <c r="AV246" s="13" t="s">
        <v>85</v>
      </c>
      <c r="AW246" s="13" t="s">
        <v>35</v>
      </c>
      <c r="AX246" s="13" t="s">
        <v>82</v>
      </c>
      <c r="AY246" s="158" t="s">
        <v>189</v>
      </c>
    </row>
    <row r="247" spans="2:65" s="1" customFormat="1" ht="33" customHeight="1">
      <c r="B247" s="33"/>
      <c r="C247" s="133" t="s">
        <v>375</v>
      </c>
      <c r="D247" s="133" t="s">
        <v>191</v>
      </c>
      <c r="E247" s="134" t="s">
        <v>770</v>
      </c>
      <c r="F247" s="135" t="s">
        <v>771</v>
      </c>
      <c r="G247" s="136" t="s">
        <v>405</v>
      </c>
      <c r="H247" s="137">
        <v>20.145</v>
      </c>
      <c r="I247" s="138"/>
      <c r="J247" s="139">
        <f>ROUND(I247*H247,2)</f>
        <v>0</v>
      </c>
      <c r="K247" s="135" t="s">
        <v>195</v>
      </c>
      <c r="L247" s="33"/>
      <c r="M247" s="140" t="s">
        <v>19</v>
      </c>
      <c r="N247" s="141" t="s">
        <v>45</v>
      </c>
      <c r="P247" s="142">
        <f>O247*H247</f>
        <v>0</v>
      </c>
      <c r="Q247" s="142">
        <v>0</v>
      </c>
      <c r="R247" s="142">
        <f>Q247*H247</f>
        <v>0</v>
      </c>
      <c r="S247" s="142">
        <v>0</v>
      </c>
      <c r="T247" s="143">
        <f>S247*H247</f>
        <v>0</v>
      </c>
      <c r="AR247" s="144" t="s">
        <v>196</v>
      </c>
      <c r="AT247" s="144" t="s">
        <v>191</v>
      </c>
      <c r="AU247" s="144" t="s">
        <v>85</v>
      </c>
      <c r="AY247" s="18" t="s">
        <v>189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8" t="s">
        <v>82</v>
      </c>
      <c r="BK247" s="145">
        <f>ROUND(I247*H247,2)</f>
        <v>0</v>
      </c>
      <c r="BL247" s="18" t="s">
        <v>196</v>
      </c>
      <c r="BM247" s="144" t="s">
        <v>5416</v>
      </c>
    </row>
    <row r="248" spans="2:65" s="1" customFormat="1" ht="11.25">
      <c r="B248" s="33"/>
      <c r="D248" s="146" t="s">
        <v>198</v>
      </c>
      <c r="F248" s="147" t="s">
        <v>773</v>
      </c>
      <c r="I248" s="148"/>
      <c r="L248" s="33"/>
      <c r="M248" s="149"/>
      <c r="T248" s="54"/>
      <c r="AT248" s="18" t="s">
        <v>198</v>
      </c>
      <c r="AU248" s="18" t="s">
        <v>85</v>
      </c>
    </row>
    <row r="249" spans="2:65" s="12" customFormat="1" ht="11.25">
      <c r="B249" s="150"/>
      <c r="D249" s="151" t="s">
        <v>205</v>
      </c>
      <c r="E249" s="152" t="s">
        <v>19</v>
      </c>
      <c r="F249" s="153" t="s">
        <v>5417</v>
      </c>
      <c r="H249" s="152" t="s">
        <v>19</v>
      </c>
      <c r="I249" s="154"/>
      <c r="L249" s="150"/>
      <c r="M249" s="155"/>
      <c r="T249" s="156"/>
      <c r="AT249" s="152" t="s">
        <v>205</v>
      </c>
      <c r="AU249" s="152" t="s">
        <v>85</v>
      </c>
      <c r="AV249" s="12" t="s">
        <v>82</v>
      </c>
      <c r="AW249" s="12" t="s">
        <v>35</v>
      </c>
      <c r="AX249" s="12" t="s">
        <v>74</v>
      </c>
      <c r="AY249" s="152" t="s">
        <v>189</v>
      </c>
    </row>
    <row r="250" spans="2:65" s="12" customFormat="1" ht="11.25">
      <c r="B250" s="150"/>
      <c r="D250" s="151" t="s">
        <v>205</v>
      </c>
      <c r="E250" s="152" t="s">
        <v>19</v>
      </c>
      <c r="F250" s="153" t="s">
        <v>5256</v>
      </c>
      <c r="H250" s="152" t="s">
        <v>19</v>
      </c>
      <c r="I250" s="154"/>
      <c r="L250" s="150"/>
      <c r="M250" s="155"/>
      <c r="T250" s="156"/>
      <c r="AT250" s="152" t="s">
        <v>205</v>
      </c>
      <c r="AU250" s="152" t="s">
        <v>85</v>
      </c>
      <c r="AV250" s="12" t="s">
        <v>82</v>
      </c>
      <c r="AW250" s="12" t="s">
        <v>35</v>
      </c>
      <c r="AX250" s="12" t="s">
        <v>74</v>
      </c>
      <c r="AY250" s="152" t="s">
        <v>189</v>
      </c>
    </row>
    <row r="251" spans="2:65" s="13" customFormat="1" ht="11.25">
      <c r="B251" s="157"/>
      <c r="D251" s="151" t="s">
        <v>205</v>
      </c>
      <c r="E251" s="158" t="s">
        <v>19</v>
      </c>
      <c r="F251" s="159" t="s">
        <v>5418</v>
      </c>
      <c r="H251" s="160">
        <v>20.145</v>
      </c>
      <c r="I251" s="161"/>
      <c r="L251" s="157"/>
      <c r="M251" s="162"/>
      <c r="T251" s="163"/>
      <c r="AT251" s="158" t="s">
        <v>205</v>
      </c>
      <c r="AU251" s="158" t="s">
        <v>85</v>
      </c>
      <c r="AV251" s="13" t="s">
        <v>85</v>
      </c>
      <c r="AW251" s="13" t="s">
        <v>35</v>
      </c>
      <c r="AX251" s="13" t="s">
        <v>82</v>
      </c>
      <c r="AY251" s="158" t="s">
        <v>189</v>
      </c>
    </row>
    <row r="252" spans="2:65" s="1" customFormat="1" ht="37.9" customHeight="1">
      <c r="B252" s="33"/>
      <c r="C252" s="133" t="s">
        <v>382</v>
      </c>
      <c r="D252" s="133" t="s">
        <v>191</v>
      </c>
      <c r="E252" s="134" t="s">
        <v>778</v>
      </c>
      <c r="F252" s="135" t="s">
        <v>779</v>
      </c>
      <c r="G252" s="136" t="s">
        <v>405</v>
      </c>
      <c r="H252" s="137">
        <v>0.25</v>
      </c>
      <c r="I252" s="138"/>
      <c r="J252" s="139">
        <f>ROUND(I252*H252,2)</f>
        <v>0</v>
      </c>
      <c r="K252" s="135" t="s">
        <v>195</v>
      </c>
      <c r="L252" s="33"/>
      <c r="M252" s="140" t="s">
        <v>19</v>
      </c>
      <c r="N252" s="141" t="s">
        <v>45</v>
      </c>
      <c r="P252" s="142">
        <f>O252*H252</f>
        <v>0</v>
      </c>
      <c r="Q252" s="142">
        <v>0</v>
      </c>
      <c r="R252" s="142">
        <f>Q252*H252</f>
        <v>0</v>
      </c>
      <c r="S252" s="142">
        <v>0</v>
      </c>
      <c r="T252" s="143">
        <f>S252*H252</f>
        <v>0</v>
      </c>
      <c r="AR252" s="144" t="s">
        <v>196</v>
      </c>
      <c r="AT252" s="144" t="s">
        <v>191</v>
      </c>
      <c r="AU252" s="144" t="s">
        <v>85</v>
      </c>
      <c r="AY252" s="18" t="s">
        <v>189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8" t="s">
        <v>82</v>
      </c>
      <c r="BK252" s="145">
        <f>ROUND(I252*H252,2)</f>
        <v>0</v>
      </c>
      <c r="BL252" s="18" t="s">
        <v>196</v>
      </c>
      <c r="BM252" s="144" t="s">
        <v>5419</v>
      </c>
    </row>
    <row r="253" spans="2:65" s="1" customFormat="1" ht="11.25">
      <c r="B253" s="33"/>
      <c r="D253" s="146" t="s">
        <v>198</v>
      </c>
      <c r="F253" s="147" t="s">
        <v>781</v>
      </c>
      <c r="I253" s="148"/>
      <c r="L253" s="33"/>
      <c r="M253" s="149"/>
      <c r="T253" s="54"/>
      <c r="AT253" s="18" t="s">
        <v>198</v>
      </c>
      <c r="AU253" s="18" t="s">
        <v>85</v>
      </c>
    </row>
    <row r="254" spans="2:65" s="12" customFormat="1" ht="11.25">
      <c r="B254" s="150"/>
      <c r="D254" s="151" t="s">
        <v>205</v>
      </c>
      <c r="E254" s="152" t="s">
        <v>19</v>
      </c>
      <c r="F254" s="153" t="s">
        <v>5259</v>
      </c>
      <c r="H254" s="152" t="s">
        <v>19</v>
      </c>
      <c r="I254" s="154"/>
      <c r="L254" s="150"/>
      <c r="M254" s="155"/>
      <c r="T254" s="156"/>
      <c r="AT254" s="152" t="s">
        <v>205</v>
      </c>
      <c r="AU254" s="152" t="s">
        <v>85</v>
      </c>
      <c r="AV254" s="12" t="s">
        <v>82</v>
      </c>
      <c r="AW254" s="12" t="s">
        <v>35</v>
      </c>
      <c r="AX254" s="12" t="s">
        <v>74</v>
      </c>
      <c r="AY254" s="152" t="s">
        <v>189</v>
      </c>
    </row>
    <row r="255" spans="2:65" s="12" customFormat="1" ht="11.25">
      <c r="B255" s="150"/>
      <c r="D255" s="151" t="s">
        <v>205</v>
      </c>
      <c r="E255" s="152" t="s">
        <v>19</v>
      </c>
      <c r="F255" s="153" t="s">
        <v>5420</v>
      </c>
      <c r="H255" s="152" t="s">
        <v>19</v>
      </c>
      <c r="I255" s="154"/>
      <c r="L255" s="150"/>
      <c r="M255" s="155"/>
      <c r="T255" s="156"/>
      <c r="AT255" s="152" t="s">
        <v>205</v>
      </c>
      <c r="AU255" s="152" t="s">
        <v>85</v>
      </c>
      <c r="AV255" s="12" t="s">
        <v>82</v>
      </c>
      <c r="AW255" s="12" t="s">
        <v>35</v>
      </c>
      <c r="AX255" s="12" t="s">
        <v>74</v>
      </c>
      <c r="AY255" s="152" t="s">
        <v>189</v>
      </c>
    </row>
    <row r="256" spans="2:65" s="13" customFormat="1" ht="11.25">
      <c r="B256" s="157"/>
      <c r="D256" s="151" t="s">
        <v>205</v>
      </c>
      <c r="E256" s="158" t="s">
        <v>19</v>
      </c>
      <c r="F256" s="159" t="s">
        <v>5421</v>
      </c>
      <c r="H256" s="160">
        <v>0.25</v>
      </c>
      <c r="I256" s="161"/>
      <c r="L256" s="157"/>
      <c r="M256" s="162"/>
      <c r="T256" s="163"/>
      <c r="AT256" s="158" t="s">
        <v>205</v>
      </c>
      <c r="AU256" s="158" t="s">
        <v>85</v>
      </c>
      <c r="AV256" s="13" t="s">
        <v>85</v>
      </c>
      <c r="AW256" s="13" t="s">
        <v>35</v>
      </c>
      <c r="AX256" s="13" t="s">
        <v>82</v>
      </c>
      <c r="AY256" s="158" t="s">
        <v>189</v>
      </c>
    </row>
    <row r="257" spans="2:65" s="1" customFormat="1" ht="37.9" customHeight="1">
      <c r="B257" s="33"/>
      <c r="C257" s="133" t="s">
        <v>402</v>
      </c>
      <c r="D257" s="133" t="s">
        <v>191</v>
      </c>
      <c r="E257" s="134" t="s">
        <v>787</v>
      </c>
      <c r="F257" s="135" t="s">
        <v>788</v>
      </c>
      <c r="G257" s="136" t="s">
        <v>194</v>
      </c>
      <c r="H257" s="137">
        <v>2</v>
      </c>
      <c r="I257" s="138"/>
      <c r="J257" s="139">
        <f>ROUND(I257*H257,2)</f>
        <v>0</v>
      </c>
      <c r="K257" s="135" t="s">
        <v>195</v>
      </c>
      <c r="L257" s="33"/>
      <c r="M257" s="140" t="s">
        <v>19</v>
      </c>
      <c r="N257" s="141" t="s">
        <v>45</v>
      </c>
      <c r="P257" s="142">
        <f>O257*H257</f>
        <v>0</v>
      </c>
      <c r="Q257" s="142">
        <v>7.8799999999999999E-3</v>
      </c>
      <c r="R257" s="142">
        <f>Q257*H257</f>
        <v>1.576E-2</v>
      </c>
      <c r="S257" s="142">
        <v>0</v>
      </c>
      <c r="T257" s="143">
        <f>S257*H257</f>
        <v>0</v>
      </c>
      <c r="AR257" s="144" t="s">
        <v>196</v>
      </c>
      <c r="AT257" s="144" t="s">
        <v>191</v>
      </c>
      <c r="AU257" s="144" t="s">
        <v>85</v>
      </c>
      <c r="AY257" s="18" t="s">
        <v>189</v>
      </c>
      <c r="BE257" s="145">
        <f>IF(N257="základní",J257,0)</f>
        <v>0</v>
      </c>
      <c r="BF257" s="145">
        <f>IF(N257="snížená",J257,0)</f>
        <v>0</v>
      </c>
      <c r="BG257" s="145">
        <f>IF(N257="zákl. přenesená",J257,0)</f>
        <v>0</v>
      </c>
      <c r="BH257" s="145">
        <f>IF(N257="sníž. přenesená",J257,0)</f>
        <v>0</v>
      </c>
      <c r="BI257" s="145">
        <f>IF(N257="nulová",J257,0)</f>
        <v>0</v>
      </c>
      <c r="BJ257" s="18" t="s">
        <v>82</v>
      </c>
      <c r="BK257" s="145">
        <f>ROUND(I257*H257,2)</f>
        <v>0</v>
      </c>
      <c r="BL257" s="18" t="s">
        <v>196</v>
      </c>
      <c r="BM257" s="144" t="s">
        <v>5422</v>
      </c>
    </row>
    <row r="258" spans="2:65" s="1" customFormat="1" ht="11.25">
      <c r="B258" s="33"/>
      <c r="D258" s="146" t="s">
        <v>198</v>
      </c>
      <c r="F258" s="147" t="s">
        <v>790</v>
      </c>
      <c r="I258" s="148"/>
      <c r="L258" s="33"/>
      <c r="M258" s="149"/>
      <c r="T258" s="54"/>
      <c r="AT258" s="18" t="s">
        <v>198</v>
      </c>
      <c r="AU258" s="18" t="s">
        <v>85</v>
      </c>
    </row>
    <row r="259" spans="2:65" s="12" customFormat="1" ht="11.25">
      <c r="B259" s="150"/>
      <c r="D259" s="151" t="s">
        <v>205</v>
      </c>
      <c r="E259" s="152" t="s">
        <v>19</v>
      </c>
      <c r="F259" s="153" t="s">
        <v>5259</v>
      </c>
      <c r="H259" s="152" t="s">
        <v>19</v>
      </c>
      <c r="I259" s="154"/>
      <c r="L259" s="150"/>
      <c r="M259" s="155"/>
      <c r="T259" s="156"/>
      <c r="AT259" s="152" t="s">
        <v>205</v>
      </c>
      <c r="AU259" s="152" t="s">
        <v>85</v>
      </c>
      <c r="AV259" s="12" t="s">
        <v>82</v>
      </c>
      <c r="AW259" s="12" t="s">
        <v>35</v>
      </c>
      <c r="AX259" s="12" t="s">
        <v>74</v>
      </c>
      <c r="AY259" s="152" t="s">
        <v>189</v>
      </c>
    </row>
    <row r="260" spans="2:65" s="12" customFormat="1" ht="11.25">
      <c r="B260" s="150"/>
      <c r="D260" s="151" t="s">
        <v>205</v>
      </c>
      <c r="E260" s="152" t="s">
        <v>19</v>
      </c>
      <c r="F260" s="153" t="s">
        <v>5420</v>
      </c>
      <c r="H260" s="152" t="s">
        <v>19</v>
      </c>
      <c r="I260" s="154"/>
      <c r="L260" s="150"/>
      <c r="M260" s="155"/>
      <c r="T260" s="156"/>
      <c r="AT260" s="152" t="s">
        <v>205</v>
      </c>
      <c r="AU260" s="152" t="s">
        <v>85</v>
      </c>
      <c r="AV260" s="12" t="s">
        <v>82</v>
      </c>
      <c r="AW260" s="12" t="s">
        <v>35</v>
      </c>
      <c r="AX260" s="12" t="s">
        <v>74</v>
      </c>
      <c r="AY260" s="152" t="s">
        <v>189</v>
      </c>
    </row>
    <row r="261" spans="2:65" s="12" customFormat="1" ht="11.25">
      <c r="B261" s="150"/>
      <c r="D261" s="151" t="s">
        <v>205</v>
      </c>
      <c r="E261" s="152" t="s">
        <v>19</v>
      </c>
      <c r="F261" s="153" t="s">
        <v>5423</v>
      </c>
      <c r="H261" s="152" t="s">
        <v>19</v>
      </c>
      <c r="I261" s="154"/>
      <c r="L261" s="150"/>
      <c r="M261" s="155"/>
      <c r="T261" s="156"/>
      <c r="AT261" s="152" t="s">
        <v>205</v>
      </c>
      <c r="AU261" s="152" t="s">
        <v>85</v>
      </c>
      <c r="AV261" s="12" t="s">
        <v>82</v>
      </c>
      <c r="AW261" s="12" t="s">
        <v>35</v>
      </c>
      <c r="AX261" s="12" t="s">
        <v>74</v>
      </c>
      <c r="AY261" s="152" t="s">
        <v>189</v>
      </c>
    </row>
    <row r="262" spans="2:65" s="13" customFormat="1" ht="11.25">
      <c r="B262" s="157"/>
      <c r="D262" s="151" t="s">
        <v>205</v>
      </c>
      <c r="E262" s="158" t="s">
        <v>19</v>
      </c>
      <c r="F262" s="159" t="s">
        <v>5424</v>
      </c>
      <c r="H262" s="160">
        <v>2</v>
      </c>
      <c r="I262" s="161"/>
      <c r="L262" s="157"/>
      <c r="M262" s="162"/>
      <c r="T262" s="163"/>
      <c r="AT262" s="158" t="s">
        <v>205</v>
      </c>
      <c r="AU262" s="158" t="s">
        <v>85</v>
      </c>
      <c r="AV262" s="13" t="s">
        <v>85</v>
      </c>
      <c r="AW262" s="13" t="s">
        <v>35</v>
      </c>
      <c r="AX262" s="13" t="s">
        <v>82</v>
      </c>
      <c r="AY262" s="158" t="s">
        <v>189</v>
      </c>
    </row>
    <row r="263" spans="2:65" s="1" customFormat="1" ht="37.9" customHeight="1">
      <c r="B263" s="33"/>
      <c r="C263" s="133" t="s">
        <v>415</v>
      </c>
      <c r="D263" s="133" t="s">
        <v>191</v>
      </c>
      <c r="E263" s="134" t="s">
        <v>793</v>
      </c>
      <c r="F263" s="135" t="s">
        <v>794</v>
      </c>
      <c r="G263" s="136" t="s">
        <v>194</v>
      </c>
      <c r="H263" s="137">
        <v>2</v>
      </c>
      <c r="I263" s="138"/>
      <c r="J263" s="139">
        <f>ROUND(I263*H263,2)</f>
        <v>0</v>
      </c>
      <c r="K263" s="135" t="s">
        <v>195</v>
      </c>
      <c r="L263" s="33"/>
      <c r="M263" s="140" t="s">
        <v>19</v>
      </c>
      <c r="N263" s="141" t="s">
        <v>45</v>
      </c>
      <c r="P263" s="142">
        <f>O263*H263</f>
        <v>0</v>
      </c>
      <c r="Q263" s="142">
        <v>0</v>
      </c>
      <c r="R263" s="142">
        <f>Q263*H263</f>
        <v>0</v>
      </c>
      <c r="S263" s="142">
        <v>0</v>
      </c>
      <c r="T263" s="143">
        <f>S263*H263</f>
        <v>0</v>
      </c>
      <c r="AR263" s="144" t="s">
        <v>196</v>
      </c>
      <c r="AT263" s="144" t="s">
        <v>191</v>
      </c>
      <c r="AU263" s="144" t="s">
        <v>85</v>
      </c>
      <c r="AY263" s="18" t="s">
        <v>189</v>
      </c>
      <c r="BE263" s="145">
        <f>IF(N263="základní",J263,0)</f>
        <v>0</v>
      </c>
      <c r="BF263" s="145">
        <f>IF(N263="snížená",J263,0)</f>
        <v>0</v>
      </c>
      <c r="BG263" s="145">
        <f>IF(N263="zákl. přenesená",J263,0)</f>
        <v>0</v>
      </c>
      <c r="BH263" s="145">
        <f>IF(N263="sníž. přenesená",J263,0)</f>
        <v>0</v>
      </c>
      <c r="BI263" s="145">
        <f>IF(N263="nulová",J263,0)</f>
        <v>0</v>
      </c>
      <c r="BJ263" s="18" t="s">
        <v>82</v>
      </c>
      <c r="BK263" s="145">
        <f>ROUND(I263*H263,2)</f>
        <v>0</v>
      </c>
      <c r="BL263" s="18" t="s">
        <v>196</v>
      </c>
      <c r="BM263" s="144" t="s">
        <v>5425</v>
      </c>
    </row>
    <row r="264" spans="2:65" s="1" customFormat="1" ht="11.25">
      <c r="B264" s="33"/>
      <c r="D264" s="146" t="s">
        <v>198</v>
      </c>
      <c r="F264" s="147" t="s">
        <v>796</v>
      </c>
      <c r="I264" s="148"/>
      <c r="L264" s="33"/>
      <c r="M264" s="149"/>
      <c r="T264" s="54"/>
      <c r="AT264" s="18" t="s">
        <v>198</v>
      </c>
      <c r="AU264" s="18" t="s">
        <v>85</v>
      </c>
    </row>
    <row r="265" spans="2:65" s="11" customFormat="1" ht="22.9" customHeight="1">
      <c r="B265" s="121"/>
      <c r="D265" s="122" t="s">
        <v>73</v>
      </c>
      <c r="E265" s="131" t="s">
        <v>219</v>
      </c>
      <c r="F265" s="131" t="s">
        <v>797</v>
      </c>
      <c r="I265" s="124"/>
      <c r="J265" s="132">
        <f>BK265</f>
        <v>0</v>
      </c>
      <c r="L265" s="121"/>
      <c r="M265" s="126"/>
      <c r="P265" s="127">
        <f>SUM(P266:P272)</f>
        <v>0</v>
      </c>
      <c r="R265" s="127">
        <f>SUM(R266:R272)</f>
        <v>0.33743999999999996</v>
      </c>
      <c r="T265" s="128">
        <f>SUM(T266:T272)</f>
        <v>0</v>
      </c>
      <c r="AR265" s="122" t="s">
        <v>82</v>
      </c>
      <c r="AT265" s="129" t="s">
        <v>73</v>
      </c>
      <c r="AU265" s="129" t="s">
        <v>82</v>
      </c>
      <c r="AY265" s="122" t="s">
        <v>189</v>
      </c>
      <c r="BK265" s="130">
        <f>SUM(BK266:BK272)</f>
        <v>0</v>
      </c>
    </row>
    <row r="266" spans="2:65" s="1" customFormat="1" ht="55.5" customHeight="1">
      <c r="B266" s="33"/>
      <c r="C266" s="133" t="s">
        <v>207</v>
      </c>
      <c r="D266" s="133" t="s">
        <v>191</v>
      </c>
      <c r="E266" s="134" t="s">
        <v>877</v>
      </c>
      <c r="F266" s="135" t="s">
        <v>878</v>
      </c>
      <c r="G266" s="136" t="s">
        <v>194</v>
      </c>
      <c r="H266" s="137">
        <v>0.8</v>
      </c>
      <c r="I266" s="138"/>
      <c r="J266" s="139">
        <f>ROUND(I266*H266,2)</f>
        <v>0</v>
      </c>
      <c r="K266" s="135" t="s">
        <v>195</v>
      </c>
      <c r="L266" s="33"/>
      <c r="M266" s="140" t="s">
        <v>19</v>
      </c>
      <c r="N266" s="141" t="s">
        <v>45</v>
      </c>
      <c r="P266" s="142">
        <f>O266*H266</f>
        <v>0</v>
      </c>
      <c r="Q266" s="142">
        <v>0.19536000000000001</v>
      </c>
      <c r="R266" s="142">
        <f>Q266*H266</f>
        <v>0.15628800000000001</v>
      </c>
      <c r="S266" s="142">
        <v>0</v>
      </c>
      <c r="T266" s="143">
        <f>S266*H266</f>
        <v>0</v>
      </c>
      <c r="AR266" s="144" t="s">
        <v>196</v>
      </c>
      <c r="AT266" s="144" t="s">
        <v>191</v>
      </c>
      <c r="AU266" s="144" t="s">
        <v>85</v>
      </c>
      <c r="AY266" s="18" t="s">
        <v>189</v>
      </c>
      <c r="BE266" s="145">
        <f>IF(N266="základní",J266,0)</f>
        <v>0</v>
      </c>
      <c r="BF266" s="145">
        <f>IF(N266="snížená",J266,0)</f>
        <v>0</v>
      </c>
      <c r="BG266" s="145">
        <f>IF(N266="zákl. přenesená",J266,0)</f>
        <v>0</v>
      </c>
      <c r="BH266" s="145">
        <f>IF(N266="sníž. přenesená",J266,0)</f>
        <v>0</v>
      </c>
      <c r="BI266" s="145">
        <f>IF(N266="nulová",J266,0)</f>
        <v>0</v>
      </c>
      <c r="BJ266" s="18" t="s">
        <v>82</v>
      </c>
      <c r="BK266" s="145">
        <f>ROUND(I266*H266,2)</f>
        <v>0</v>
      </c>
      <c r="BL266" s="18" t="s">
        <v>196</v>
      </c>
      <c r="BM266" s="144" t="s">
        <v>5426</v>
      </c>
    </row>
    <row r="267" spans="2:65" s="1" customFormat="1" ht="11.25">
      <c r="B267" s="33"/>
      <c r="D267" s="146" t="s">
        <v>198</v>
      </c>
      <c r="F267" s="147" t="s">
        <v>880</v>
      </c>
      <c r="I267" s="148"/>
      <c r="L267" s="33"/>
      <c r="M267" s="149"/>
      <c r="T267" s="54"/>
      <c r="AT267" s="18" t="s">
        <v>198</v>
      </c>
      <c r="AU267" s="18" t="s">
        <v>85</v>
      </c>
    </row>
    <row r="268" spans="2:65" s="12" customFormat="1" ht="22.5">
      <c r="B268" s="150"/>
      <c r="D268" s="151" t="s">
        <v>205</v>
      </c>
      <c r="E268" s="152" t="s">
        <v>19</v>
      </c>
      <c r="F268" s="153" t="s">
        <v>881</v>
      </c>
      <c r="H268" s="152" t="s">
        <v>19</v>
      </c>
      <c r="I268" s="154"/>
      <c r="L268" s="150"/>
      <c r="M268" s="155"/>
      <c r="T268" s="156"/>
      <c r="AT268" s="152" t="s">
        <v>205</v>
      </c>
      <c r="AU268" s="152" t="s">
        <v>85</v>
      </c>
      <c r="AV268" s="12" t="s">
        <v>82</v>
      </c>
      <c r="AW268" s="12" t="s">
        <v>35</v>
      </c>
      <c r="AX268" s="12" t="s">
        <v>74</v>
      </c>
      <c r="AY268" s="152" t="s">
        <v>189</v>
      </c>
    </row>
    <row r="269" spans="2:65" s="12" customFormat="1" ht="11.25">
      <c r="B269" s="150"/>
      <c r="D269" s="151" t="s">
        <v>205</v>
      </c>
      <c r="E269" s="152" t="s">
        <v>19</v>
      </c>
      <c r="F269" s="153" t="s">
        <v>882</v>
      </c>
      <c r="H269" s="152" t="s">
        <v>19</v>
      </c>
      <c r="I269" s="154"/>
      <c r="L269" s="150"/>
      <c r="M269" s="155"/>
      <c r="T269" s="156"/>
      <c r="AT269" s="152" t="s">
        <v>205</v>
      </c>
      <c r="AU269" s="152" t="s">
        <v>85</v>
      </c>
      <c r="AV269" s="12" t="s">
        <v>82</v>
      </c>
      <c r="AW269" s="12" t="s">
        <v>35</v>
      </c>
      <c r="AX269" s="12" t="s">
        <v>74</v>
      </c>
      <c r="AY269" s="152" t="s">
        <v>189</v>
      </c>
    </row>
    <row r="270" spans="2:65" s="13" customFormat="1" ht="11.25">
      <c r="B270" s="157"/>
      <c r="D270" s="151" t="s">
        <v>205</v>
      </c>
      <c r="E270" s="158" t="s">
        <v>19</v>
      </c>
      <c r="F270" s="159" t="s">
        <v>5251</v>
      </c>
      <c r="H270" s="160">
        <v>0.8</v>
      </c>
      <c r="I270" s="161"/>
      <c r="L270" s="157"/>
      <c r="M270" s="162"/>
      <c r="T270" s="163"/>
      <c r="AT270" s="158" t="s">
        <v>205</v>
      </c>
      <c r="AU270" s="158" t="s">
        <v>85</v>
      </c>
      <c r="AV270" s="13" t="s">
        <v>85</v>
      </c>
      <c r="AW270" s="13" t="s">
        <v>35</v>
      </c>
      <c r="AX270" s="13" t="s">
        <v>82</v>
      </c>
      <c r="AY270" s="158" t="s">
        <v>189</v>
      </c>
    </row>
    <row r="271" spans="2:65" s="1" customFormat="1" ht="16.5" customHeight="1">
      <c r="B271" s="33"/>
      <c r="C271" s="178" t="s">
        <v>428</v>
      </c>
      <c r="D271" s="178" t="s">
        <v>666</v>
      </c>
      <c r="E271" s="179" t="s">
        <v>885</v>
      </c>
      <c r="F271" s="180" t="s">
        <v>886</v>
      </c>
      <c r="G271" s="181" t="s">
        <v>194</v>
      </c>
      <c r="H271" s="182">
        <v>0.81599999999999995</v>
      </c>
      <c r="I271" s="183"/>
      <c r="J271" s="184">
        <f>ROUND(I271*H271,2)</f>
        <v>0</v>
      </c>
      <c r="K271" s="180" t="s">
        <v>195</v>
      </c>
      <c r="L271" s="185"/>
      <c r="M271" s="186" t="s">
        <v>19</v>
      </c>
      <c r="N271" s="187" t="s">
        <v>45</v>
      </c>
      <c r="P271" s="142">
        <f>O271*H271</f>
        <v>0</v>
      </c>
      <c r="Q271" s="142">
        <v>0.222</v>
      </c>
      <c r="R271" s="142">
        <f>Q271*H271</f>
        <v>0.18115199999999998</v>
      </c>
      <c r="S271" s="142">
        <v>0</v>
      </c>
      <c r="T271" s="143">
        <f>S271*H271</f>
        <v>0</v>
      </c>
      <c r="AR271" s="144" t="s">
        <v>234</v>
      </c>
      <c r="AT271" s="144" t="s">
        <v>666</v>
      </c>
      <c r="AU271" s="144" t="s">
        <v>85</v>
      </c>
      <c r="AY271" s="18" t="s">
        <v>189</v>
      </c>
      <c r="BE271" s="145">
        <f>IF(N271="základní",J271,0)</f>
        <v>0</v>
      </c>
      <c r="BF271" s="145">
        <f>IF(N271="snížená",J271,0)</f>
        <v>0</v>
      </c>
      <c r="BG271" s="145">
        <f>IF(N271="zákl. přenesená",J271,0)</f>
        <v>0</v>
      </c>
      <c r="BH271" s="145">
        <f>IF(N271="sníž. přenesená",J271,0)</f>
        <v>0</v>
      </c>
      <c r="BI271" s="145">
        <f>IF(N271="nulová",J271,0)</f>
        <v>0</v>
      </c>
      <c r="BJ271" s="18" t="s">
        <v>82</v>
      </c>
      <c r="BK271" s="145">
        <f>ROUND(I271*H271,2)</f>
        <v>0</v>
      </c>
      <c r="BL271" s="18" t="s">
        <v>196</v>
      </c>
      <c r="BM271" s="144" t="s">
        <v>5427</v>
      </c>
    </row>
    <row r="272" spans="2:65" s="13" customFormat="1" ht="11.25">
      <c r="B272" s="157"/>
      <c r="D272" s="151" t="s">
        <v>205</v>
      </c>
      <c r="E272" s="158" t="s">
        <v>19</v>
      </c>
      <c r="F272" s="159" t="s">
        <v>5268</v>
      </c>
      <c r="H272" s="160">
        <v>0.81599999999999995</v>
      </c>
      <c r="I272" s="161"/>
      <c r="L272" s="157"/>
      <c r="M272" s="162"/>
      <c r="T272" s="163"/>
      <c r="AT272" s="158" t="s">
        <v>205</v>
      </c>
      <c r="AU272" s="158" t="s">
        <v>85</v>
      </c>
      <c r="AV272" s="13" t="s">
        <v>85</v>
      </c>
      <c r="AW272" s="13" t="s">
        <v>35</v>
      </c>
      <c r="AX272" s="13" t="s">
        <v>82</v>
      </c>
      <c r="AY272" s="158" t="s">
        <v>189</v>
      </c>
    </row>
    <row r="273" spans="2:65" s="11" customFormat="1" ht="22.9" customHeight="1">
      <c r="B273" s="121"/>
      <c r="D273" s="122" t="s">
        <v>73</v>
      </c>
      <c r="E273" s="131" t="s">
        <v>234</v>
      </c>
      <c r="F273" s="131" t="s">
        <v>918</v>
      </c>
      <c r="I273" s="124"/>
      <c r="J273" s="132">
        <f>BK273</f>
        <v>0</v>
      </c>
      <c r="L273" s="121"/>
      <c r="M273" s="126"/>
      <c r="P273" s="127">
        <f>SUM(P274:P349)</f>
        <v>0</v>
      </c>
      <c r="R273" s="127">
        <f>SUM(R274:R349)</f>
        <v>2.5568245000000007</v>
      </c>
      <c r="T273" s="128">
        <f>SUM(T274:T349)</f>
        <v>0</v>
      </c>
      <c r="AR273" s="122" t="s">
        <v>82</v>
      </c>
      <c r="AT273" s="129" t="s">
        <v>73</v>
      </c>
      <c r="AU273" s="129" t="s">
        <v>82</v>
      </c>
      <c r="AY273" s="122" t="s">
        <v>189</v>
      </c>
      <c r="BK273" s="130">
        <f>SUM(BK274:BK349)</f>
        <v>0</v>
      </c>
    </row>
    <row r="274" spans="2:65" s="1" customFormat="1" ht="37.9" customHeight="1">
      <c r="B274" s="33"/>
      <c r="C274" s="133" t="s">
        <v>434</v>
      </c>
      <c r="D274" s="133" t="s">
        <v>191</v>
      </c>
      <c r="E274" s="134" t="s">
        <v>920</v>
      </c>
      <c r="F274" s="135" t="s">
        <v>921</v>
      </c>
      <c r="G274" s="136" t="s">
        <v>202</v>
      </c>
      <c r="H274" s="137">
        <v>2</v>
      </c>
      <c r="I274" s="138"/>
      <c r="J274" s="139">
        <f>ROUND(I274*H274,2)</f>
        <v>0</v>
      </c>
      <c r="K274" s="135" t="s">
        <v>195</v>
      </c>
      <c r="L274" s="33"/>
      <c r="M274" s="140" t="s">
        <v>19</v>
      </c>
      <c r="N274" s="141" t="s">
        <v>45</v>
      </c>
      <c r="P274" s="142">
        <f>O274*H274</f>
        <v>0</v>
      </c>
      <c r="Q274" s="142">
        <v>1.67E-3</v>
      </c>
      <c r="R274" s="142">
        <f>Q274*H274</f>
        <v>3.3400000000000001E-3</v>
      </c>
      <c r="S274" s="142">
        <v>0</v>
      </c>
      <c r="T274" s="143">
        <f>S274*H274</f>
        <v>0</v>
      </c>
      <c r="AR274" s="144" t="s">
        <v>196</v>
      </c>
      <c r="AT274" s="144" t="s">
        <v>191</v>
      </c>
      <c r="AU274" s="144" t="s">
        <v>85</v>
      </c>
      <c r="AY274" s="18" t="s">
        <v>189</v>
      </c>
      <c r="BE274" s="145">
        <f>IF(N274="základní",J274,0)</f>
        <v>0</v>
      </c>
      <c r="BF274" s="145">
        <f>IF(N274="snížená",J274,0)</f>
        <v>0</v>
      </c>
      <c r="BG274" s="145">
        <f>IF(N274="zákl. přenesená",J274,0)</f>
        <v>0</v>
      </c>
      <c r="BH274" s="145">
        <f>IF(N274="sníž. přenesená",J274,0)</f>
        <v>0</v>
      </c>
      <c r="BI274" s="145">
        <f>IF(N274="nulová",J274,0)</f>
        <v>0</v>
      </c>
      <c r="BJ274" s="18" t="s">
        <v>82</v>
      </c>
      <c r="BK274" s="145">
        <f>ROUND(I274*H274,2)</f>
        <v>0</v>
      </c>
      <c r="BL274" s="18" t="s">
        <v>196</v>
      </c>
      <c r="BM274" s="144" t="s">
        <v>5428</v>
      </c>
    </row>
    <row r="275" spans="2:65" s="1" customFormat="1" ht="11.25">
      <c r="B275" s="33"/>
      <c r="D275" s="146" t="s">
        <v>198</v>
      </c>
      <c r="F275" s="147" t="s">
        <v>923</v>
      </c>
      <c r="I275" s="148"/>
      <c r="L275" s="33"/>
      <c r="M275" s="149"/>
      <c r="T275" s="54"/>
      <c r="AT275" s="18" t="s">
        <v>198</v>
      </c>
      <c r="AU275" s="18" t="s">
        <v>85</v>
      </c>
    </row>
    <row r="276" spans="2:65" s="1" customFormat="1" ht="24.2" customHeight="1">
      <c r="B276" s="33"/>
      <c r="C276" s="178" t="s">
        <v>441</v>
      </c>
      <c r="D276" s="178" t="s">
        <v>666</v>
      </c>
      <c r="E276" s="179" t="s">
        <v>925</v>
      </c>
      <c r="F276" s="180" t="s">
        <v>926</v>
      </c>
      <c r="G276" s="181" t="s">
        <v>202</v>
      </c>
      <c r="H276" s="182">
        <v>2</v>
      </c>
      <c r="I276" s="183"/>
      <c r="J276" s="184">
        <f>ROUND(I276*H276,2)</f>
        <v>0</v>
      </c>
      <c r="K276" s="180" t="s">
        <v>195</v>
      </c>
      <c r="L276" s="185"/>
      <c r="M276" s="186" t="s">
        <v>19</v>
      </c>
      <c r="N276" s="187" t="s">
        <v>45</v>
      </c>
      <c r="P276" s="142">
        <f>O276*H276</f>
        <v>0</v>
      </c>
      <c r="Q276" s="142">
        <v>9.5999999999999992E-3</v>
      </c>
      <c r="R276" s="142">
        <f>Q276*H276</f>
        <v>1.9199999999999998E-2</v>
      </c>
      <c r="S276" s="142">
        <v>0</v>
      </c>
      <c r="T276" s="143">
        <f>S276*H276</f>
        <v>0</v>
      </c>
      <c r="AR276" s="144" t="s">
        <v>234</v>
      </c>
      <c r="AT276" s="144" t="s">
        <v>666</v>
      </c>
      <c r="AU276" s="144" t="s">
        <v>85</v>
      </c>
      <c r="AY276" s="18" t="s">
        <v>189</v>
      </c>
      <c r="BE276" s="145">
        <f>IF(N276="základní",J276,0)</f>
        <v>0</v>
      </c>
      <c r="BF276" s="145">
        <f>IF(N276="snížená",J276,0)</f>
        <v>0</v>
      </c>
      <c r="BG276" s="145">
        <f>IF(N276="zákl. přenesená",J276,0)</f>
        <v>0</v>
      </c>
      <c r="BH276" s="145">
        <f>IF(N276="sníž. přenesená",J276,0)</f>
        <v>0</v>
      </c>
      <c r="BI276" s="145">
        <f>IF(N276="nulová",J276,0)</f>
        <v>0</v>
      </c>
      <c r="BJ276" s="18" t="s">
        <v>82</v>
      </c>
      <c r="BK276" s="145">
        <f>ROUND(I276*H276,2)</f>
        <v>0</v>
      </c>
      <c r="BL276" s="18" t="s">
        <v>196</v>
      </c>
      <c r="BM276" s="144" t="s">
        <v>5429</v>
      </c>
    </row>
    <row r="277" spans="2:65" s="1" customFormat="1" ht="44.25" customHeight="1">
      <c r="B277" s="33"/>
      <c r="C277" s="133" t="s">
        <v>475</v>
      </c>
      <c r="D277" s="133" t="s">
        <v>191</v>
      </c>
      <c r="E277" s="134" t="s">
        <v>929</v>
      </c>
      <c r="F277" s="135" t="s">
        <v>930</v>
      </c>
      <c r="G277" s="136" t="s">
        <v>202</v>
      </c>
      <c r="H277" s="137">
        <v>1</v>
      </c>
      <c r="I277" s="138"/>
      <c r="J277" s="139">
        <f>ROUND(I277*H277,2)</f>
        <v>0</v>
      </c>
      <c r="K277" s="135" t="s">
        <v>195</v>
      </c>
      <c r="L277" s="33"/>
      <c r="M277" s="140" t="s">
        <v>19</v>
      </c>
      <c r="N277" s="141" t="s">
        <v>45</v>
      </c>
      <c r="P277" s="142">
        <f>O277*H277</f>
        <v>0</v>
      </c>
      <c r="Q277" s="142">
        <v>1.67E-3</v>
      </c>
      <c r="R277" s="142">
        <f>Q277*H277</f>
        <v>1.67E-3</v>
      </c>
      <c r="S277" s="142">
        <v>0</v>
      </c>
      <c r="T277" s="143">
        <f>S277*H277</f>
        <v>0</v>
      </c>
      <c r="AR277" s="144" t="s">
        <v>196</v>
      </c>
      <c r="AT277" s="144" t="s">
        <v>191</v>
      </c>
      <c r="AU277" s="144" t="s">
        <v>85</v>
      </c>
      <c r="AY277" s="18" t="s">
        <v>189</v>
      </c>
      <c r="BE277" s="145">
        <f>IF(N277="základní",J277,0)</f>
        <v>0</v>
      </c>
      <c r="BF277" s="145">
        <f>IF(N277="snížená",J277,0)</f>
        <v>0</v>
      </c>
      <c r="BG277" s="145">
        <f>IF(N277="zákl. přenesená",J277,0)</f>
        <v>0</v>
      </c>
      <c r="BH277" s="145">
        <f>IF(N277="sníž. přenesená",J277,0)</f>
        <v>0</v>
      </c>
      <c r="BI277" s="145">
        <f>IF(N277="nulová",J277,0)</f>
        <v>0</v>
      </c>
      <c r="BJ277" s="18" t="s">
        <v>82</v>
      </c>
      <c r="BK277" s="145">
        <f>ROUND(I277*H277,2)</f>
        <v>0</v>
      </c>
      <c r="BL277" s="18" t="s">
        <v>196</v>
      </c>
      <c r="BM277" s="144" t="s">
        <v>5430</v>
      </c>
    </row>
    <row r="278" spans="2:65" s="1" customFormat="1" ht="11.25">
      <c r="B278" s="33"/>
      <c r="D278" s="146" t="s">
        <v>198</v>
      </c>
      <c r="F278" s="147" t="s">
        <v>932</v>
      </c>
      <c r="I278" s="148"/>
      <c r="L278" s="33"/>
      <c r="M278" s="149"/>
      <c r="T278" s="54"/>
      <c r="AT278" s="18" t="s">
        <v>198</v>
      </c>
      <c r="AU278" s="18" t="s">
        <v>85</v>
      </c>
    </row>
    <row r="279" spans="2:65" s="12" customFormat="1" ht="11.25">
      <c r="B279" s="150"/>
      <c r="D279" s="151" t="s">
        <v>205</v>
      </c>
      <c r="E279" s="152" t="s">
        <v>19</v>
      </c>
      <c r="F279" s="153" t="s">
        <v>934</v>
      </c>
      <c r="H279" s="152" t="s">
        <v>19</v>
      </c>
      <c r="I279" s="154"/>
      <c r="L279" s="150"/>
      <c r="M279" s="155"/>
      <c r="T279" s="156"/>
      <c r="AT279" s="152" t="s">
        <v>205</v>
      </c>
      <c r="AU279" s="152" t="s">
        <v>85</v>
      </c>
      <c r="AV279" s="12" t="s">
        <v>82</v>
      </c>
      <c r="AW279" s="12" t="s">
        <v>35</v>
      </c>
      <c r="AX279" s="12" t="s">
        <v>74</v>
      </c>
      <c r="AY279" s="152" t="s">
        <v>189</v>
      </c>
    </row>
    <row r="280" spans="2:65" s="13" customFormat="1" ht="11.25">
      <c r="B280" s="157"/>
      <c r="D280" s="151" t="s">
        <v>205</v>
      </c>
      <c r="E280" s="158" t="s">
        <v>19</v>
      </c>
      <c r="F280" s="159" t="s">
        <v>82</v>
      </c>
      <c r="H280" s="160">
        <v>1</v>
      </c>
      <c r="I280" s="161"/>
      <c r="L280" s="157"/>
      <c r="M280" s="162"/>
      <c r="T280" s="163"/>
      <c r="AT280" s="158" t="s">
        <v>205</v>
      </c>
      <c r="AU280" s="158" t="s">
        <v>85</v>
      </c>
      <c r="AV280" s="13" t="s">
        <v>85</v>
      </c>
      <c r="AW280" s="13" t="s">
        <v>35</v>
      </c>
      <c r="AX280" s="13" t="s">
        <v>82</v>
      </c>
      <c r="AY280" s="158" t="s">
        <v>189</v>
      </c>
    </row>
    <row r="281" spans="2:65" s="1" customFormat="1" ht="24.2" customHeight="1">
      <c r="B281" s="33"/>
      <c r="C281" s="178" t="s">
        <v>481</v>
      </c>
      <c r="D281" s="178" t="s">
        <v>666</v>
      </c>
      <c r="E281" s="179" t="s">
        <v>940</v>
      </c>
      <c r="F281" s="180" t="s">
        <v>941</v>
      </c>
      <c r="G281" s="181" t="s">
        <v>202</v>
      </c>
      <c r="H281" s="182">
        <v>1</v>
      </c>
      <c r="I281" s="183"/>
      <c r="J281" s="184">
        <f>ROUND(I281*H281,2)</f>
        <v>0</v>
      </c>
      <c r="K281" s="180" t="s">
        <v>195</v>
      </c>
      <c r="L281" s="185"/>
      <c r="M281" s="186" t="s">
        <v>19</v>
      </c>
      <c r="N281" s="187" t="s">
        <v>45</v>
      </c>
      <c r="P281" s="142">
        <f>O281*H281</f>
        <v>0</v>
      </c>
      <c r="Q281" s="142">
        <v>1.6E-2</v>
      </c>
      <c r="R281" s="142">
        <f>Q281*H281</f>
        <v>1.6E-2</v>
      </c>
      <c r="S281" s="142">
        <v>0</v>
      </c>
      <c r="T281" s="143">
        <f>S281*H281</f>
        <v>0</v>
      </c>
      <c r="AR281" s="144" t="s">
        <v>234</v>
      </c>
      <c r="AT281" s="144" t="s">
        <v>666</v>
      </c>
      <c r="AU281" s="144" t="s">
        <v>85</v>
      </c>
      <c r="AY281" s="18" t="s">
        <v>189</v>
      </c>
      <c r="BE281" s="145">
        <f>IF(N281="základní",J281,0)</f>
        <v>0</v>
      </c>
      <c r="BF281" s="145">
        <f>IF(N281="snížená",J281,0)</f>
        <v>0</v>
      </c>
      <c r="BG281" s="145">
        <f>IF(N281="zákl. přenesená",J281,0)</f>
        <v>0</v>
      </c>
      <c r="BH281" s="145">
        <f>IF(N281="sníž. přenesená",J281,0)</f>
        <v>0</v>
      </c>
      <c r="BI281" s="145">
        <f>IF(N281="nulová",J281,0)</f>
        <v>0</v>
      </c>
      <c r="BJ281" s="18" t="s">
        <v>82</v>
      </c>
      <c r="BK281" s="145">
        <f>ROUND(I281*H281,2)</f>
        <v>0</v>
      </c>
      <c r="BL281" s="18" t="s">
        <v>196</v>
      </c>
      <c r="BM281" s="144" t="s">
        <v>5431</v>
      </c>
    </row>
    <row r="282" spans="2:65" s="1" customFormat="1" ht="44.25" customHeight="1">
      <c r="B282" s="33"/>
      <c r="C282" s="133" t="s">
        <v>488</v>
      </c>
      <c r="D282" s="133" t="s">
        <v>191</v>
      </c>
      <c r="E282" s="134" t="s">
        <v>5273</v>
      </c>
      <c r="F282" s="135" t="s">
        <v>5274</v>
      </c>
      <c r="G282" s="136" t="s">
        <v>202</v>
      </c>
      <c r="H282" s="137">
        <v>1</v>
      </c>
      <c r="I282" s="138"/>
      <c r="J282" s="139">
        <f>ROUND(I282*H282,2)</f>
        <v>0</v>
      </c>
      <c r="K282" s="135" t="s">
        <v>195</v>
      </c>
      <c r="L282" s="33"/>
      <c r="M282" s="140" t="s">
        <v>19</v>
      </c>
      <c r="N282" s="141" t="s">
        <v>45</v>
      </c>
      <c r="P282" s="142">
        <f>O282*H282</f>
        <v>0</v>
      </c>
      <c r="Q282" s="142">
        <v>1.7099999999999999E-3</v>
      </c>
      <c r="R282" s="142">
        <f>Q282*H282</f>
        <v>1.7099999999999999E-3</v>
      </c>
      <c r="S282" s="142">
        <v>0</v>
      </c>
      <c r="T282" s="143">
        <f>S282*H282</f>
        <v>0</v>
      </c>
      <c r="AR282" s="144" t="s">
        <v>196</v>
      </c>
      <c r="AT282" s="144" t="s">
        <v>191</v>
      </c>
      <c r="AU282" s="144" t="s">
        <v>85</v>
      </c>
      <c r="AY282" s="18" t="s">
        <v>189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8" t="s">
        <v>82</v>
      </c>
      <c r="BK282" s="145">
        <f>ROUND(I282*H282,2)</f>
        <v>0</v>
      </c>
      <c r="BL282" s="18" t="s">
        <v>196</v>
      </c>
      <c r="BM282" s="144" t="s">
        <v>5432</v>
      </c>
    </row>
    <row r="283" spans="2:65" s="1" customFormat="1" ht="11.25">
      <c r="B283" s="33"/>
      <c r="D283" s="146" t="s">
        <v>198</v>
      </c>
      <c r="F283" s="147" t="s">
        <v>5276</v>
      </c>
      <c r="I283" s="148"/>
      <c r="L283" s="33"/>
      <c r="M283" s="149"/>
      <c r="T283" s="54"/>
      <c r="AT283" s="18" t="s">
        <v>198</v>
      </c>
      <c r="AU283" s="18" t="s">
        <v>85</v>
      </c>
    </row>
    <row r="284" spans="2:65" s="1" customFormat="1" ht="24.2" customHeight="1">
      <c r="B284" s="33"/>
      <c r="C284" s="178" t="s">
        <v>494</v>
      </c>
      <c r="D284" s="178" t="s">
        <v>666</v>
      </c>
      <c r="E284" s="179" t="s">
        <v>5277</v>
      </c>
      <c r="F284" s="180" t="s">
        <v>5278</v>
      </c>
      <c r="G284" s="181" t="s">
        <v>202</v>
      </c>
      <c r="H284" s="182">
        <v>1</v>
      </c>
      <c r="I284" s="183"/>
      <c r="J284" s="184">
        <f>ROUND(I284*H284,2)</f>
        <v>0</v>
      </c>
      <c r="K284" s="180" t="s">
        <v>195</v>
      </c>
      <c r="L284" s="185"/>
      <c r="M284" s="186" t="s">
        <v>19</v>
      </c>
      <c r="N284" s="187" t="s">
        <v>45</v>
      </c>
      <c r="P284" s="142">
        <f>O284*H284</f>
        <v>0</v>
      </c>
      <c r="Q284" s="142">
        <v>1.49E-2</v>
      </c>
      <c r="R284" s="142">
        <f>Q284*H284</f>
        <v>1.49E-2</v>
      </c>
      <c r="S284" s="142">
        <v>0</v>
      </c>
      <c r="T284" s="143">
        <f>S284*H284</f>
        <v>0</v>
      </c>
      <c r="AR284" s="144" t="s">
        <v>234</v>
      </c>
      <c r="AT284" s="144" t="s">
        <v>666</v>
      </c>
      <c r="AU284" s="144" t="s">
        <v>85</v>
      </c>
      <c r="AY284" s="18" t="s">
        <v>189</v>
      </c>
      <c r="BE284" s="145">
        <f>IF(N284="základní",J284,0)</f>
        <v>0</v>
      </c>
      <c r="BF284" s="145">
        <f>IF(N284="snížená",J284,0)</f>
        <v>0</v>
      </c>
      <c r="BG284" s="145">
        <f>IF(N284="zákl. přenesená",J284,0)</f>
        <v>0</v>
      </c>
      <c r="BH284" s="145">
        <f>IF(N284="sníž. přenesená",J284,0)</f>
        <v>0</v>
      </c>
      <c r="BI284" s="145">
        <f>IF(N284="nulová",J284,0)</f>
        <v>0</v>
      </c>
      <c r="BJ284" s="18" t="s">
        <v>82</v>
      </c>
      <c r="BK284" s="145">
        <f>ROUND(I284*H284,2)</f>
        <v>0</v>
      </c>
      <c r="BL284" s="18" t="s">
        <v>196</v>
      </c>
      <c r="BM284" s="144" t="s">
        <v>5433</v>
      </c>
    </row>
    <row r="285" spans="2:65" s="1" customFormat="1" ht="37.9" customHeight="1">
      <c r="B285" s="33"/>
      <c r="C285" s="133" t="s">
        <v>500</v>
      </c>
      <c r="D285" s="133" t="s">
        <v>191</v>
      </c>
      <c r="E285" s="134" t="s">
        <v>5280</v>
      </c>
      <c r="F285" s="135" t="s">
        <v>5281</v>
      </c>
      <c r="G285" s="136" t="s">
        <v>339</v>
      </c>
      <c r="H285" s="137">
        <v>395</v>
      </c>
      <c r="I285" s="138"/>
      <c r="J285" s="139">
        <f>ROUND(I285*H285,2)</f>
        <v>0</v>
      </c>
      <c r="K285" s="135" t="s">
        <v>195</v>
      </c>
      <c r="L285" s="33"/>
      <c r="M285" s="140" t="s">
        <v>19</v>
      </c>
      <c r="N285" s="141" t="s">
        <v>45</v>
      </c>
      <c r="P285" s="142">
        <f>O285*H285</f>
        <v>0</v>
      </c>
      <c r="Q285" s="142">
        <v>0</v>
      </c>
      <c r="R285" s="142">
        <f>Q285*H285</f>
        <v>0</v>
      </c>
      <c r="S285" s="142">
        <v>0</v>
      </c>
      <c r="T285" s="143">
        <f>S285*H285</f>
        <v>0</v>
      </c>
      <c r="AR285" s="144" t="s">
        <v>196</v>
      </c>
      <c r="AT285" s="144" t="s">
        <v>191</v>
      </c>
      <c r="AU285" s="144" t="s">
        <v>85</v>
      </c>
      <c r="AY285" s="18" t="s">
        <v>189</v>
      </c>
      <c r="BE285" s="145">
        <f>IF(N285="základní",J285,0)</f>
        <v>0</v>
      </c>
      <c r="BF285" s="145">
        <f>IF(N285="snížená",J285,0)</f>
        <v>0</v>
      </c>
      <c r="BG285" s="145">
        <f>IF(N285="zákl. přenesená",J285,0)</f>
        <v>0</v>
      </c>
      <c r="BH285" s="145">
        <f>IF(N285="sníž. přenesená",J285,0)</f>
        <v>0</v>
      </c>
      <c r="BI285" s="145">
        <f>IF(N285="nulová",J285,0)</f>
        <v>0</v>
      </c>
      <c r="BJ285" s="18" t="s">
        <v>82</v>
      </c>
      <c r="BK285" s="145">
        <f>ROUND(I285*H285,2)</f>
        <v>0</v>
      </c>
      <c r="BL285" s="18" t="s">
        <v>196</v>
      </c>
      <c r="BM285" s="144" t="s">
        <v>5434</v>
      </c>
    </row>
    <row r="286" spans="2:65" s="1" customFormat="1" ht="11.25">
      <c r="B286" s="33"/>
      <c r="D286" s="146" t="s">
        <v>198</v>
      </c>
      <c r="F286" s="147" t="s">
        <v>5283</v>
      </c>
      <c r="I286" s="148"/>
      <c r="L286" s="33"/>
      <c r="M286" s="149"/>
      <c r="T286" s="54"/>
      <c r="AT286" s="18" t="s">
        <v>198</v>
      </c>
      <c r="AU286" s="18" t="s">
        <v>85</v>
      </c>
    </row>
    <row r="287" spans="2:65" s="1" customFormat="1" ht="21.75" customHeight="1">
      <c r="B287" s="33"/>
      <c r="C287" s="178" t="s">
        <v>506</v>
      </c>
      <c r="D287" s="178" t="s">
        <v>666</v>
      </c>
      <c r="E287" s="179" t="s">
        <v>5284</v>
      </c>
      <c r="F287" s="180" t="s">
        <v>5285</v>
      </c>
      <c r="G287" s="181" t="s">
        <v>339</v>
      </c>
      <c r="H287" s="182">
        <v>400.92500000000001</v>
      </c>
      <c r="I287" s="183"/>
      <c r="J287" s="184">
        <f>ROUND(I287*H287,2)</f>
        <v>0</v>
      </c>
      <c r="K287" s="180" t="s">
        <v>195</v>
      </c>
      <c r="L287" s="185"/>
      <c r="M287" s="186" t="s">
        <v>19</v>
      </c>
      <c r="N287" s="187" t="s">
        <v>45</v>
      </c>
      <c r="P287" s="142">
        <f>O287*H287</f>
        <v>0</v>
      </c>
      <c r="Q287" s="142">
        <v>2.14E-3</v>
      </c>
      <c r="R287" s="142">
        <f>Q287*H287</f>
        <v>0.85797950000000001</v>
      </c>
      <c r="S287" s="142">
        <v>0</v>
      </c>
      <c r="T287" s="143">
        <f>S287*H287</f>
        <v>0</v>
      </c>
      <c r="AR287" s="144" t="s">
        <v>234</v>
      </c>
      <c r="AT287" s="144" t="s">
        <v>666</v>
      </c>
      <c r="AU287" s="144" t="s">
        <v>85</v>
      </c>
      <c r="AY287" s="18" t="s">
        <v>189</v>
      </c>
      <c r="BE287" s="145">
        <f>IF(N287="základní",J287,0)</f>
        <v>0</v>
      </c>
      <c r="BF287" s="145">
        <f>IF(N287="snížená",J287,0)</f>
        <v>0</v>
      </c>
      <c r="BG287" s="145">
        <f>IF(N287="zákl. přenesená",J287,0)</f>
        <v>0</v>
      </c>
      <c r="BH287" s="145">
        <f>IF(N287="sníž. přenesená",J287,0)</f>
        <v>0</v>
      </c>
      <c r="BI287" s="145">
        <f>IF(N287="nulová",J287,0)</f>
        <v>0</v>
      </c>
      <c r="BJ287" s="18" t="s">
        <v>82</v>
      </c>
      <c r="BK287" s="145">
        <f>ROUND(I287*H287,2)</f>
        <v>0</v>
      </c>
      <c r="BL287" s="18" t="s">
        <v>196</v>
      </c>
      <c r="BM287" s="144" t="s">
        <v>5435</v>
      </c>
    </row>
    <row r="288" spans="2:65" s="12" customFormat="1" ht="11.25">
      <c r="B288" s="150"/>
      <c r="D288" s="151" t="s">
        <v>205</v>
      </c>
      <c r="E288" s="152" t="s">
        <v>19</v>
      </c>
      <c r="F288" s="153" t="s">
        <v>217</v>
      </c>
      <c r="H288" s="152" t="s">
        <v>19</v>
      </c>
      <c r="I288" s="154"/>
      <c r="L288" s="150"/>
      <c r="M288" s="155"/>
      <c r="T288" s="156"/>
      <c r="AT288" s="152" t="s">
        <v>205</v>
      </c>
      <c r="AU288" s="152" t="s">
        <v>85</v>
      </c>
      <c r="AV288" s="12" t="s">
        <v>82</v>
      </c>
      <c r="AW288" s="12" t="s">
        <v>35</v>
      </c>
      <c r="AX288" s="12" t="s">
        <v>74</v>
      </c>
      <c r="AY288" s="152" t="s">
        <v>189</v>
      </c>
    </row>
    <row r="289" spans="2:65" s="12" customFormat="1" ht="11.25">
      <c r="B289" s="150"/>
      <c r="D289" s="151" t="s">
        <v>205</v>
      </c>
      <c r="E289" s="152" t="s">
        <v>19</v>
      </c>
      <c r="F289" s="153" t="s">
        <v>965</v>
      </c>
      <c r="H289" s="152" t="s">
        <v>19</v>
      </c>
      <c r="I289" s="154"/>
      <c r="L289" s="150"/>
      <c r="M289" s="155"/>
      <c r="T289" s="156"/>
      <c r="AT289" s="152" t="s">
        <v>205</v>
      </c>
      <c r="AU289" s="152" t="s">
        <v>85</v>
      </c>
      <c r="AV289" s="12" t="s">
        <v>82</v>
      </c>
      <c r="AW289" s="12" t="s">
        <v>35</v>
      </c>
      <c r="AX289" s="12" t="s">
        <v>74</v>
      </c>
      <c r="AY289" s="152" t="s">
        <v>189</v>
      </c>
    </row>
    <row r="290" spans="2:65" s="13" customFormat="1" ht="11.25">
      <c r="B290" s="157"/>
      <c r="D290" s="151" t="s">
        <v>205</v>
      </c>
      <c r="E290" s="158" t="s">
        <v>19</v>
      </c>
      <c r="F290" s="159" t="s">
        <v>5436</v>
      </c>
      <c r="H290" s="160">
        <v>395</v>
      </c>
      <c r="I290" s="161"/>
      <c r="L290" s="157"/>
      <c r="M290" s="162"/>
      <c r="T290" s="163"/>
      <c r="AT290" s="158" t="s">
        <v>205</v>
      </c>
      <c r="AU290" s="158" t="s">
        <v>85</v>
      </c>
      <c r="AV290" s="13" t="s">
        <v>85</v>
      </c>
      <c r="AW290" s="13" t="s">
        <v>35</v>
      </c>
      <c r="AX290" s="13" t="s">
        <v>82</v>
      </c>
      <c r="AY290" s="158" t="s">
        <v>189</v>
      </c>
    </row>
    <row r="291" spans="2:65" s="13" customFormat="1" ht="11.25">
      <c r="B291" s="157"/>
      <c r="D291" s="151" t="s">
        <v>205</v>
      </c>
      <c r="F291" s="159" t="s">
        <v>5437</v>
      </c>
      <c r="H291" s="160">
        <v>400.92500000000001</v>
      </c>
      <c r="I291" s="161"/>
      <c r="L291" s="157"/>
      <c r="M291" s="162"/>
      <c r="T291" s="163"/>
      <c r="AT291" s="158" t="s">
        <v>205</v>
      </c>
      <c r="AU291" s="158" t="s">
        <v>85</v>
      </c>
      <c r="AV291" s="13" t="s">
        <v>85</v>
      </c>
      <c r="AW291" s="13" t="s">
        <v>4</v>
      </c>
      <c r="AX291" s="13" t="s">
        <v>82</v>
      </c>
      <c r="AY291" s="158" t="s">
        <v>189</v>
      </c>
    </row>
    <row r="292" spans="2:65" s="1" customFormat="1" ht="16.5" customHeight="1">
      <c r="B292" s="33"/>
      <c r="C292" s="178" t="s">
        <v>514</v>
      </c>
      <c r="D292" s="178" t="s">
        <v>666</v>
      </c>
      <c r="E292" s="179" t="s">
        <v>5288</v>
      </c>
      <c r="F292" s="180" t="s">
        <v>5289</v>
      </c>
      <c r="G292" s="181" t="s">
        <v>202</v>
      </c>
      <c r="H292" s="182">
        <v>6</v>
      </c>
      <c r="I292" s="183"/>
      <c r="J292" s="184">
        <f>ROUND(I292*H292,2)</f>
        <v>0</v>
      </c>
      <c r="K292" s="180" t="s">
        <v>19</v>
      </c>
      <c r="L292" s="185"/>
      <c r="M292" s="186" t="s">
        <v>19</v>
      </c>
      <c r="N292" s="187" t="s">
        <v>45</v>
      </c>
      <c r="P292" s="142">
        <f>O292*H292</f>
        <v>0</v>
      </c>
      <c r="Q292" s="142">
        <v>1.1000000000000001E-3</v>
      </c>
      <c r="R292" s="142">
        <f>Q292*H292</f>
        <v>6.6E-3</v>
      </c>
      <c r="S292" s="142">
        <v>0</v>
      </c>
      <c r="T292" s="143">
        <f>S292*H292</f>
        <v>0</v>
      </c>
      <c r="AR292" s="144" t="s">
        <v>234</v>
      </c>
      <c r="AT292" s="144" t="s">
        <v>666</v>
      </c>
      <c r="AU292" s="144" t="s">
        <v>85</v>
      </c>
      <c r="AY292" s="18" t="s">
        <v>189</v>
      </c>
      <c r="BE292" s="145">
        <f>IF(N292="základní",J292,0)</f>
        <v>0</v>
      </c>
      <c r="BF292" s="145">
        <f>IF(N292="snížená",J292,0)</f>
        <v>0</v>
      </c>
      <c r="BG292" s="145">
        <f>IF(N292="zákl. přenesená",J292,0)</f>
        <v>0</v>
      </c>
      <c r="BH292" s="145">
        <f>IF(N292="sníž. přenesená",J292,0)</f>
        <v>0</v>
      </c>
      <c r="BI292" s="145">
        <f>IF(N292="nulová",J292,0)</f>
        <v>0</v>
      </c>
      <c r="BJ292" s="18" t="s">
        <v>82</v>
      </c>
      <c r="BK292" s="145">
        <f>ROUND(I292*H292,2)</f>
        <v>0</v>
      </c>
      <c r="BL292" s="18" t="s">
        <v>196</v>
      </c>
      <c r="BM292" s="144" t="s">
        <v>5438</v>
      </c>
    </row>
    <row r="293" spans="2:65" s="1" customFormat="1" ht="16.5" customHeight="1">
      <c r="B293" s="33"/>
      <c r="C293" s="178" t="s">
        <v>524</v>
      </c>
      <c r="D293" s="178" t="s">
        <v>666</v>
      </c>
      <c r="E293" s="179" t="s">
        <v>5439</v>
      </c>
      <c r="F293" s="180" t="s">
        <v>5440</v>
      </c>
      <c r="G293" s="181" t="s">
        <v>202</v>
      </c>
      <c r="H293" s="182">
        <v>1</v>
      </c>
      <c r="I293" s="183"/>
      <c r="J293" s="184">
        <f>ROUND(I293*H293,2)</f>
        <v>0</v>
      </c>
      <c r="K293" s="180" t="s">
        <v>19</v>
      </c>
      <c r="L293" s="185"/>
      <c r="M293" s="186" t="s">
        <v>19</v>
      </c>
      <c r="N293" s="187" t="s">
        <v>45</v>
      </c>
      <c r="P293" s="142">
        <f>O293*H293</f>
        <v>0</v>
      </c>
      <c r="Q293" s="142">
        <v>1.1999999999999999E-3</v>
      </c>
      <c r="R293" s="142">
        <f>Q293*H293</f>
        <v>1.1999999999999999E-3</v>
      </c>
      <c r="S293" s="142">
        <v>0</v>
      </c>
      <c r="T293" s="143">
        <f>S293*H293</f>
        <v>0</v>
      </c>
      <c r="AR293" s="144" t="s">
        <v>234</v>
      </c>
      <c r="AT293" s="144" t="s">
        <v>666</v>
      </c>
      <c r="AU293" s="144" t="s">
        <v>85</v>
      </c>
      <c r="AY293" s="18" t="s">
        <v>189</v>
      </c>
      <c r="BE293" s="145">
        <f>IF(N293="základní",J293,0)</f>
        <v>0</v>
      </c>
      <c r="BF293" s="145">
        <f>IF(N293="snížená",J293,0)</f>
        <v>0</v>
      </c>
      <c r="BG293" s="145">
        <f>IF(N293="zákl. přenesená",J293,0)</f>
        <v>0</v>
      </c>
      <c r="BH293" s="145">
        <f>IF(N293="sníž. přenesená",J293,0)</f>
        <v>0</v>
      </c>
      <c r="BI293" s="145">
        <f>IF(N293="nulová",J293,0)</f>
        <v>0</v>
      </c>
      <c r="BJ293" s="18" t="s">
        <v>82</v>
      </c>
      <c r="BK293" s="145">
        <f>ROUND(I293*H293,2)</f>
        <v>0</v>
      </c>
      <c r="BL293" s="18" t="s">
        <v>196</v>
      </c>
      <c r="BM293" s="144" t="s">
        <v>5441</v>
      </c>
    </row>
    <row r="294" spans="2:65" s="1" customFormat="1" ht="16.5" customHeight="1">
      <c r="B294" s="33"/>
      <c r="C294" s="178" t="s">
        <v>529</v>
      </c>
      <c r="D294" s="178" t="s">
        <v>666</v>
      </c>
      <c r="E294" s="179" t="s">
        <v>5442</v>
      </c>
      <c r="F294" s="180" t="s">
        <v>5443</v>
      </c>
      <c r="G294" s="181" t="s">
        <v>202</v>
      </c>
      <c r="H294" s="182">
        <v>2</v>
      </c>
      <c r="I294" s="183"/>
      <c r="J294" s="184">
        <f>ROUND(I294*H294,2)</f>
        <v>0</v>
      </c>
      <c r="K294" s="180" t="s">
        <v>19</v>
      </c>
      <c r="L294" s="185"/>
      <c r="M294" s="186" t="s">
        <v>19</v>
      </c>
      <c r="N294" s="187" t="s">
        <v>45</v>
      </c>
      <c r="P294" s="142">
        <f>O294*H294</f>
        <v>0</v>
      </c>
      <c r="Q294" s="142">
        <v>1.4E-3</v>
      </c>
      <c r="R294" s="142">
        <f>Q294*H294</f>
        <v>2.8E-3</v>
      </c>
      <c r="S294" s="142">
        <v>0</v>
      </c>
      <c r="T294" s="143">
        <f>S294*H294</f>
        <v>0</v>
      </c>
      <c r="AR294" s="144" t="s">
        <v>234</v>
      </c>
      <c r="AT294" s="144" t="s">
        <v>666</v>
      </c>
      <c r="AU294" s="144" t="s">
        <v>85</v>
      </c>
      <c r="AY294" s="18" t="s">
        <v>189</v>
      </c>
      <c r="BE294" s="145">
        <f>IF(N294="základní",J294,0)</f>
        <v>0</v>
      </c>
      <c r="BF294" s="145">
        <f>IF(N294="snížená",J294,0)</f>
        <v>0</v>
      </c>
      <c r="BG294" s="145">
        <f>IF(N294="zákl. přenesená",J294,0)</f>
        <v>0</v>
      </c>
      <c r="BH294" s="145">
        <f>IF(N294="sníž. přenesená",J294,0)</f>
        <v>0</v>
      </c>
      <c r="BI294" s="145">
        <f>IF(N294="nulová",J294,0)</f>
        <v>0</v>
      </c>
      <c r="BJ294" s="18" t="s">
        <v>82</v>
      </c>
      <c r="BK294" s="145">
        <f>ROUND(I294*H294,2)</f>
        <v>0</v>
      </c>
      <c r="BL294" s="18" t="s">
        <v>196</v>
      </c>
      <c r="BM294" s="144" t="s">
        <v>5444</v>
      </c>
    </row>
    <row r="295" spans="2:65" s="1" customFormat="1" ht="16.5" customHeight="1">
      <c r="B295" s="33"/>
      <c r="C295" s="178" t="s">
        <v>536</v>
      </c>
      <c r="D295" s="178" t="s">
        <v>666</v>
      </c>
      <c r="E295" s="179" t="s">
        <v>5291</v>
      </c>
      <c r="F295" s="180" t="s">
        <v>5292</v>
      </c>
      <c r="G295" s="181" t="s">
        <v>202</v>
      </c>
      <c r="H295" s="182">
        <v>3</v>
      </c>
      <c r="I295" s="183"/>
      <c r="J295" s="184">
        <f>ROUND(I295*H295,2)</f>
        <v>0</v>
      </c>
      <c r="K295" s="180" t="s">
        <v>19</v>
      </c>
      <c r="L295" s="185"/>
      <c r="M295" s="186" t="s">
        <v>19</v>
      </c>
      <c r="N295" s="187" t="s">
        <v>45</v>
      </c>
      <c r="P295" s="142">
        <f>O295*H295</f>
        <v>0</v>
      </c>
      <c r="Q295" s="142">
        <v>4.8999999999999998E-4</v>
      </c>
      <c r="R295" s="142">
        <f>Q295*H295</f>
        <v>1.47E-3</v>
      </c>
      <c r="S295" s="142">
        <v>0</v>
      </c>
      <c r="T295" s="143">
        <f>S295*H295</f>
        <v>0</v>
      </c>
      <c r="AR295" s="144" t="s">
        <v>234</v>
      </c>
      <c r="AT295" s="144" t="s">
        <v>666</v>
      </c>
      <c r="AU295" s="144" t="s">
        <v>85</v>
      </c>
      <c r="AY295" s="18" t="s">
        <v>189</v>
      </c>
      <c r="BE295" s="145">
        <f>IF(N295="základní",J295,0)</f>
        <v>0</v>
      </c>
      <c r="BF295" s="145">
        <f>IF(N295="snížená",J295,0)</f>
        <v>0</v>
      </c>
      <c r="BG295" s="145">
        <f>IF(N295="zákl. přenesená",J295,0)</f>
        <v>0</v>
      </c>
      <c r="BH295" s="145">
        <f>IF(N295="sníž. přenesená",J295,0)</f>
        <v>0</v>
      </c>
      <c r="BI295" s="145">
        <f>IF(N295="nulová",J295,0)</f>
        <v>0</v>
      </c>
      <c r="BJ295" s="18" t="s">
        <v>82</v>
      </c>
      <c r="BK295" s="145">
        <f>ROUND(I295*H295,2)</f>
        <v>0</v>
      </c>
      <c r="BL295" s="18" t="s">
        <v>196</v>
      </c>
      <c r="BM295" s="144" t="s">
        <v>5445</v>
      </c>
    </row>
    <row r="296" spans="2:65" s="1" customFormat="1" ht="44.25" customHeight="1">
      <c r="B296" s="33"/>
      <c r="C296" s="133" t="s">
        <v>541</v>
      </c>
      <c r="D296" s="133" t="s">
        <v>191</v>
      </c>
      <c r="E296" s="134" t="s">
        <v>1531</v>
      </c>
      <c r="F296" s="135" t="s">
        <v>1532</v>
      </c>
      <c r="G296" s="136" t="s">
        <v>202</v>
      </c>
      <c r="H296" s="137">
        <v>63</v>
      </c>
      <c r="I296" s="138"/>
      <c r="J296" s="139">
        <f>ROUND(I296*H296,2)</f>
        <v>0</v>
      </c>
      <c r="K296" s="135" t="s">
        <v>195</v>
      </c>
      <c r="L296" s="33"/>
      <c r="M296" s="140" t="s">
        <v>19</v>
      </c>
      <c r="N296" s="141" t="s">
        <v>45</v>
      </c>
      <c r="P296" s="142">
        <f>O296*H296</f>
        <v>0</v>
      </c>
      <c r="Q296" s="142">
        <v>0</v>
      </c>
      <c r="R296" s="142">
        <f>Q296*H296</f>
        <v>0</v>
      </c>
      <c r="S296" s="142">
        <v>0</v>
      </c>
      <c r="T296" s="143">
        <f>S296*H296</f>
        <v>0</v>
      </c>
      <c r="AR296" s="144" t="s">
        <v>196</v>
      </c>
      <c r="AT296" s="144" t="s">
        <v>191</v>
      </c>
      <c r="AU296" s="144" t="s">
        <v>85</v>
      </c>
      <c r="AY296" s="18" t="s">
        <v>189</v>
      </c>
      <c r="BE296" s="145">
        <f>IF(N296="základní",J296,0)</f>
        <v>0</v>
      </c>
      <c r="BF296" s="145">
        <f>IF(N296="snížená",J296,0)</f>
        <v>0</v>
      </c>
      <c r="BG296" s="145">
        <f>IF(N296="zákl. přenesená",J296,0)</f>
        <v>0</v>
      </c>
      <c r="BH296" s="145">
        <f>IF(N296="sníž. přenesená",J296,0)</f>
        <v>0</v>
      </c>
      <c r="BI296" s="145">
        <f>IF(N296="nulová",J296,0)</f>
        <v>0</v>
      </c>
      <c r="BJ296" s="18" t="s">
        <v>82</v>
      </c>
      <c r="BK296" s="145">
        <f>ROUND(I296*H296,2)</f>
        <v>0</v>
      </c>
      <c r="BL296" s="18" t="s">
        <v>196</v>
      </c>
      <c r="BM296" s="144" t="s">
        <v>5446</v>
      </c>
    </row>
    <row r="297" spans="2:65" s="1" customFormat="1" ht="11.25">
      <c r="B297" s="33"/>
      <c r="D297" s="146" t="s">
        <v>198</v>
      </c>
      <c r="F297" s="147" t="s">
        <v>1534</v>
      </c>
      <c r="I297" s="148"/>
      <c r="L297" s="33"/>
      <c r="M297" s="149"/>
      <c r="T297" s="54"/>
      <c r="AT297" s="18" t="s">
        <v>198</v>
      </c>
      <c r="AU297" s="18" t="s">
        <v>85</v>
      </c>
    </row>
    <row r="298" spans="2:65" s="12" customFormat="1" ht="11.25">
      <c r="B298" s="150"/>
      <c r="D298" s="151" t="s">
        <v>205</v>
      </c>
      <c r="E298" s="152" t="s">
        <v>19</v>
      </c>
      <c r="F298" s="153" t="s">
        <v>990</v>
      </c>
      <c r="H298" s="152" t="s">
        <v>19</v>
      </c>
      <c r="I298" s="154"/>
      <c r="L298" s="150"/>
      <c r="M298" s="155"/>
      <c r="T298" s="156"/>
      <c r="AT298" s="152" t="s">
        <v>205</v>
      </c>
      <c r="AU298" s="152" t="s">
        <v>85</v>
      </c>
      <c r="AV298" s="12" t="s">
        <v>82</v>
      </c>
      <c r="AW298" s="12" t="s">
        <v>35</v>
      </c>
      <c r="AX298" s="12" t="s">
        <v>74</v>
      </c>
      <c r="AY298" s="152" t="s">
        <v>189</v>
      </c>
    </row>
    <row r="299" spans="2:65" s="13" customFormat="1" ht="11.25">
      <c r="B299" s="157"/>
      <c r="D299" s="151" t="s">
        <v>205</v>
      </c>
      <c r="E299" s="158" t="s">
        <v>19</v>
      </c>
      <c r="F299" s="159" t="s">
        <v>382</v>
      </c>
      <c r="H299" s="160">
        <v>30</v>
      </c>
      <c r="I299" s="161"/>
      <c r="L299" s="157"/>
      <c r="M299" s="162"/>
      <c r="T299" s="163"/>
      <c r="AT299" s="158" t="s">
        <v>205</v>
      </c>
      <c r="AU299" s="158" t="s">
        <v>85</v>
      </c>
      <c r="AV299" s="13" t="s">
        <v>85</v>
      </c>
      <c r="AW299" s="13" t="s">
        <v>35</v>
      </c>
      <c r="AX299" s="13" t="s">
        <v>74</v>
      </c>
      <c r="AY299" s="158" t="s">
        <v>189</v>
      </c>
    </row>
    <row r="300" spans="2:65" s="12" customFormat="1" ht="11.25">
      <c r="B300" s="150"/>
      <c r="D300" s="151" t="s">
        <v>205</v>
      </c>
      <c r="E300" s="152" t="s">
        <v>19</v>
      </c>
      <c r="F300" s="153" t="s">
        <v>992</v>
      </c>
      <c r="H300" s="152" t="s">
        <v>19</v>
      </c>
      <c r="I300" s="154"/>
      <c r="L300" s="150"/>
      <c r="M300" s="155"/>
      <c r="T300" s="156"/>
      <c r="AT300" s="152" t="s">
        <v>205</v>
      </c>
      <c r="AU300" s="152" t="s">
        <v>85</v>
      </c>
      <c r="AV300" s="12" t="s">
        <v>82</v>
      </c>
      <c r="AW300" s="12" t="s">
        <v>35</v>
      </c>
      <c r="AX300" s="12" t="s">
        <v>74</v>
      </c>
      <c r="AY300" s="152" t="s">
        <v>189</v>
      </c>
    </row>
    <row r="301" spans="2:65" s="12" customFormat="1" ht="11.25">
      <c r="B301" s="150"/>
      <c r="D301" s="151" t="s">
        <v>205</v>
      </c>
      <c r="E301" s="152" t="s">
        <v>19</v>
      </c>
      <c r="F301" s="153" t="s">
        <v>5447</v>
      </c>
      <c r="H301" s="152" t="s">
        <v>19</v>
      </c>
      <c r="I301" s="154"/>
      <c r="L301" s="150"/>
      <c r="M301" s="155"/>
      <c r="T301" s="156"/>
      <c r="AT301" s="152" t="s">
        <v>205</v>
      </c>
      <c r="AU301" s="152" t="s">
        <v>85</v>
      </c>
      <c r="AV301" s="12" t="s">
        <v>82</v>
      </c>
      <c r="AW301" s="12" t="s">
        <v>35</v>
      </c>
      <c r="AX301" s="12" t="s">
        <v>74</v>
      </c>
      <c r="AY301" s="152" t="s">
        <v>189</v>
      </c>
    </row>
    <row r="302" spans="2:65" s="13" customFormat="1" ht="11.25">
      <c r="B302" s="157"/>
      <c r="D302" s="151" t="s">
        <v>205</v>
      </c>
      <c r="E302" s="158" t="s">
        <v>19</v>
      </c>
      <c r="F302" s="159" t="s">
        <v>207</v>
      </c>
      <c r="H302" s="160">
        <v>33</v>
      </c>
      <c r="I302" s="161"/>
      <c r="L302" s="157"/>
      <c r="M302" s="162"/>
      <c r="T302" s="163"/>
      <c r="AT302" s="158" t="s">
        <v>205</v>
      </c>
      <c r="AU302" s="158" t="s">
        <v>85</v>
      </c>
      <c r="AV302" s="13" t="s">
        <v>85</v>
      </c>
      <c r="AW302" s="13" t="s">
        <v>35</v>
      </c>
      <c r="AX302" s="13" t="s">
        <v>74</v>
      </c>
      <c r="AY302" s="158" t="s">
        <v>189</v>
      </c>
    </row>
    <row r="303" spans="2:65" s="14" customFormat="1" ht="11.25">
      <c r="B303" s="164"/>
      <c r="D303" s="151" t="s">
        <v>205</v>
      </c>
      <c r="E303" s="165" t="s">
        <v>19</v>
      </c>
      <c r="F303" s="166" t="s">
        <v>303</v>
      </c>
      <c r="H303" s="167">
        <v>63</v>
      </c>
      <c r="I303" s="168"/>
      <c r="L303" s="164"/>
      <c r="M303" s="169"/>
      <c r="T303" s="170"/>
      <c r="AT303" s="165" t="s">
        <v>205</v>
      </c>
      <c r="AU303" s="165" t="s">
        <v>85</v>
      </c>
      <c r="AV303" s="14" t="s">
        <v>196</v>
      </c>
      <c r="AW303" s="14" t="s">
        <v>35</v>
      </c>
      <c r="AX303" s="14" t="s">
        <v>82</v>
      </c>
      <c r="AY303" s="165" t="s">
        <v>189</v>
      </c>
    </row>
    <row r="304" spans="2:65" s="1" customFormat="1" ht="16.5" customHeight="1">
      <c r="B304" s="33"/>
      <c r="C304" s="178" t="s">
        <v>546</v>
      </c>
      <c r="D304" s="178" t="s">
        <v>666</v>
      </c>
      <c r="E304" s="179" t="s">
        <v>1535</v>
      </c>
      <c r="F304" s="180" t="s">
        <v>1536</v>
      </c>
      <c r="G304" s="181" t="s">
        <v>202</v>
      </c>
      <c r="H304" s="182">
        <v>63</v>
      </c>
      <c r="I304" s="183"/>
      <c r="J304" s="184">
        <f>ROUND(I304*H304,2)</f>
        <v>0</v>
      </c>
      <c r="K304" s="180" t="s">
        <v>195</v>
      </c>
      <c r="L304" s="185"/>
      <c r="M304" s="186" t="s">
        <v>19</v>
      </c>
      <c r="N304" s="187" t="s">
        <v>45</v>
      </c>
      <c r="P304" s="142">
        <f>O304*H304</f>
        <v>0</v>
      </c>
      <c r="Q304" s="142">
        <v>3.8999999999999999E-4</v>
      </c>
      <c r="R304" s="142">
        <f>Q304*H304</f>
        <v>2.4569999999999998E-2</v>
      </c>
      <c r="S304" s="142">
        <v>0</v>
      </c>
      <c r="T304" s="143">
        <f>S304*H304</f>
        <v>0</v>
      </c>
      <c r="AR304" s="144" t="s">
        <v>234</v>
      </c>
      <c r="AT304" s="144" t="s">
        <v>666</v>
      </c>
      <c r="AU304" s="144" t="s">
        <v>85</v>
      </c>
      <c r="AY304" s="18" t="s">
        <v>189</v>
      </c>
      <c r="BE304" s="145">
        <f>IF(N304="základní",J304,0)</f>
        <v>0</v>
      </c>
      <c r="BF304" s="145">
        <f>IF(N304="snížená",J304,0)</f>
        <v>0</v>
      </c>
      <c r="BG304" s="145">
        <f>IF(N304="zákl. přenesená",J304,0)</f>
        <v>0</v>
      </c>
      <c r="BH304" s="145">
        <f>IF(N304="sníž. přenesená",J304,0)</f>
        <v>0</v>
      </c>
      <c r="BI304" s="145">
        <f>IF(N304="nulová",J304,0)</f>
        <v>0</v>
      </c>
      <c r="BJ304" s="18" t="s">
        <v>82</v>
      </c>
      <c r="BK304" s="145">
        <f>ROUND(I304*H304,2)</f>
        <v>0</v>
      </c>
      <c r="BL304" s="18" t="s">
        <v>196</v>
      </c>
      <c r="BM304" s="144" t="s">
        <v>5448</v>
      </c>
    </row>
    <row r="305" spans="2:65" s="1" customFormat="1" ht="37.9" customHeight="1">
      <c r="B305" s="33"/>
      <c r="C305" s="133" t="s">
        <v>552</v>
      </c>
      <c r="D305" s="133" t="s">
        <v>191</v>
      </c>
      <c r="E305" s="134" t="s">
        <v>5304</v>
      </c>
      <c r="F305" s="135" t="s">
        <v>5305</v>
      </c>
      <c r="G305" s="136" t="s">
        <v>202</v>
      </c>
      <c r="H305" s="137">
        <v>2</v>
      </c>
      <c r="I305" s="138"/>
      <c r="J305" s="139">
        <f>ROUND(I305*H305,2)</f>
        <v>0</v>
      </c>
      <c r="K305" s="135" t="s">
        <v>195</v>
      </c>
      <c r="L305" s="33"/>
      <c r="M305" s="140" t="s">
        <v>19</v>
      </c>
      <c r="N305" s="141" t="s">
        <v>45</v>
      </c>
      <c r="P305" s="142">
        <f>O305*H305</f>
        <v>0</v>
      </c>
      <c r="Q305" s="142">
        <v>0</v>
      </c>
      <c r="R305" s="142">
        <f>Q305*H305</f>
        <v>0</v>
      </c>
      <c r="S305" s="142">
        <v>0</v>
      </c>
      <c r="T305" s="143">
        <f>S305*H305</f>
        <v>0</v>
      </c>
      <c r="AR305" s="144" t="s">
        <v>196</v>
      </c>
      <c r="AT305" s="144" t="s">
        <v>191</v>
      </c>
      <c r="AU305" s="144" t="s">
        <v>85</v>
      </c>
      <c r="AY305" s="18" t="s">
        <v>189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8" t="s">
        <v>82</v>
      </c>
      <c r="BK305" s="145">
        <f>ROUND(I305*H305,2)</f>
        <v>0</v>
      </c>
      <c r="BL305" s="18" t="s">
        <v>196</v>
      </c>
      <c r="BM305" s="144" t="s">
        <v>5449</v>
      </c>
    </row>
    <row r="306" spans="2:65" s="1" customFormat="1" ht="11.25">
      <c r="B306" s="33"/>
      <c r="D306" s="146" t="s">
        <v>198</v>
      </c>
      <c r="F306" s="147" t="s">
        <v>5307</v>
      </c>
      <c r="I306" s="148"/>
      <c r="L306" s="33"/>
      <c r="M306" s="149"/>
      <c r="T306" s="54"/>
      <c r="AT306" s="18" t="s">
        <v>198</v>
      </c>
      <c r="AU306" s="18" t="s">
        <v>85</v>
      </c>
    </row>
    <row r="307" spans="2:65" s="12" customFormat="1" ht="11.25">
      <c r="B307" s="150"/>
      <c r="D307" s="151" t="s">
        <v>205</v>
      </c>
      <c r="E307" s="152" t="s">
        <v>19</v>
      </c>
      <c r="F307" s="153" t="s">
        <v>5308</v>
      </c>
      <c r="H307" s="152" t="s">
        <v>19</v>
      </c>
      <c r="I307" s="154"/>
      <c r="L307" s="150"/>
      <c r="M307" s="155"/>
      <c r="T307" s="156"/>
      <c r="AT307" s="152" t="s">
        <v>205</v>
      </c>
      <c r="AU307" s="152" t="s">
        <v>85</v>
      </c>
      <c r="AV307" s="12" t="s">
        <v>82</v>
      </c>
      <c r="AW307" s="12" t="s">
        <v>35</v>
      </c>
      <c r="AX307" s="12" t="s">
        <v>74</v>
      </c>
      <c r="AY307" s="152" t="s">
        <v>189</v>
      </c>
    </row>
    <row r="308" spans="2:65" s="13" customFormat="1" ht="11.25">
      <c r="B308" s="157"/>
      <c r="D308" s="151" t="s">
        <v>205</v>
      </c>
      <c r="E308" s="158" t="s">
        <v>19</v>
      </c>
      <c r="F308" s="159" t="s">
        <v>85</v>
      </c>
      <c r="H308" s="160">
        <v>2</v>
      </c>
      <c r="I308" s="161"/>
      <c r="L308" s="157"/>
      <c r="M308" s="162"/>
      <c r="T308" s="163"/>
      <c r="AT308" s="158" t="s">
        <v>205</v>
      </c>
      <c r="AU308" s="158" t="s">
        <v>85</v>
      </c>
      <c r="AV308" s="13" t="s">
        <v>85</v>
      </c>
      <c r="AW308" s="13" t="s">
        <v>35</v>
      </c>
      <c r="AX308" s="13" t="s">
        <v>82</v>
      </c>
      <c r="AY308" s="158" t="s">
        <v>189</v>
      </c>
    </row>
    <row r="309" spans="2:65" s="1" customFormat="1" ht="16.5" customHeight="1">
      <c r="B309" s="33"/>
      <c r="C309" s="178" t="s">
        <v>567</v>
      </c>
      <c r="D309" s="178" t="s">
        <v>666</v>
      </c>
      <c r="E309" s="179" t="s">
        <v>5309</v>
      </c>
      <c r="F309" s="180" t="s">
        <v>5310</v>
      </c>
      <c r="G309" s="181" t="s">
        <v>202</v>
      </c>
      <c r="H309" s="182">
        <v>2</v>
      </c>
      <c r="I309" s="183"/>
      <c r="J309" s="184">
        <f>ROUND(I309*H309,2)</f>
        <v>0</v>
      </c>
      <c r="K309" s="180" t="s">
        <v>195</v>
      </c>
      <c r="L309" s="185"/>
      <c r="M309" s="186" t="s">
        <v>19</v>
      </c>
      <c r="N309" s="187" t="s">
        <v>45</v>
      </c>
      <c r="P309" s="142">
        <f>O309*H309</f>
        <v>0</v>
      </c>
      <c r="Q309" s="142">
        <v>4.8000000000000001E-4</v>
      </c>
      <c r="R309" s="142">
        <f>Q309*H309</f>
        <v>9.6000000000000002E-4</v>
      </c>
      <c r="S309" s="142">
        <v>0</v>
      </c>
      <c r="T309" s="143">
        <f>S309*H309</f>
        <v>0</v>
      </c>
      <c r="AR309" s="144" t="s">
        <v>234</v>
      </c>
      <c r="AT309" s="144" t="s">
        <v>666</v>
      </c>
      <c r="AU309" s="144" t="s">
        <v>85</v>
      </c>
      <c r="AY309" s="18" t="s">
        <v>189</v>
      </c>
      <c r="BE309" s="145">
        <f>IF(N309="základní",J309,0)</f>
        <v>0</v>
      </c>
      <c r="BF309" s="145">
        <f>IF(N309="snížená",J309,0)</f>
        <v>0</v>
      </c>
      <c r="BG309" s="145">
        <f>IF(N309="zákl. přenesená",J309,0)</f>
        <v>0</v>
      </c>
      <c r="BH309" s="145">
        <f>IF(N309="sníž. přenesená",J309,0)</f>
        <v>0</v>
      </c>
      <c r="BI309" s="145">
        <f>IF(N309="nulová",J309,0)</f>
        <v>0</v>
      </c>
      <c r="BJ309" s="18" t="s">
        <v>82</v>
      </c>
      <c r="BK309" s="145">
        <f>ROUND(I309*H309,2)</f>
        <v>0</v>
      </c>
      <c r="BL309" s="18" t="s">
        <v>196</v>
      </c>
      <c r="BM309" s="144" t="s">
        <v>5450</v>
      </c>
    </row>
    <row r="310" spans="2:65" s="1" customFormat="1" ht="21.75" customHeight="1">
      <c r="B310" s="33"/>
      <c r="C310" s="178" t="s">
        <v>574</v>
      </c>
      <c r="D310" s="178" t="s">
        <v>666</v>
      </c>
      <c r="E310" s="179" t="s">
        <v>5312</v>
      </c>
      <c r="F310" s="180" t="s">
        <v>5313</v>
      </c>
      <c r="G310" s="181" t="s">
        <v>202</v>
      </c>
      <c r="H310" s="182">
        <v>2</v>
      </c>
      <c r="I310" s="183"/>
      <c r="J310" s="184">
        <f>ROUND(I310*H310,2)</f>
        <v>0</v>
      </c>
      <c r="K310" s="180" t="s">
        <v>195</v>
      </c>
      <c r="L310" s="185"/>
      <c r="M310" s="186" t="s">
        <v>19</v>
      </c>
      <c r="N310" s="187" t="s">
        <v>45</v>
      </c>
      <c r="P310" s="142">
        <f>O310*H310</f>
        <v>0</v>
      </c>
      <c r="Q310" s="142">
        <v>3.5999999999999999E-3</v>
      </c>
      <c r="R310" s="142">
        <f>Q310*H310</f>
        <v>7.1999999999999998E-3</v>
      </c>
      <c r="S310" s="142">
        <v>0</v>
      </c>
      <c r="T310" s="143">
        <f>S310*H310</f>
        <v>0</v>
      </c>
      <c r="AR310" s="144" t="s">
        <v>234</v>
      </c>
      <c r="AT310" s="144" t="s">
        <v>666</v>
      </c>
      <c r="AU310" s="144" t="s">
        <v>85</v>
      </c>
      <c r="AY310" s="18" t="s">
        <v>189</v>
      </c>
      <c r="BE310" s="145">
        <f>IF(N310="základní",J310,0)</f>
        <v>0</v>
      </c>
      <c r="BF310" s="145">
        <f>IF(N310="snížená",J310,0)</f>
        <v>0</v>
      </c>
      <c r="BG310" s="145">
        <f>IF(N310="zákl. přenesená",J310,0)</f>
        <v>0</v>
      </c>
      <c r="BH310" s="145">
        <f>IF(N310="sníž. přenesená",J310,0)</f>
        <v>0</v>
      </c>
      <c r="BI310" s="145">
        <f>IF(N310="nulová",J310,0)</f>
        <v>0</v>
      </c>
      <c r="BJ310" s="18" t="s">
        <v>82</v>
      </c>
      <c r="BK310" s="145">
        <f>ROUND(I310*H310,2)</f>
        <v>0</v>
      </c>
      <c r="BL310" s="18" t="s">
        <v>196</v>
      </c>
      <c r="BM310" s="144" t="s">
        <v>5451</v>
      </c>
    </row>
    <row r="311" spans="2:65" s="1" customFormat="1" ht="49.15" customHeight="1">
      <c r="B311" s="33"/>
      <c r="C311" s="133" t="s">
        <v>581</v>
      </c>
      <c r="D311" s="133" t="s">
        <v>191</v>
      </c>
      <c r="E311" s="134" t="s">
        <v>1023</v>
      </c>
      <c r="F311" s="135" t="s">
        <v>1024</v>
      </c>
      <c r="G311" s="136" t="s">
        <v>202</v>
      </c>
      <c r="H311" s="137">
        <v>1</v>
      </c>
      <c r="I311" s="138"/>
      <c r="J311" s="139">
        <f>ROUND(I311*H311,2)</f>
        <v>0</v>
      </c>
      <c r="K311" s="135" t="s">
        <v>195</v>
      </c>
      <c r="L311" s="33"/>
      <c r="M311" s="140" t="s">
        <v>19</v>
      </c>
      <c r="N311" s="141" t="s">
        <v>45</v>
      </c>
      <c r="P311" s="142">
        <f>O311*H311</f>
        <v>0</v>
      </c>
      <c r="Q311" s="142">
        <v>1.6199999999999999E-3</v>
      </c>
      <c r="R311" s="142">
        <f>Q311*H311</f>
        <v>1.6199999999999999E-3</v>
      </c>
      <c r="S311" s="142">
        <v>0</v>
      </c>
      <c r="T311" s="143">
        <f>S311*H311</f>
        <v>0</v>
      </c>
      <c r="AR311" s="144" t="s">
        <v>196</v>
      </c>
      <c r="AT311" s="144" t="s">
        <v>191</v>
      </c>
      <c r="AU311" s="144" t="s">
        <v>85</v>
      </c>
      <c r="AY311" s="18" t="s">
        <v>189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8" t="s">
        <v>82</v>
      </c>
      <c r="BK311" s="145">
        <f>ROUND(I311*H311,2)</f>
        <v>0</v>
      </c>
      <c r="BL311" s="18" t="s">
        <v>196</v>
      </c>
      <c r="BM311" s="144" t="s">
        <v>5452</v>
      </c>
    </row>
    <row r="312" spans="2:65" s="1" customFormat="1" ht="11.25">
      <c r="B312" s="33"/>
      <c r="D312" s="146" t="s">
        <v>198</v>
      </c>
      <c r="F312" s="147" t="s">
        <v>1026</v>
      </c>
      <c r="I312" s="148"/>
      <c r="L312" s="33"/>
      <c r="M312" s="149"/>
      <c r="T312" s="54"/>
      <c r="AT312" s="18" t="s">
        <v>198</v>
      </c>
      <c r="AU312" s="18" t="s">
        <v>85</v>
      </c>
    </row>
    <row r="313" spans="2:65" s="1" customFormat="1" ht="16.5" customHeight="1">
      <c r="B313" s="33"/>
      <c r="C313" s="178" t="s">
        <v>587</v>
      </c>
      <c r="D313" s="178" t="s">
        <v>666</v>
      </c>
      <c r="E313" s="179" t="s">
        <v>1028</v>
      </c>
      <c r="F313" s="180" t="s">
        <v>1029</v>
      </c>
      <c r="G313" s="181" t="s">
        <v>202</v>
      </c>
      <c r="H313" s="182">
        <v>1</v>
      </c>
      <c r="I313" s="183"/>
      <c r="J313" s="184">
        <f>ROUND(I313*H313,2)</f>
        <v>0</v>
      </c>
      <c r="K313" s="180" t="s">
        <v>195</v>
      </c>
      <c r="L313" s="185"/>
      <c r="M313" s="186" t="s">
        <v>19</v>
      </c>
      <c r="N313" s="187" t="s">
        <v>45</v>
      </c>
      <c r="P313" s="142">
        <f>O313*H313</f>
        <v>0</v>
      </c>
      <c r="Q313" s="142">
        <v>1.847E-2</v>
      </c>
      <c r="R313" s="142">
        <f>Q313*H313</f>
        <v>1.847E-2</v>
      </c>
      <c r="S313" s="142">
        <v>0</v>
      </c>
      <c r="T313" s="143">
        <f>S313*H313</f>
        <v>0</v>
      </c>
      <c r="AR313" s="144" t="s">
        <v>234</v>
      </c>
      <c r="AT313" s="144" t="s">
        <v>666</v>
      </c>
      <c r="AU313" s="144" t="s">
        <v>85</v>
      </c>
      <c r="AY313" s="18" t="s">
        <v>189</v>
      </c>
      <c r="BE313" s="145">
        <f>IF(N313="základní",J313,0)</f>
        <v>0</v>
      </c>
      <c r="BF313" s="145">
        <f>IF(N313="snížená",J313,0)</f>
        <v>0</v>
      </c>
      <c r="BG313" s="145">
        <f>IF(N313="zákl. přenesená",J313,0)</f>
        <v>0</v>
      </c>
      <c r="BH313" s="145">
        <f>IF(N313="sníž. přenesená",J313,0)</f>
        <v>0</v>
      </c>
      <c r="BI313" s="145">
        <f>IF(N313="nulová",J313,0)</f>
        <v>0</v>
      </c>
      <c r="BJ313" s="18" t="s">
        <v>82</v>
      </c>
      <c r="BK313" s="145">
        <f>ROUND(I313*H313,2)</f>
        <v>0</v>
      </c>
      <c r="BL313" s="18" t="s">
        <v>196</v>
      </c>
      <c r="BM313" s="144" t="s">
        <v>5453</v>
      </c>
    </row>
    <row r="314" spans="2:65" s="1" customFormat="1" ht="24.2" customHeight="1">
      <c r="B314" s="33"/>
      <c r="C314" s="178" t="s">
        <v>596</v>
      </c>
      <c r="D314" s="178" t="s">
        <v>666</v>
      </c>
      <c r="E314" s="179" t="s">
        <v>1032</v>
      </c>
      <c r="F314" s="180" t="s">
        <v>1033</v>
      </c>
      <c r="G314" s="181" t="s">
        <v>202</v>
      </c>
      <c r="H314" s="182">
        <v>1</v>
      </c>
      <c r="I314" s="183"/>
      <c r="J314" s="184">
        <f>ROUND(I314*H314,2)</f>
        <v>0</v>
      </c>
      <c r="K314" s="180" t="s">
        <v>195</v>
      </c>
      <c r="L314" s="185"/>
      <c r="M314" s="186" t="s">
        <v>19</v>
      </c>
      <c r="N314" s="187" t="s">
        <v>45</v>
      </c>
      <c r="P314" s="142">
        <f>O314*H314</f>
        <v>0</v>
      </c>
      <c r="Q314" s="142">
        <v>7.3000000000000001E-3</v>
      </c>
      <c r="R314" s="142">
        <f>Q314*H314</f>
        <v>7.3000000000000001E-3</v>
      </c>
      <c r="S314" s="142">
        <v>0</v>
      </c>
      <c r="T314" s="143">
        <f>S314*H314</f>
        <v>0</v>
      </c>
      <c r="AR314" s="144" t="s">
        <v>234</v>
      </c>
      <c r="AT314" s="144" t="s">
        <v>666</v>
      </c>
      <c r="AU314" s="144" t="s">
        <v>85</v>
      </c>
      <c r="AY314" s="18" t="s">
        <v>189</v>
      </c>
      <c r="BE314" s="145">
        <f>IF(N314="základní",J314,0)</f>
        <v>0</v>
      </c>
      <c r="BF314" s="145">
        <f>IF(N314="snížená",J314,0)</f>
        <v>0</v>
      </c>
      <c r="BG314" s="145">
        <f>IF(N314="zákl. přenesená",J314,0)</f>
        <v>0</v>
      </c>
      <c r="BH314" s="145">
        <f>IF(N314="sníž. přenesená",J314,0)</f>
        <v>0</v>
      </c>
      <c r="BI314" s="145">
        <f>IF(N314="nulová",J314,0)</f>
        <v>0</v>
      </c>
      <c r="BJ314" s="18" t="s">
        <v>82</v>
      </c>
      <c r="BK314" s="145">
        <f>ROUND(I314*H314,2)</f>
        <v>0</v>
      </c>
      <c r="BL314" s="18" t="s">
        <v>196</v>
      </c>
      <c r="BM314" s="144" t="s">
        <v>5454</v>
      </c>
    </row>
    <row r="315" spans="2:65" s="1" customFormat="1" ht="24.2" customHeight="1">
      <c r="B315" s="33"/>
      <c r="C315" s="133" t="s">
        <v>602</v>
      </c>
      <c r="D315" s="133" t="s">
        <v>191</v>
      </c>
      <c r="E315" s="134" t="s">
        <v>1036</v>
      </c>
      <c r="F315" s="135" t="s">
        <v>1037</v>
      </c>
      <c r="G315" s="136" t="s">
        <v>202</v>
      </c>
      <c r="H315" s="137">
        <v>1</v>
      </c>
      <c r="I315" s="138"/>
      <c r="J315" s="139">
        <f>ROUND(I315*H315,2)</f>
        <v>0</v>
      </c>
      <c r="K315" s="135" t="s">
        <v>195</v>
      </c>
      <c r="L315" s="33"/>
      <c r="M315" s="140" t="s">
        <v>19</v>
      </c>
      <c r="N315" s="141" t="s">
        <v>45</v>
      </c>
      <c r="P315" s="142">
        <f>O315*H315</f>
        <v>0</v>
      </c>
      <c r="Q315" s="142">
        <v>1.3600000000000001E-3</v>
      </c>
      <c r="R315" s="142">
        <f>Q315*H315</f>
        <v>1.3600000000000001E-3</v>
      </c>
      <c r="S315" s="142">
        <v>0</v>
      </c>
      <c r="T315" s="143">
        <f>S315*H315</f>
        <v>0</v>
      </c>
      <c r="AR315" s="144" t="s">
        <v>196</v>
      </c>
      <c r="AT315" s="144" t="s">
        <v>191</v>
      </c>
      <c r="AU315" s="144" t="s">
        <v>85</v>
      </c>
      <c r="AY315" s="18" t="s">
        <v>189</v>
      </c>
      <c r="BE315" s="145">
        <f>IF(N315="základní",J315,0)</f>
        <v>0</v>
      </c>
      <c r="BF315" s="145">
        <f>IF(N315="snížená",J315,0)</f>
        <v>0</v>
      </c>
      <c r="BG315" s="145">
        <f>IF(N315="zákl. přenesená",J315,0)</f>
        <v>0</v>
      </c>
      <c r="BH315" s="145">
        <f>IF(N315="sníž. přenesená",J315,0)</f>
        <v>0</v>
      </c>
      <c r="BI315" s="145">
        <f>IF(N315="nulová",J315,0)</f>
        <v>0</v>
      </c>
      <c r="BJ315" s="18" t="s">
        <v>82</v>
      </c>
      <c r="BK315" s="145">
        <f>ROUND(I315*H315,2)</f>
        <v>0</v>
      </c>
      <c r="BL315" s="18" t="s">
        <v>196</v>
      </c>
      <c r="BM315" s="144" t="s">
        <v>5455</v>
      </c>
    </row>
    <row r="316" spans="2:65" s="1" customFormat="1" ht="11.25">
      <c r="B316" s="33"/>
      <c r="D316" s="146" t="s">
        <v>198</v>
      </c>
      <c r="F316" s="147" t="s">
        <v>1039</v>
      </c>
      <c r="I316" s="148"/>
      <c r="L316" s="33"/>
      <c r="M316" s="149"/>
      <c r="T316" s="54"/>
      <c r="AT316" s="18" t="s">
        <v>198</v>
      </c>
      <c r="AU316" s="18" t="s">
        <v>85</v>
      </c>
    </row>
    <row r="317" spans="2:65" s="1" customFormat="1" ht="24.2" customHeight="1">
      <c r="B317" s="33"/>
      <c r="C317" s="178" t="s">
        <v>609</v>
      </c>
      <c r="D317" s="178" t="s">
        <v>666</v>
      </c>
      <c r="E317" s="179" t="s">
        <v>1041</v>
      </c>
      <c r="F317" s="180" t="s">
        <v>1042</v>
      </c>
      <c r="G317" s="181" t="s">
        <v>202</v>
      </c>
      <c r="H317" s="182">
        <v>1</v>
      </c>
      <c r="I317" s="183"/>
      <c r="J317" s="184">
        <f>ROUND(I317*H317,2)</f>
        <v>0</v>
      </c>
      <c r="K317" s="180" t="s">
        <v>195</v>
      </c>
      <c r="L317" s="185"/>
      <c r="M317" s="186" t="s">
        <v>19</v>
      </c>
      <c r="N317" s="187" t="s">
        <v>45</v>
      </c>
      <c r="P317" s="142">
        <f>O317*H317</f>
        <v>0</v>
      </c>
      <c r="Q317" s="142">
        <v>3.95E-2</v>
      </c>
      <c r="R317" s="142">
        <f>Q317*H317</f>
        <v>3.95E-2</v>
      </c>
      <c r="S317" s="142">
        <v>0</v>
      </c>
      <c r="T317" s="143">
        <f>S317*H317</f>
        <v>0</v>
      </c>
      <c r="AR317" s="144" t="s">
        <v>234</v>
      </c>
      <c r="AT317" s="144" t="s">
        <v>666</v>
      </c>
      <c r="AU317" s="144" t="s">
        <v>85</v>
      </c>
      <c r="AY317" s="18" t="s">
        <v>189</v>
      </c>
      <c r="BE317" s="145">
        <f>IF(N317="základní",J317,0)</f>
        <v>0</v>
      </c>
      <c r="BF317" s="145">
        <f>IF(N317="snížená",J317,0)</f>
        <v>0</v>
      </c>
      <c r="BG317" s="145">
        <f>IF(N317="zákl. přenesená",J317,0)</f>
        <v>0</v>
      </c>
      <c r="BH317" s="145">
        <f>IF(N317="sníž. přenesená",J317,0)</f>
        <v>0</v>
      </c>
      <c r="BI317" s="145">
        <f>IF(N317="nulová",J317,0)</f>
        <v>0</v>
      </c>
      <c r="BJ317" s="18" t="s">
        <v>82</v>
      </c>
      <c r="BK317" s="145">
        <f>ROUND(I317*H317,2)</f>
        <v>0</v>
      </c>
      <c r="BL317" s="18" t="s">
        <v>196</v>
      </c>
      <c r="BM317" s="144" t="s">
        <v>5456</v>
      </c>
    </row>
    <row r="318" spans="2:65" s="1" customFormat="1" ht="16.5" customHeight="1">
      <c r="B318" s="33"/>
      <c r="C318" s="178" t="s">
        <v>615</v>
      </c>
      <c r="D318" s="178" t="s">
        <v>666</v>
      </c>
      <c r="E318" s="179" t="s">
        <v>1045</v>
      </c>
      <c r="F318" s="180" t="s">
        <v>1046</v>
      </c>
      <c r="G318" s="181" t="s">
        <v>202</v>
      </c>
      <c r="H318" s="182">
        <v>1</v>
      </c>
      <c r="I318" s="183"/>
      <c r="J318" s="184">
        <f>ROUND(I318*H318,2)</f>
        <v>0</v>
      </c>
      <c r="K318" s="180" t="s">
        <v>195</v>
      </c>
      <c r="L318" s="185"/>
      <c r="M318" s="186" t="s">
        <v>19</v>
      </c>
      <c r="N318" s="187" t="s">
        <v>45</v>
      </c>
      <c r="P318" s="142">
        <f>O318*H318</f>
        <v>0</v>
      </c>
      <c r="Q318" s="142">
        <v>1.5E-3</v>
      </c>
      <c r="R318" s="142">
        <f>Q318*H318</f>
        <v>1.5E-3</v>
      </c>
      <c r="S318" s="142">
        <v>0</v>
      </c>
      <c r="T318" s="143">
        <f>S318*H318</f>
        <v>0</v>
      </c>
      <c r="AR318" s="144" t="s">
        <v>234</v>
      </c>
      <c r="AT318" s="144" t="s">
        <v>666</v>
      </c>
      <c r="AU318" s="144" t="s">
        <v>85</v>
      </c>
      <c r="AY318" s="18" t="s">
        <v>189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8" t="s">
        <v>82</v>
      </c>
      <c r="BK318" s="145">
        <f>ROUND(I318*H318,2)</f>
        <v>0</v>
      </c>
      <c r="BL318" s="18" t="s">
        <v>196</v>
      </c>
      <c r="BM318" s="144" t="s">
        <v>5457</v>
      </c>
    </row>
    <row r="319" spans="2:65" s="1" customFormat="1" ht="16.5" customHeight="1">
      <c r="B319" s="33"/>
      <c r="C319" s="133" t="s">
        <v>623</v>
      </c>
      <c r="D319" s="133" t="s">
        <v>191</v>
      </c>
      <c r="E319" s="134" t="s">
        <v>4543</v>
      </c>
      <c r="F319" s="135" t="s">
        <v>4544</v>
      </c>
      <c r="G319" s="136" t="s">
        <v>339</v>
      </c>
      <c r="H319" s="137">
        <v>395</v>
      </c>
      <c r="I319" s="138"/>
      <c r="J319" s="139">
        <f>ROUND(I319*H319,2)</f>
        <v>0</v>
      </c>
      <c r="K319" s="135" t="s">
        <v>195</v>
      </c>
      <c r="L319" s="33"/>
      <c r="M319" s="140" t="s">
        <v>19</v>
      </c>
      <c r="N319" s="141" t="s">
        <v>45</v>
      </c>
      <c r="P319" s="142">
        <f>O319*H319</f>
        <v>0</v>
      </c>
      <c r="Q319" s="142">
        <v>0</v>
      </c>
      <c r="R319" s="142">
        <f>Q319*H319</f>
        <v>0</v>
      </c>
      <c r="S319" s="142">
        <v>0</v>
      </c>
      <c r="T319" s="143">
        <f>S319*H319</f>
        <v>0</v>
      </c>
      <c r="AR319" s="144" t="s">
        <v>196</v>
      </c>
      <c r="AT319" s="144" t="s">
        <v>191</v>
      </c>
      <c r="AU319" s="144" t="s">
        <v>85</v>
      </c>
      <c r="AY319" s="18" t="s">
        <v>189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8" t="s">
        <v>82</v>
      </c>
      <c r="BK319" s="145">
        <f>ROUND(I319*H319,2)</f>
        <v>0</v>
      </c>
      <c r="BL319" s="18" t="s">
        <v>196</v>
      </c>
      <c r="BM319" s="144" t="s">
        <v>5458</v>
      </c>
    </row>
    <row r="320" spans="2:65" s="1" customFormat="1" ht="11.25">
      <c r="B320" s="33"/>
      <c r="D320" s="146" t="s">
        <v>198</v>
      </c>
      <c r="F320" s="147" t="s">
        <v>4546</v>
      </c>
      <c r="I320" s="148"/>
      <c r="L320" s="33"/>
      <c r="M320" s="149"/>
      <c r="T320" s="54"/>
      <c r="AT320" s="18" t="s">
        <v>198</v>
      </c>
      <c r="AU320" s="18" t="s">
        <v>85</v>
      </c>
    </row>
    <row r="321" spans="2:65" s="12" customFormat="1" ht="11.25">
      <c r="B321" s="150"/>
      <c r="D321" s="151" t="s">
        <v>205</v>
      </c>
      <c r="E321" s="152" t="s">
        <v>19</v>
      </c>
      <c r="F321" s="153" t="s">
        <v>217</v>
      </c>
      <c r="H321" s="152" t="s">
        <v>19</v>
      </c>
      <c r="I321" s="154"/>
      <c r="L321" s="150"/>
      <c r="M321" s="155"/>
      <c r="T321" s="156"/>
      <c r="AT321" s="152" t="s">
        <v>205</v>
      </c>
      <c r="AU321" s="152" t="s">
        <v>85</v>
      </c>
      <c r="AV321" s="12" t="s">
        <v>82</v>
      </c>
      <c r="AW321" s="12" t="s">
        <v>35</v>
      </c>
      <c r="AX321" s="12" t="s">
        <v>74</v>
      </c>
      <c r="AY321" s="152" t="s">
        <v>189</v>
      </c>
    </row>
    <row r="322" spans="2:65" s="13" customFormat="1" ht="11.25">
      <c r="B322" s="157"/>
      <c r="D322" s="151" t="s">
        <v>205</v>
      </c>
      <c r="E322" s="158" t="s">
        <v>19</v>
      </c>
      <c r="F322" s="159" t="s">
        <v>5436</v>
      </c>
      <c r="H322" s="160">
        <v>395</v>
      </c>
      <c r="I322" s="161"/>
      <c r="L322" s="157"/>
      <c r="M322" s="162"/>
      <c r="T322" s="163"/>
      <c r="AT322" s="158" t="s">
        <v>205</v>
      </c>
      <c r="AU322" s="158" t="s">
        <v>85</v>
      </c>
      <c r="AV322" s="13" t="s">
        <v>85</v>
      </c>
      <c r="AW322" s="13" t="s">
        <v>35</v>
      </c>
      <c r="AX322" s="13" t="s">
        <v>82</v>
      </c>
      <c r="AY322" s="158" t="s">
        <v>189</v>
      </c>
    </row>
    <row r="323" spans="2:65" s="1" customFormat="1" ht="24.2" customHeight="1">
      <c r="B323" s="33"/>
      <c r="C323" s="133" t="s">
        <v>630</v>
      </c>
      <c r="D323" s="133" t="s">
        <v>191</v>
      </c>
      <c r="E323" s="134" t="s">
        <v>1076</v>
      </c>
      <c r="F323" s="135" t="s">
        <v>1077</v>
      </c>
      <c r="G323" s="136" t="s">
        <v>339</v>
      </c>
      <c r="H323" s="137">
        <v>395</v>
      </c>
      <c r="I323" s="138"/>
      <c r="J323" s="139">
        <f>ROUND(I323*H323,2)</f>
        <v>0</v>
      </c>
      <c r="K323" s="135" t="s">
        <v>195</v>
      </c>
      <c r="L323" s="33"/>
      <c r="M323" s="140" t="s">
        <v>19</v>
      </c>
      <c r="N323" s="141" t="s">
        <v>45</v>
      </c>
      <c r="P323" s="142">
        <f>O323*H323</f>
        <v>0</v>
      </c>
      <c r="Q323" s="142">
        <v>0</v>
      </c>
      <c r="R323" s="142">
        <f>Q323*H323</f>
        <v>0</v>
      </c>
      <c r="S323" s="142">
        <v>0</v>
      </c>
      <c r="T323" s="143">
        <f>S323*H323</f>
        <v>0</v>
      </c>
      <c r="AR323" s="144" t="s">
        <v>196</v>
      </c>
      <c r="AT323" s="144" t="s">
        <v>191</v>
      </c>
      <c r="AU323" s="144" t="s">
        <v>85</v>
      </c>
      <c r="AY323" s="18" t="s">
        <v>189</v>
      </c>
      <c r="BE323" s="145">
        <f>IF(N323="základní",J323,0)</f>
        <v>0</v>
      </c>
      <c r="BF323" s="145">
        <f>IF(N323="snížená",J323,0)</f>
        <v>0</v>
      </c>
      <c r="BG323" s="145">
        <f>IF(N323="zákl. přenesená",J323,0)</f>
        <v>0</v>
      </c>
      <c r="BH323" s="145">
        <f>IF(N323="sníž. přenesená",J323,0)</f>
        <v>0</v>
      </c>
      <c r="BI323" s="145">
        <f>IF(N323="nulová",J323,0)</f>
        <v>0</v>
      </c>
      <c r="BJ323" s="18" t="s">
        <v>82</v>
      </c>
      <c r="BK323" s="145">
        <f>ROUND(I323*H323,2)</f>
        <v>0</v>
      </c>
      <c r="BL323" s="18" t="s">
        <v>196</v>
      </c>
      <c r="BM323" s="144" t="s">
        <v>5459</v>
      </c>
    </row>
    <row r="324" spans="2:65" s="1" customFormat="1" ht="11.25">
      <c r="B324" s="33"/>
      <c r="D324" s="146" t="s">
        <v>198</v>
      </c>
      <c r="F324" s="147" t="s">
        <v>1079</v>
      </c>
      <c r="I324" s="148"/>
      <c r="L324" s="33"/>
      <c r="M324" s="149"/>
      <c r="T324" s="54"/>
      <c r="AT324" s="18" t="s">
        <v>198</v>
      </c>
      <c r="AU324" s="18" t="s">
        <v>85</v>
      </c>
    </row>
    <row r="325" spans="2:65" s="12" customFormat="1" ht="11.25">
      <c r="B325" s="150"/>
      <c r="D325" s="151" t="s">
        <v>205</v>
      </c>
      <c r="E325" s="152" t="s">
        <v>19</v>
      </c>
      <c r="F325" s="153" t="s">
        <v>217</v>
      </c>
      <c r="H325" s="152" t="s">
        <v>19</v>
      </c>
      <c r="I325" s="154"/>
      <c r="L325" s="150"/>
      <c r="M325" s="155"/>
      <c r="T325" s="156"/>
      <c r="AT325" s="152" t="s">
        <v>205</v>
      </c>
      <c r="AU325" s="152" t="s">
        <v>85</v>
      </c>
      <c r="AV325" s="12" t="s">
        <v>82</v>
      </c>
      <c r="AW325" s="12" t="s">
        <v>35</v>
      </c>
      <c r="AX325" s="12" t="s">
        <v>74</v>
      </c>
      <c r="AY325" s="152" t="s">
        <v>189</v>
      </c>
    </row>
    <row r="326" spans="2:65" s="13" customFormat="1" ht="11.25">
      <c r="B326" s="157"/>
      <c r="D326" s="151" t="s">
        <v>205</v>
      </c>
      <c r="E326" s="158" t="s">
        <v>19</v>
      </c>
      <c r="F326" s="159" t="s">
        <v>5436</v>
      </c>
      <c r="H326" s="160">
        <v>395</v>
      </c>
      <c r="I326" s="161"/>
      <c r="L326" s="157"/>
      <c r="M326" s="162"/>
      <c r="T326" s="163"/>
      <c r="AT326" s="158" t="s">
        <v>205</v>
      </c>
      <c r="AU326" s="158" t="s">
        <v>85</v>
      </c>
      <c r="AV326" s="13" t="s">
        <v>85</v>
      </c>
      <c r="AW326" s="13" t="s">
        <v>35</v>
      </c>
      <c r="AX326" s="13" t="s">
        <v>82</v>
      </c>
      <c r="AY326" s="158" t="s">
        <v>189</v>
      </c>
    </row>
    <row r="327" spans="2:65" s="1" customFormat="1" ht="24.2" customHeight="1">
      <c r="B327" s="33"/>
      <c r="C327" s="133" t="s">
        <v>641</v>
      </c>
      <c r="D327" s="133" t="s">
        <v>191</v>
      </c>
      <c r="E327" s="134" t="s">
        <v>1081</v>
      </c>
      <c r="F327" s="135" t="s">
        <v>1082</v>
      </c>
      <c r="G327" s="136" t="s">
        <v>202</v>
      </c>
      <c r="H327" s="137">
        <v>2</v>
      </c>
      <c r="I327" s="138"/>
      <c r="J327" s="139">
        <f>ROUND(I327*H327,2)</f>
        <v>0</v>
      </c>
      <c r="K327" s="135" t="s">
        <v>195</v>
      </c>
      <c r="L327" s="33"/>
      <c r="M327" s="140" t="s">
        <v>19</v>
      </c>
      <c r="N327" s="141" t="s">
        <v>45</v>
      </c>
      <c r="P327" s="142">
        <f>O327*H327</f>
        <v>0</v>
      </c>
      <c r="Q327" s="142">
        <v>0.45937</v>
      </c>
      <c r="R327" s="142">
        <f>Q327*H327</f>
        <v>0.91874</v>
      </c>
      <c r="S327" s="142">
        <v>0</v>
      </c>
      <c r="T327" s="143">
        <f>S327*H327</f>
        <v>0</v>
      </c>
      <c r="AR327" s="144" t="s">
        <v>196</v>
      </c>
      <c r="AT327" s="144" t="s">
        <v>191</v>
      </c>
      <c r="AU327" s="144" t="s">
        <v>85</v>
      </c>
      <c r="AY327" s="18" t="s">
        <v>189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8" t="s">
        <v>82</v>
      </c>
      <c r="BK327" s="145">
        <f>ROUND(I327*H327,2)</f>
        <v>0</v>
      </c>
      <c r="BL327" s="18" t="s">
        <v>196</v>
      </c>
      <c r="BM327" s="144" t="s">
        <v>5460</v>
      </c>
    </row>
    <row r="328" spans="2:65" s="1" customFormat="1" ht="11.25">
      <c r="B328" s="33"/>
      <c r="D328" s="146" t="s">
        <v>198</v>
      </c>
      <c r="F328" s="147" t="s">
        <v>1084</v>
      </c>
      <c r="I328" s="148"/>
      <c r="L328" s="33"/>
      <c r="M328" s="149"/>
      <c r="T328" s="54"/>
      <c r="AT328" s="18" t="s">
        <v>198</v>
      </c>
      <c r="AU328" s="18" t="s">
        <v>85</v>
      </c>
    </row>
    <row r="329" spans="2:65" s="1" customFormat="1" ht="16.5" customHeight="1">
      <c r="B329" s="33"/>
      <c r="C329" s="133" t="s">
        <v>648</v>
      </c>
      <c r="D329" s="133" t="s">
        <v>191</v>
      </c>
      <c r="E329" s="134" t="s">
        <v>1095</v>
      </c>
      <c r="F329" s="135" t="s">
        <v>1096</v>
      </c>
      <c r="G329" s="136" t="s">
        <v>202</v>
      </c>
      <c r="H329" s="137">
        <v>1</v>
      </c>
      <c r="I329" s="138"/>
      <c r="J329" s="139">
        <f>ROUND(I329*H329,2)</f>
        <v>0</v>
      </c>
      <c r="K329" s="135" t="s">
        <v>195</v>
      </c>
      <c r="L329" s="33"/>
      <c r="M329" s="140" t="s">
        <v>19</v>
      </c>
      <c r="N329" s="141" t="s">
        <v>45</v>
      </c>
      <c r="P329" s="142">
        <f>O329*H329</f>
        <v>0</v>
      </c>
      <c r="Q329" s="142">
        <v>0.12303</v>
      </c>
      <c r="R329" s="142">
        <f>Q329*H329</f>
        <v>0.12303</v>
      </c>
      <c r="S329" s="142">
        <v>0</v>
      </c>
      <c r="T329" s="143">
        <f>S329*H329</f>
        <v>0</v>
      </c>
      <c r="AR329" s="144" t="s">
        <v>196</v>
      </c>
      <c r="AT329" s="144" t="s">
        <v>191</v>
      </c>
      <c r="AU329" s="144" t="s">
        <v>85</v>
      </c>
      <c r="AY329" s="18" t="s">
        <v>189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8" t="s">
        <v>82</v>
      </c>
      <c r="BK329" s="145">
        <f>ROUND(I329*H329,2)</f>
        <v>0</v>
      </c>
      <c r="BL329" s="18" t="s">
        <v>196</v>
      </c>
      <c r="BM329" s="144" t="s">
        <v>5461</v>
      </c>
    </row>
    <row r="330" spans="2:65" s="1" customFormat="1" ht="11.25">
      <c r="B330" s="33"/>
      <c r="D330" s="146" t="s">
        <v>198</v>
      </c>
      <c r="F330" s="147" t="s">
        <v>1098</v>
      </c>
      <c r="I330" s="148"/>
      <c r="L330" s="33"/>
      <c r="M330" s="149"/>
      <c r="T330" s="54"/>
      <c r="AT330" s="18" t="s">
        <v>198</v>
      </c>
      <c r="AU330" s="18" t="s">
        <v>85</v>
      </c>
    </row>
    <row r="331" spans="2:65" s="1" customFormat="1" ht="24.2" customHeight="1">
      <c r="B331" s="33"/>
      <c r="C331" s="178" t="s">
        <v>665</v>
      </c>
      <c r="D331" s="178" t="s">
        <v>666</v>
      </c>
      <c r="E331" s="179" t="s">
        <v>1099</v>
      </c>
      <c r="F331" s="180" t="s">
        <v>1100</v>
      </c>
      <c r="G331" s="181" t="s">
        <v>202</v>
      </c>
      <c r="H331" s="182">
        <v>1</v>
      </c>
      <c r="I331" s="183"/>
      <c r="J331" s="184">
        <f>ROUND(I331*H331,2)</f>
        <v>0</v>
      </c>
      <c r="K331" s="180" t="s">
        <v>195</v>
      </c>
      <c r="L331" s="185"/>
      <c r="M331" s="186" t="s">
        <v>19</v>
      </c>
      <c r="N331" s="187" t="s">
        <v>45</v>
      </c>
      <c r="P331" s="142">
        <f>O331*H331</f>
        <v>0</v>
      </c>
      <c r="Q331" s="142">
        <v>1.3299999999999999E-2</v>
      </c>
      <c r="R331" s="142">
        <f>Q331*H331</f>
        <v>1.3299999999999999E-2</v>
      </c>
      <c r="S331" s="142">
        <v>0</v>
      </c>
      <c r="T331" s="143">
        <f>S331*H331</f>
        <v>0</v>
      </c>
      <c r="AR331" s="144" t="s">
        <v>234</v>
      </c>
      <c r="AT331" s="144" t="s">
        <v>666</v>
      </c>
      <c r="AU331" s="144" t="s">
        <v>85</v>
      </c>
      <c r="AY331" s="18" t="s">
        <v>189</v>
      </c>
      <c r="BE331" s="145">
        <f>IF(N331="základní",J331,0)</f>
        <v>0</v>
      </c>
      <c r="BF331" s="145">
        <f>IF(N331="snížená",J331,0)</f>
        <v>0</v>
      </c>
      <c r="BG331" s="145">
        <f>IF(N331="zákl. přenesená",J331,0)</f>
        <v>0</v>
      </c>
      <c r="BH331" s="145">
        <f>IF(N331="sníž. přenesená",J331,0)</f>
        <v>0</v>
      </c>
      <c r="BI331" s="145">
        <f>IF(N331="nulová",J331,0)</f>
        <v>0</v>
      </c>
      <c r="BJ331" s="18" t="s">
        <v>82</v>
      </c>
      <c r="BK331" s="145">
        <f>ROUND(I331*H331,2)</f>
        <v>0</v>
      </c>
      <c r="BL331" s="18" t="s">
        <v>196</v>
      </c>
      <c r="BM331" s="144" t="s">
        <v>5462</v>
      </c>
    </row>
    <row r="332" spans="2:65" s="1" customFormat="1" ht="24.2" customHeight="1">
      <c r="B332" s="33"/>
      <c r="C332" s="178" t="s">
        <v>674</v>
      </c>
      <c r="D332" s="178" t="s">
        <v>666</v>
      </c>
      <c r="E332" s="179" t="s">
        <v>1103</v>
      </c>
      <c r="F332" s="180" t="s">
        <v>1104</v>
      </c>
      <c r="G332" s="181" t="s">
        <v>202</v>
      </c>
      <c r="H332" s="182">
        <v>1</v>
      </c>
      <c r="I332" s="183"/>
      <c r="J332" s="184">
        <f>ROUND(I332*H332,2)</f>
        <v>0</v>
      </c>
      <c r="K332" s="180" t="s">
        <v>195</v>
      </c>
      <c r="L332" s="185"/>
      <c r="M332" s="186" t="s">
        <v>19</v>
      </c>
      <c r="N332" s="187" t="s">
        <v>45</v>
      </c>
      <c r="P332" s="142">
        <f>O332*H332</f>
        <v>0</v>
      </c>
      <c r="Q332" s="142">
        <v>2.9999999999999997E-4</v>
      </c>
      <c r="R332" s="142">
        <f>Q332*H332</f>
        <v>2.9999999999999997E-4</v>
      </c>
      <c r="S332" s="142">
        <v>0</v>
      </c>
      <c r="T332" s="143">
        <f>S332*H332</f>
        <v>0</v>
      </c>
      <c r="AR332" s="144" t="s">
        <v>234</v>
      </c>
      <c r="AT332" s="144" t="s">
        <v>666</v>
      </c>
      <c r="AU332" s="144" t="s">
        <v>85</v>
      </c>
      <c r="AY332" s="18" t="s">
        <v>189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8" t="s">
        <v>82</v>
      </c>
      <c r="BK332" s="145">
        <f>ROUND(I332*H332,2)</f>
        <v>0</v>
      </c>
      <c r="BL332" s="18" t="s">
        <v>196</v>
      </c>
      <c r="BM332" s="144" t="s">
        <v>5463</v>
      </c>
    </row>
    <row r="333" spans="2:65" s="1" customFormat="1" ht="16.5" customHeight="1">
      <c r="B333" s="33"/>
      <c r="C333" s="133" t="s">
        <v>685</v>
      </c>
      <c r="D333" s="133" t="s">
        <v>191</v>
      </c>
      <c r="E333" s="134" t="s">
        <v>1107</v>
      </c>
      <c r="F333" s="135" t="s">
        <v>1108</v>
      </c>
      <c r="G333" s="136" t="s">
        <v>202</v>
      </c>
      <c r="H333" s="137">
        <v>1</v>
      </c>
      <c r="I333" s="138"/>
      <c r="J333" s="139">
        <f>ROUND(I333*H333,2)</f>
        <v>0</v>
      </c>
      <c r="K333" s="135" t="s">
        <v>195</v>
      </c>
      <c r="L333" s="33"/>
      <c r="M333" s="140" t="s">
        <v>19</v>
      </c>
      <c r="N333" s="141" t="s">
        <v>45</v>
      </c>
      <c r="P333" s="142">
        <f>O333*H333</f>
        <v>0</v>
      </c>
      <c r="Q333" s="142">
        <v>0.32906000000000002</v>
      </c>
      <c r="R333" s="142">
        <f>Q333*H333</f>
        <v>0.32906000000000002</v>
      </c>
      <c r="S333" s="142">
        <v>0</v>
      </c>
      <c r="T333" s="143">
        <f>S333*H333</f>
        <v>0</v>
      </c>
      <c r="AR333" s="144" t="s">
        <v>196</v>
      </c>
      <c r="AT333" s="144" t="s">
        <v>191</v>
      </c>
      <c r="AU333" s="144" t="s">
        <v>85</v>
      </c>
      <c r="AY333" s="18" t="s">
        <v>189</v>
      </c>
      <c r="BE333" s="145">
        <f>IF(N333="základní",J333,0)</f>
        <v>0</v>
      </c>
      <c r="BF333" s="145">
        <f>IF(N333="snížená",J333,0)</f>
        <v>0</v>
      </c>
      <c r="BG333" s="145">
        <f>IF(N333="zákl. přenesená",J333,0)</f>
        <v>0</v>
      </c>
      <c r="BH333" s="145">
        <f>IF(N333="sníž. přenesená",J333,0)</f>
        <v>0</v>
      </c>
      <c r="BI333" s="145">
        <f>IF(N333="nulová",J333,0)</f>
        <v>0</v>
      </c>
      <c r="BJ333" s="18" t="s">
        <v>82</v>
      </c>
      <c r="BK333" s="145">
        <f>ROUND(I333*H333,2)</f>
        <v>0</v>
      </c>
      <c r="BL333" s="18" t="s">
        <v>196</v>
      </c>
      <c r="BM333" s="144" t="s">
        <v>5464</v>
      </c>
    </row>
    <row r="334" spans="2:65" s="1" customFormat="1" ht="11.25">
      <c r="B334" s="33"/>
      <c r="D334" s="146" t="s">
        <v>198</v>
      </c>
      <c r="F334" s="147" t="s">
        <v>1110</v>
      </c>
      <c r="I334" s="148"/>
      <c r="L334" s="33"/>
      <c r="M334" s="149"/>
      <c r="T334" s="54"/>
      <c r="AT334" s="18" t="s">
        <v>198</v>
      </c>
      <c r="AU334" s="18" t="s">
        <v>85</v>
      </c>
    </row>
    <row r="335" spans="2:65" s="1" customFormat="1" ht="16.5" customHeight="1">
      <c r="B335" s="33"/>
      <c r="C335" s="178" t="s">
        <v>690</v>
      </c>
      <c r="D335" s="178" t="s">
        <v>666</v>
      </c>
      <c r="E335" s="179" t="s">
        <v>1112</v>
      </c>
      <c r="F335" s="180" t="s">
        <v>1113</v>
      </c>
      <c r="G335" s="181" t="s">
        <v>202</v>
      </c>
      <c r="H335" s="182">
        <v>1</v>
      </c>
      <c r="I335" s="183"/>
      <c r="J335" s="184">
        <f>ROUND(I335*H335,2)</f>
        <v>0</v>
      </c>
      <c r="K335" s="180" t="s">
        <v>195</v>
      </c>
      <c r="L335" s="185"/>
      <c r="M335" s="186" t="s">
        <v>19</v>
      </c>
      <c r="N335" s="187" t="s">
        <v>45</v>
      </c>
      <c r="P335" s="142">
        <f>O335*H335</f>
        <v>0</v>
      </c>
      <c r="Q335" s="142">
        <v>2.9499999999999998E-2</v>
      </c>
      <c r="R335" s="142">
        <f>Q335*H335</f>
        <v>2.9499999999999998E-2</v>
      </c>
      <c r="S335" s="142">
        <v>0</v>
      </c>
      <c r="T335" s="143">
        <f>S335*H335</f>
        <v>0</v>
      </c>
      <c r="AR335" s="144" t="s">
        <v>234</v>
      </c>
      <c r="AT335" s="144" t="s">
        <v>666</v>
      </c>
      <c r="AU335" s="144" t="s">
        <v>85</v>
      </c>
      <c r="AY335" s="18" t="s">
        <v>189</v>
      </c>
      <c r="BE335" s="145">
        <f>IF(N335="základní",J335,0)</f>
        <v>0</v>
      </c>
      <c r="BF335" s="145">
        <f>IF(N335="snížená",J335,0)</f>
        <v>0</v>
      </c>
      <c r="BG335" s="145">
        <f>IF(N335="zákl. přenesená",J335,0)</f>
        <v>0</v>
      </c>
      <c r="BH335" s="145">
        <f>IF(N335="sníž. přenesená",J335,0)</f>
        <v>0</v>
      </c>
      <c r="BI335" s="145">
        <f>IF(N335="nulová",J335,0)</f>
        <v>0</v>
      </c>
      <c r="BJ335" s="18" t="s">
        <v>82</v>
      </c>
      <c r="BK335" s="145">
        <f>ROUND(I335*H335,2)</f>
        <v>0</v>
      </c>
      <c r="BL335" s="18" t="s">
        <v>196</v>
      </c>
      <c r="BM335" s="144" t="s">
        <v>5465</v>
      </c>
    </row>
    <row r="336" spans="2:65" s="1" customFormat="1" ht="24.2" customHeight="1">
      <c r="B336" s="33"/>
      <c r="C336" s="178" t="s">
        <v>697</v>
      </c>
      <c r="D336" s="178" t="s">
        <v>666</v>
      </c>
      <c r="E336" s="179" t="s">
        <v>1116</v>
      </c>
      <c r="F336" s="180" t="s">
        <v>1117</v>
      </c>
      <c r="G336" s="181" t="s">
        <v>202</v>
      </c>
      <c r="H336" s="182">
        <v>1</v>
      </c>
      <c r="I336" s="183"/>
      <c r="J336" s="184">
        <f>ROUND(I336*H336,2)</f>
        <v>0</v>
      </c>
      <c r="K336" s="180" t="s">
        <v>195</v>
      </c>
      <c r="L336" s="185"/>
      <c r="M336" s="186" t="s">
        <v>19</v>
      </c>
      <c r="N336" s="187" t="s">
        <v>45</v>
      </c>
      <c r="P336" s="142">
        <f>O336*H336</f>
        <v>0</v>
      </c>
      <c r="Q336" s="142">
        <v>2.5000000000000001E-3</v>
      </c>
      <c r="R336" s="142">
        <f>Q336*H336</f>
        <v>2.5000000000000001E-3</v>
      </c>
      <c r="S336" s="142">
        <v>0</v>
      </c>
      <c r="T336" s="143">
        <f>S336*H336</f>
        <v>0</v>
      </c>
      <c r="AR336" s="144" t="s">
        <v>234</v>
      </c>
      <c r="AT336" s="144" t="s">
        <v>666</v>
      </c>
      <c r="AU336" s="144" t="s">
        <v>85</v>
      </c>
      <c r="AY336" s="18" t="s">
        <v>189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8" t="s">
        <v>82</v>
      </c>
      <c r="BK336" s="145">
        <f>ROUND(I336*H336,2)</f>
        <v>0</v>
      </c>
      <c r="BL336" s="18" t="s">
        <v>196</v>
      </c>
      <c r="BM336" s="144" t="s">
        <v>5466</v>
      </c>
    </row>
    <row r="337" spans="2:65" s="1" customFormat="1" ht="33" customHeight="1">
      <c r="B337" s="33"/>
      <c r="C337" s="133" t="s">
        <v>702</v>
      </c>
      <c r="D337" s="133" t="s">
        <v>191</v>
      </c>
      <c r="E337" s="134" t="s">
        <v>1120</v>
      </c>
      <c r="F337" s="135" t="s">
        <v>1121</v>
      </c>
      <c r="G337" s="136" t="s">
        <v>202</v>
      </c>
      <c r="H337" s="137">
        <v>1</v>
      </c>
      <c r="I337" s="138"/>
      <c r="J337" s="139">
        <f>ROUND(I337*H337,2)</f>
        <v>0</v>
      </c>
      <c r="K337" s="135" t="s">
        <v>195</v>
      </c>
      <c r="L337" s="33"/>
      <c r="M337" s="140" t="s">
        <v>19</v>
      </c>
      <c r="N337" s="141" t="s">
        <v>45</v>
      </c>
      <c r="P337" s="142">
        <f>O337*H337</f>
        <v>0</v>
      </c>
      <c r="Q337" s="142">
        <v>1.6000000000000001E-4</v>
      </c>
      <c r="R337" s="142">
        <f>Q337*H337</f>
        <v>1.6000000000000001E-4</v>
      </c>
      <c r="S337" s="142">
        <v>0</v>
      </c>
      <c r="T337" s="143">
        <f>S337*H337</f>
        <v>0</v>
      </c>
      <c r="AR337" s="144" t="s">
        <v>196</v>
      </c>
      <c r="AT337" s="144" t="s">
        <v>191</v>
      </c>
      <c r="AU337" s="144" t="s">
        <v>85</v>
      </c>
      <c r="AY337" s="18" t="s">
        <v>189</v>
      </c>
      <c r="BE337" s="145">
        <f>IF(N337="základní",J337,0)</f>
        <v>0</v>
      </c>
      <c r="BF337" s="145">
        <f>IF(N337="snížená",J337,0)</f>
        <v>0</v>
      </c>
      <c r="BG337" s="145">
        <f>IF(N337="zákl. přenesená",J337,0)</f>
        <v>0</v>
      </c>
      <c r="BH337" s="145">
        <f>IF(N337="sníž. přenesená",J337,0)</f>
        <v>0</v>
      </c>
      <c r="BI337" s="145">
        <f>IF(N337="nulová",J337,0)</f>
        <v>0</v>
      </c>
      <c r="BJ337" s="18" t="s">
        <v>82</v>
      </c>
      <c r="BK337" s="145">
        <f>ROUND(I337*H337,2)</f>
        <v>0</v>
      </c>
      <c r="BL337" s="18" t="s">
        <v>196</v>
      </c>
      <c r="BM337" s="144" t="s">
        <v>5467</v>
      </c>
    </row>
    <row r="338" spans="2:65" s="1" customFormat="1" ht="11.25">
      <c r="B338" s="33"/>
      <c r="D338" s="146" t="s">
        <v>198</v>
      </c>
      <c r="F338" s="147" t="s">
        <v>1123</v>
      </c>
      <c r="I338" s="148"/>
      <c r="L338" s="33"/>
      <c r="M338" s="149"/>
      <c r="T338" s="54"/>
      <c r="AT338" s="18" t="s">
        <v>198</v>
      </c>
      <c r="AU338" s="18" t="s">
        <v>85</v>
      </c>
    </row>
    <row r="339" spans="2:65" s="1" customFormat="1" ht="16.5" customHeight="1">
      <c r="B339" s="33"/>
      <c r="C339" s="178" t="s">
        <v>708</v>
      </c>
      <c r="D339" s="178" t="s">
        <v>666</v>
      </c>
      <c r="E339" s="179" t="s">
        <v>1125</v>
      </c>
      <c r="F339" s="180" t="s">
        <v>1126</v>
      </c>
      <c r="G339" s="181" t="s">
        <v>202</v>
      </c>
      <c r="H339" s="182">
        <v>1</v>
      </c>
      <c r="I339" s="183"/>
      <c r="J339" s="184">
        <f>ROUND(I339*H339,2)</f>
        <v>0</v>
      </c>
      <c r="K339" s="180" t="s">
        <v>19</v>
      </c>
      <c r="L339" s="185"/>
      <c r="M339" s="186" t="s">
        <v>19</v>
      </c>
      <c r="N339" s="187" t="s">
        <v>45</v>
      </c>
      <c r="P339" s="142">
        <f>O339*H339</f>
        <v>0</v>
      </c>
      <c r="Q339" s="142">
        <v>0</v>
      </c>
      <c r="R339" s="142">
        <f>Q339*H339</f>
        <v>0</v>
      </c>
      <c r="S339" s="142">
        <v>0</v>
      </c>
      <c r="T339" s="143">
        <f>S339*H339</f>
        <v>0</v>
      </c>
      <c r="AR339" s="144" t="s">
        <v>234</v>
      </c>
      <c r="AT339" s="144" t="s">
        <v>666</v>
      </c>
      <c r="AU339" s="144" t="s">
        <v>85</v>
      </c>
      <c r="AY339" s="18" t="s">
        <v>189</v>
      </c>
      <c r="BE339" s="145">
        <f>IF(N339="základní",J339,0)</f>
        <v>0</v>
      </c>
      <c r="BF339" s="145">
        <f>IF(N339="snížená",J339,0)</f>
        <v>0</v>
      </c>
      <c r="BG339" s="145">
        <f>IF(N339="zákl. přenesená",J339,0)</f>
        <v>0</v>
      </c>
      <c r="BH339" s="145">
        <f>IF(N339="sníž. přenesená",J339,0)</f>
        <v>0</v>
      </c>
      <c r="BI339" s="145">
        <f>IF(N339="nulová",J339,0)</f>
        <v>0</v>
      </c>
      <c r="BJ339" s="18" t="s">
        <v>82</v>
      </c>
      <c r="BK339" s="145">
        <f>ROUND(I339*H339,2)</f>
        <v>0</v>
      </c>
      <c r="BL339" s="18" t="s">
        <v>196</v>
      </c>
      <c r="BM339" s="144" t="s">
        <v>5468</v>
      </c>
    </row>
    <row r="340" spans="2:65" s="1" customFormat="1" ht="16.5" customHeight="1">
      <c r="B340" s="33"/>
      <c r="C340" s="133" t="s">
        <v>713</v>
      </c>
      <c r="D340" s="133" t="s">
        <v>191</v>
      </c>
      <c r="E340" s="134" t="s">
        <v>1129</v>
      </c>
      <c r="F340" s="135" t="s">
        <v>1130</v>
      </c>
      <c r="G340" s="136" t="s">
        <v>339</v>
      </c>
      <c r="H340" s="137">
        <v>396.5</v>
      </c>
      <c r="I340" s="138"/>
      <c r="J340" s="139">
        <f>ROUND(I340*H340,2)</f>
        <v>0</v>
      </c>
      <c r="K340" s="135" t="s">
        <v>195</v>
      </c>
      <c r="L340" s="33"/>
      <c r="M340" s="140" t="s">
        <v>19</v>
      </c>
      <c r="N340" s="141" t="s">
        <v>45</v>
      </c>
      <c r="P340" s="142">
        <f>O340*H340</f>
        <v>0</v>
      </c>
      <c r="Q340" s="142">
        <v>1.9000000000000001E-4</v>
      </c>
      <c r="R340" s="142">
        <f>Q340*H340</f>
        <v>7.5334999999999999E-2</v>
      </c>
      <c r="S340" s="142">
        <v>0</v>
      </c>
      <c r="T340" s="143">
        <f>S340*H340</f>
        <v>0</v>
      </c>
      <c r="AR340" s="144" t="s">
        <v>196</v>
      </c>
      <c r="AT340" s="144" t="s">
        <v>191</v>
      </c>
      <c r="AU340" s="144" t="s">
        <v>85</v>
      </c>
      <c r="AY340" s="18" t="s">
        <v>189</v>
      </c>
      <c r="BE340" s="145">
        <f>IF(N340="základní",J340,0)</f>
        <v>0</v>
      </c>
      <c r="BF340" s="145">
        <f>IF(N340="snížená",J340,0)</f>
        <v>0</v>
      </c>
      <c r="BG340" s="145">
        <f>IF(N340="zákl. přenesená",J340,0)</f>
        <v>0</v>
      </c>
      <c r="BH340" s="145">
        <f>IF(N340="sníž. přenesená",J340,0)</f>
        <v>0</v>
      </c>
      <c r="BI340" s="145">
        <f>IF(N340="nulová",J340,0)</f>
        <v>0</v>
      </c>
      <c r="BJ340" s="18" t="s">
        <v>82</v>
      </c>
      <c r="BK340" s="145">
        <f>ROUND(I340*H340,2)</f>
        <v>0</v>
      </c>
      <c r="BL340" s="18" t="s">
        <v>196</v>
      </c>
      <c r="BM340" s="144" t="s">
        <v>5469</v>
      </c>
    </row>
    <row r="341" spans="2:65" s="1" customFormat="1" ht="11.25">
      <c r="B341" s="33"/>
      <c r="D341" s="146" t="s">
        <v>198</v>
      </c>
      <c r="F341" s="147" t="s">
        <v>1132</v>
      </c>
      <c r="I341" s="148"/>
      <c r="L341" s="33"/>
      <c r="M341" s="149"/>
      <c r="T341" s="54"/>
      <c r="AT341" s="18" t="s">
        <v>198</v>
      </c>
      <c r="AU341" s="18" t="s">
        <v>85</v>
      </c>
    </row>
    <row r="342" spans="2:65" s="12" customFormat="1" ht="11.25">
      <c r="B342" s="150"/>
      <c r="D342" s="151" t="s">
        <v>205</v>
      </c>
      <c r="E342" s="152" t="s">
        <v>19</v>
      </c>
      <c r="F342" s="153" t="s">
        <v>217</v>
      </c>
      <c r="H342" s="152" t="s">
        <v>19</v>
      </c>
      <c r="I342" s="154"/>
      <c r="L342" s="150"/>
      <c r="M342" s="155"/>
      <c r="T342" s="156"/>
      <c r="AT342" s="152" t="s">
        <v>205</v>
      </c>
      <c r="AU342" s="152" t="s">
        <v>85</v>
      </c>
      <c r="AV342" s="12" t="s">
        <v>82</v>
      </c>
      <c r="AW342" s="12" t="s">
        <v>35</v>
      </c>
      <c r="AX342" s="12" t="s">
        <v>74</v>
      </c>
      <c r="AY342" s="152" t="s">
        <v>189</v>
      </c>
    </row>
    <row r="343" spans="2:65" s="13" customFormat="1" ht="11.25">
      <c r="B343" s="157"/>
      <c r="D343" s="151" t="s">
        <v>205</v>
      </c>
      <c r="E343" s="158" t="s">
        <v>19</v>
      </c>
      <c r="F343" s="159" t="s">
        <v>5470</v>
      </c>
      <c r="H343" s="160">
        <v>395</v>
      </c>
      <c r="I343" s="161"/>
      <c r="L343" s="157"/>
      <c r="M343" s="162"/>
      <c r="T343" s="163"/>
      <c r="AT343" s="158" t="s">
        <v>205</v>
      </c>
      <c r="AU343" s="158" t="s">
        <v>85</v>
      </c>
      <c r="AV343" s="13" t="s">
        <v>85</v>
      </c>
      <c r="AW343" s="13" t="s">
        <v>35</v>
      </c>
      <c r="AX343" s="13" t="s">
        <v>74</v>
      </c>
      <c r="AY343" s="158" t="s">
        <v>189</v>
      </c>
    </row>
    <row r="344" spans="2:65" s="13" customFormat="1" ht="11.25">
      <c r="B344" s="157"/>
      <c r="D344" s="151" t="s">
        <v>205</v>
      </c>
      <c r="E344" s="158" t="s">
        <v>19</v>
      </c>
      <c r="F344" s="159" t="s">
        <v>5471</v>
      </c>
      <c r="H344" s="160">
        <v>1.5</v>
      </c>
      <c r="I344" s="161"/>
      <c r="L344" s="157"/>
      <c r="M344" s="162"/>
      <c r="T344" s="163"/>
      <c r="AT344" s="158" t="s">
        <v>205</v>
      </c>
      <c r="AU344" s="158" t="s">
        <v>85</v>
      </c>
      <c r="AV344" s="13" t="s">
        <v>85</v>
      </c>
      <c r="AW344" s="13" t="s">
        <v>35</v>
      </c>
      <c r="AX344" s="13" t="s">
        <v>74</v>
      </c>
      <c r="AY344" s="158" t="s">
        <v>189</v>
      </c>
    </row>
    <row r="345" spans="2:65" s="14" customFormat="1" ht="11.25">
      <c r="B345" s="164"/>
      <c r="D345" s="151" t="s">
        <v>205</v>
      </c>
      <c r="E345" s="165" t="s">
        <v>19</v>
      </c>
      <c r="F345" s="166" t="s">
        <v>303</v>
      </c>
      <c r="H345" s="167">
        <v>396.5</v>
      </c>
      <c r="I345" s="168"/>
      <c r="L345" s="164"/>
      <c r="M345" s="169"/>
      <c r="T345" s="170"/>
      <c r="AT345" s="165" t="s">
        <v>205</v>
      </c>
      <c r="AU345" s="165" t="s">
        <v>85</v>
      </c>
      <c r="AV345" s="14" t="s">
        <v>196</v>
      </c>
      <c r="AW345" s="14" t="s">
        <v>35</v>
      </c>
      <c r="AX345" s="14" t="s">
        <v>82</v>
      </c>
      <c r="AY345" s="165" t="s">
        <v>189</v>
      </c>
    </row>
    <row r="346" spans="2:65" s="1" customFormat="1" ht="24.2" customHeight="1">
      <c r="B346" s="33"/>
      <c r="C346" s="133" t="s">
        <v>723</v>
      </c>
      <c r="D346" s="133" t="s">
        <v>191</v>
      </c>
      <c r="E346" s="134" t="s">
        <v>1136</v>
      </c>
      <c r="F346" s="135" t="s">
        <v>1137</v>
      </c>
      <c r="G346" s="136" t="s">
        <v>339</v>
      </c>
      <c r="H346" s="137">
        <v>395</v>
      </c>
      <c r="I346" s="138"/>
      <c r="J346" s="139">
        <f>ROUND(I346*H346,2)</f>
        <v>0</v>
      </c>
      <c r="K346" s="135" t="s">
        <v>195</v>
      </c>
      <c r="L346" s="33"/>
      <c r="M346" s="140" t="s">
        <v>19</v>
      </c>
      <c r="N346" s="141" t="s">
        <v>45</v>
      </c>
      <c r="P346" s="142">
        <f>O346*H346</f>
        <v>0</v>
      </c>
      <c r="Q346" s="142">
        <v>9.0000000000000006E-5</v>
      </c>
      <c r="R346" s="142">
        <f>Q346*H346</f>
        <v>3.5550000000000005E-2</v>
      </c>
      <c r="S346" s="142">
        <v>0</v>
      </c>
      <c r="T346" s="143">
        <f>S346*H346</f>
        <v>0</v>
      </c>
      <c r="AR346" s="144" t="s">
        <v>196</v>
      </c>
      <c r="AT346" s="144" t="s">
        <v>191</v>
      </c>
      <c r="AU346" s="144" t="s">
        <v>85</v>
      </c>
      <c r="AY346" s="18" t="s">
        <v>189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8" t="s">
        <v>82</v>
      </c>
      <c r="BK346" s="145">
        <f>ROUND(I346*H346,2)</f>
        <v>0</v>
      </c>
      <c r="BL346" s="18" t="s">
        <v>196</v>
      </c>
      <c r="BM346" s="144" t="s">
        <v>5472</v>
      </c>
    </row>
    <row r="347" spans="2:65" s="1" customFormat="1" ht="11.25">
      <c r="B347" s="33"/>
      <c r="D347" s="146" t="s">
        <v>198</v>
      </c>
      <c r="F347" s="147" t="s">
        <v>1139</v>
      </c>
      <c r="I347" s="148"/>
      <c r="L347" s="33"/>
      <c r="M347" s="149"/>
      <c r="T347" s="54"/>
      <c r="AT347" s="18" t="s">
        <v>198</v>
      </c>
      <c r="AU347" s="18" t="s">
        <v>85</v>
      </c>
    </row>
    <row r="348" spans="2:65" s="12" customFormat="1" ht="11.25">
      <c r="B348" s="150"/>
      <c r="D348" s="151" t="s">
        <v>205</v>
      </c>
      <c r="E348" s="152" t="s">
        <v>19</v>
      </c>
      <c r="F348" s="153" t="s">
        <v>217</v>
      </c>
      <c r="H348" s="152" t="s">
        <v>19</v>
      </c>
      <c r="I348" s="154"/>
      <c r="L348" s="150"/>
      <c r="M348" s="155"/>
      <c r="T348" s="156"/>
      <c r="AT348" s="152" t="s">
        <v>205</v>
      </c>
      <c r="AU348" s="152" t="s">
        <v>85</v>
      </c>
      <c r="AV348" s="12" t="s">
        <v>82</v>
      </c>
      <c r="AW348" s="12" t="s">
        <v>35</v>
      </c>
      <c r="AX348" s="12" t="s">
        <v>74</v>
      </c>
      <c r="AY348" s="152" t="s">
        <v>189</v>
      </c>
    </row>
    <row r="349" spans="2:65" s="13" customFormat="1" ht="11.25">
      <c r="B349" s="157"/>
      <c r="D349" s="151" t="s">
        <v>205</v>
      </c>
      <c r="E349" s="158" t="s">
        <v>19</v>
      </c>
      <c r="F349" s="159" t="s">
        <v>5436</v>
      </c>
      <c r="H349" s="160">
        <v>395</v>
      </c>
      <c r="I349" s="161"/>
      <c r="L349" s="157"/>
      <c r="M349" s="162"/>
      <c r="T349" s="163"/>
      <c r="AT349" s="158" t="s">
        <v>205</v>
      </c>
      <c r="AU349" s="158" t="s">
        <v>85</v>
      </c>
      <c r="AV349" s="13" t="s">
        <v>85</v>
      </c>
      <c r="AW349" s="13" t="s">
        <v>35</v>
      </c>
      <c r="AX349" s="13" t="s">
        <v>82</v>
      </c>
      <c r="AY349" s="158" t="s">
        <v>189</v>
      </c>
    </row>
    <row r="350" spans="2:65" s="11" customFormat="1" ht="22.9" customHeight="1">
      <c r="B350" s="121"/>
      <c r="D350" s="122" t="s">
        <v>73</v>
      </c>
      <c r="E350" s="131" t="s">
        <v>1324</v>
      </c>
      <c r="F350" s="131" t="s">
        <v>1325</v>
      </c>
      <c r="I350" s="124"/>
      <c r="J350" s="132">
        <f>BK350</f>
        <v>0</v>
      </c>
      <c r="L350" s="121"/>
      <c r="M350" s="126"/>
      <c r="P350" s="127">
        <f>SUM(P351:P352)</f>
        <v>0</v>
      </c>
      <c r="R350" s="127">
        <f>SUM(R351:R352)</f>
        <v>0</v>
      </c>
      <c r="T350" s="128">
        <f>SUM(T351:T352)</f>
        <v>0</v>
      </c>
      <c r="AR350" s="122" t="s">
        <v>82</v>
      </c>
      <c r="AT350" s="129" t="s">
        <v>73</v>
      </c>
      <c r="AU350" s="129" t="s">
        <v>82</v>
      </c>
      <c r="AY350" s="122" t="s">
        <v>189</v>
      </c>
      <c r="BK350" s="130">
        <f>SUM(BK351:BK352)</f>
        <v>0</v>
      </c>
    </row>
    <row r="351" spans="2:65" s="1" customFormat="1" ht="49.15" customHeight="1">
      <c r="B351" s="33"/>
      <c r="C351" s="133" t="s">
        <v>731</v>
      </c>
      <c r="D351" s="133" t="s">
        <v>191</v>
      </c>
      <c r="E351" s="134" t="s">
        <v>1332</v>
      </c>
      <c r="F351" s="135" t="s">
        <v>1333</v>
      </c>
      <c r="G351" s="136" t="s">
        <v>633</v>
      </c>
      <c r="H351" s="137">
        <v>3.6669999999999998</v>
      </c>
      <c r="I351" s="138"/>
      <c r="J351" s="139">
        <f>ROUND(I351*H351,2)</f>
        <v>0</v>
      </c>
      <c r="K351" s="135" t="s">
        <v>195</v>
      </c>
      <c r="L351" s="33"/>
      <c r="M351" s="140" t="s">
        <v>19</v>
      </c>
      <c r="N351" s="141" t="s">
        <v>45</v>
      </c>
      <c r="P351" s="142">
        <f>O351*H351</f>
        <v>0</v>
      </c>
      <c r="Q351" s="142">
        <v>0</v>
      </c>
      <c r="R351" s="142">
        <f>Q351*H351</f>
        <v>0</v>
      </c>
      <c r="S351" s="142">
        <v>0</v>
      </c>
      <c r="T351" s="143">
        <f>S351*H351</f>
        <v>0</v>
      </c>
      <c r="AR351" s="144" t="s">
        <v>196</v>
      </c>
      <c r="AT351" s="144" t="s">
        <v>191</v>
      </c>
      <c r="AU351" s="144" t="s">
        <v>85</v>
      </c>
      <c r="AY351" s="18" t="s">
        <v>189</v>
      </c>
      <c r="BE351" s="145">
        <f>IF(N351="základní",J351,0)</f>
        <v>0</v>
      </c>
      <c r="BF351" s="145">
        <f>IF(N351="snížená",J351,0)</f>
        <v>0</v>
      </c>
      <c r="BG351" s="145">
        <f>IF(N351="zákl. přenesená",J351,0)</f>
        <v>0</v>
      </c>
      <c r="BH351" s="145">
        <f>IF(N351="sníž. přenesená",J351,0)</f>
        <v>0</v>
      </c>
      <c r="BI351" s="145">
        <f>IF(N351="nulová",J351,0)</f>
        <v>0</v>
      </c>
      <c r="BJ351" s="18" t="s">
        <v>82</v>
      </c>
      <c r="BK351" s="145">
        <f>ROUND(I351*H351,2)</f>
        <v>0</v>
      </c>
      <c r="BL351" s="18" t="s">
        <v>196</v>
      </c>
      <c r="BM351" s="144" t="s">
        <v>5473</v>
      </c>
    </row>
    <row r="352" spans="2:65" s="1" customFormat="1" ht="11.25">
      <c r="B352" s="33"/>
      <c r="D352" s="146" t="s">
        <v>198</v>
      </c>
      <c r="F352" s="147" t="s">
        <v>1335</v>
      </c>
      <c r="I352" s="148"/>
      <c r="L352" s="33"/>
      <c r="M352" s="191"/>
      <c r="N352" s="192"/>
      <c r="O352" s="192"/>
      <c r="P352" s="192"/>
      <c r="Q352" s="192"/>
      <c r="R352" s="192"/>
      <c r="S352" s="192"/>
      <c r="T352" s="193"/>
      <c r="AT352" s="18" t="s">
        <v>198</v>
      </c>
      <c r="AU352" s="18" t="s">
        <v>85</v>
      </c>
    </row>
    <row r="353" spans="2:12" s="1" customFormat="1" ht="6.95" customHeight="1">
      <c r="B353" s="42"/>
      <c r="C353" s="43"/>
      <c r="D353" s="43"/>
      <c r="E353" s="43"/>
      <c r="F353" s="43"/>
      <c r="G353" s="43"/>
      <c r="H353" s="43"/>
      <c r="I353" s="43"/>
      <c r="J353" s="43"/>
      <c r="K353" s="43"/>
      <c r="L353" s="33"/>
    </row>
  </sheetData>
  <sheetProtection algorithmName="SHA-512" hashValue="FwEg2fnQ4wr7Uyzg1y9aKy6m243KmGlbPDOi7PNCcK0cMF7TZfyrpaSgMTVVpgdgJOiFG7LUTcIVXO3XJcdzPQ==" saltValue="ehbg7UacPdUttEGQol0tw0IgtF18b1esnI6KRL+5oyrWvM0FqT0k3Bs93z/O/KoP6j+XE5zsrUIDr97ydcGnkw==" spinCount="100000" sheet="1" objects="1" scenarios="1" formatColumns="0" formatRows="0" autoFilter="0"/>
  <autoFilter ref="C84:K352" xr:uid="{00000000-0009-0000-0000-000011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1100-000000000000}"/>
    <hyperlink ref="F93" r:id="rId2" xr:uid="{00000000-0004-0000-1100-000001000000}"/>
    <hyperlink ref="F95" r:id="rId3" xr:uid="{00000000-0004-0000-1100-000002000000}"/>
    <hyperlink ref="F98" r:id="rId4" xr:uid="{00000000-0004-0000-1100-000003000000}"/>
    <hyperlink ref="F113" r:id="rId5" xr:uid="{00000000-0004-0000-1100-000004000000}"/>
    <hyperlink ref="F117" r:id="rId6" xr:uid="{00000000-0004-0000-1100-000005000000}"/>
    <hyperlink ref="F121" r:id="rId7" xr:uid="{00000000-0004-0000-1100-000006000000}"/>
    <hyperlink ref="F125" r:id="rId8" xr:uid="{00000000-0004-0000-1100-000007000000}"/>
    <hyperlink ref="F129" r:id="rId9" xr:uid="{00000000-0004-0000-1100-000008000000}"/>
    <hyperlink ref="F132" r:id="rId10" xr:uid="{00000000-0004-0000-1100-000009000000}"/>
    <hyperlink ref="F136" r:id="rId11" xr:uid="{00000000-0004-0000-1100-00000A000000}"/>
    <hyperlink ref="F138" r:id="rId12" xr:uid="{00000000-0004-0000-1100-00000B000000}"/>
    <hyperlink ref="F151" r:id="rId13" xr:uid="{00000000-0004-0000-1100-00000C000000}"/>
    <hyperlink ref="F156" r:id="rId14" xr:uid="{00000000-0004-0000-1100-00000D000000}"/>
    <hyperlink ref="F164" r:id="rId15" xr:uid="{00000000-0004-0000-1100-00000E000000}"/>
    <hyperlink ref="F167" r:id="rId16" xr:uid="{00000000-0004-0000-1100-00000F000000}"/>
    <hyperlink ref="F172" r:id="rId17" xr:uid="{00000000-0004-0000-1100-000010000000}"/>
    <hyperlink ref="F175" r:id="rId18" xr:uid="{00000000-0004-0000-1100-000011000000}"/>
    <hyperlink ref="F187" r:id="rId19" xr:uid="{00000000-0004-0000-1100-000012000000}"/>
    <hyperlink ref="F191" r:id="rId20" xr:uid="{00000000-0004-0000-1100-000013000000}"/>
    <hyperlink ref="F200" r:id="rId21" xr:uid="{00000000-0004-0000-1100-000014000000}"/>
    <hyperlink ref="F215" r:id="rId22" xr:uid="{00000000-0004-0000-1100-000015000000}"/>
    <hyperlink ref="F226" r:id="rId23" xr:uid="{00000000-0004-0000-1100-000016000000}"/>
    <hyperlink ref="F235" r:id="rId24" xr:uid="{00000000-0004-0000-1100-000017000000}"/>
    <hyperlink ref="F238" r:id="rId25" xr:uid="{00000000-0004-0000-1100-000018000000}"/>
    <hyperlink ref="F242" r:id="rId26" xr:uid="{00000000-0004-0000-1100-000019000000}"/>
    <hyperlink ref="F245" r:id="rId27" xr:uid="{00000000-0004-0000-1100-00001A000000}"/>
    <hyperlink ref="F248" r:id="rId28" xr:uid="{00000000-0004-0000-1100-00001B000000}"/>
    <hyperlink ref="F253" r:id="rId29" xr:uid="{00000000-0004-0000-1100-00001C000000}"/>
    <hyperlink ref="F258" r:id="rId30" xr:uid="{00000000-0004-0000-1100-00001D000000}"/>
    <hyperlink ref="F264" r:id="rId31" xr:uid="{00000000-0004-0000-1100-00001E000000}"/>
    <hyperlink ref="F267" r:id="rId32" xr:uid="{00000000-0004-0000-1100-00001F000000}"/>
    <hyperlink ref="F275" r:id="rId33" xr:uid="{00000000-0004-0000-1100-000020000000}"/>
    <hyperlink ref="F278" r:id="rId34" xr:uid="{00000000-0004-0000-1100-000021000000}"/>
    <hyperlink ref="F283" r:id="rId35" xr:uid="{00000000-0004-0000-1100-000022000000}"/>
    <hyperlink ref="F286" r:id="rId36" xr:uid="{00000000-0004-0000-1100-000023000000}"/>
    <hyperlink ref="F297" r:id="rId37" xr:uid="{00000000-0004-0000-1100-000024000000}"/>
    <hyperlink ref="F306" r:id="rId38" xr:uid="{00000000-0004-0000-1100-000025000000}"/>
    <hyperlink ref="F312" r:id="rId39" xr:uid="{00000000-0004-0000-1100-000026000000}"/>
    <hyperlink ref="F316" r:id="rId40" xr:uid="{00000000-0004-0000-1100-000027000000}"/>
    <hyperlink ref="F320" r:id="rId41" xr:uid="{00000000-0004-0000-1100-000028000000}"/>
    <hyperlink ref="F324" r:id="rId42" xr:uid="{00000000-0004-0000-1100-000029000000}"/>
    <hyperlink ref="F328" r:id="rId43" xr:uid="{00000000-0004-0000-1100-00002A000000}"/>
    <hyperlink ref="F330" r:id="rId44" xr:uid="{00000000-0004-0000-1100-00002B000000}"/>
    <hyperlink ref="F334" r:id="rId45" xr:uid="{00000000-0004-0000-1100-00002C000000}"/>
    <hyperlink ref="F338" r:id="rId46" xr:uid="{00000000-0004-0000-1100-00002D000000}"/>
    <hyperlink ref="F341" r:id="rId47" xr:uid="{00000000-0004-0000-1100-00002E000000}"/>
    <hyperlink ref="F347" r:id="rId48" xr:uid="{00000000-0004-0000-1100-00002F000000}"/>
    <hyperlink ref="F352" r:id="rId49" xr:uid="{00000000-0004-0000-1100-00003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22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8" t="s">
        <v>148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149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6" t="str">
        <f>'Rekapitulace stavby'!K6</f>
        <v>Připojení vodovodu Černé Voděrady na SV Region JIH</v>
      </c>
      <c r="F7" s="327"/>
      <c r="G7" s="327"/>
      <c r="H7" s="327"/>
      <c r="L7" s="21"/>
    </row>
    <row r="8" spans="2:46" s="1" customFormat="1" ht="12" customHeight="1">
      <c r="B8" s="33"/>
      <c r="D8" s="28" t="s">
        <v>150</v>
      </c>
      <c r="L8" s="33"/>
    </row>
    <row r="9" spans="2:46" s="1" customFormat="1" ht="16.5" customHeight="1">
      <c r="B9" s="33"/>
      <c r="E9" s="284" t="s">
        <v>5474</v>
      </c>
      <c r="F9" s="328"/>
      <c r="G9" s="328"/>
      <c r="H9" s="328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31. 7. 2025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30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29" t="str">
        <f>'Rekapitulace stavby'!E14</f>
        <v>Vyplň údaj</v>
      </c>
      <c r="F18" s="309"/>
      <c r="G18" s="309"/>
      <c r="H18" s="309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32</v>
      </c>
      <c r="I20" s="28" t="s">
        <v>26</v>
      </c>
      <c r="J20" s="26" t="s">
        <v>33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37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38</v>
      </c>
      <c r="L26" s="33"/>
    </row>
    <row r="27" spans="2:12" s="7" customFormat="1" ht="155.25" customHeight="1">
      <c r="B27" s="93"/>
      <c r="E27" s="314" t="s">
        <v>5475</v>
      </c>
      <c r="F27" s="314"/>
      <c r="G27" s="314"/>
      <c r="H27" s="314"/>
      <c r="L27" s="93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94" t="s">
        <v>40</v>
      </c>
      <c r="J30" s="64">
        <f>ROUND(J85,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42</v>
      </c>
      <c r="I32" s="36" t="s">
        <v>41</v>
      </c>
      <c r="J32" s="36" t="s">
        <v>43</v>
      </c>
      <c r="L32" s="33"/>
    </row>
    <row r="33" spans="2:12" s="1" customFormat="1" ht="14.45" customHeight="1">
      <c r="B33" s="33"/>
      <c r="D33" s="53" t="s">
        <v>44</v>
      </c>
      <c r="E33" s="28" t="s">
        <v>45</v>
      </c>
      <c r="F33" s="84">
        <f>ROUND((SUM(BE85:BE220)),  2)</f>
        <v>0</v>
      </c>
      <c r="I33" s="95">
        <v>0.21</v>
      </c>
      <c r="J33" s="84">
        <f>ROUND(((SUM(BE85:BE220))*I33),  2)</f>
        <v>0</v>
      </c>
      <c r="L33" s="33"/>
    </row>
    <row r="34" spans="2:12" s="1" customFormat="1" ht="14.45" customHeight="1">
      <c r="B34" s="33"/>
      <c r="E34" s="28" t="s">
        <v>46</v>
      </c>
      <c r="F34" s="84">
        <f>ROUND((SUM(BF85:BF220)),  2)</f>
        <v>0</v>
      </c>
      <c r="I34" s="95">
        <v>0.12</v>
      </c>
      <c r="J34" s="84">
        <f>ROUND(((SUM(BF85:BF220))*I34),  2)</f>
        <v>0</v>
      </c>
      <c r="L34" s="33"/>
    </row>
    <row r="35" spans="2:12" s="1" customFormat="1" ht="14.45" hidden="1" customHeight="1">
      <c r="B35" s="33"/>
      <c r="E35" s="28" t="s">
        <v>47</v>
      </c>
      <c r="F35" s="84">
        <f>ROUND((SUM(BG85:BG220)),  2)</f>
        <v>0</v>
      </c>
      <c r="I35" s="95">
        <v>0.21</v>
      </c>
      <c r="J35" s="84">
        <f>0</f>
        <v>0</v>
      </c>
      <c r="L35" s="33"/>
    </row>
    <row r="36" spans="2:12" s="1" customFormat="1" ht="14.45" hidden="1" customHeight="1">
      <c r="B36" s="33"/>
      <c r="E36" s="28" t="s">
        <v>48</v>
      </c>
      <c r="F36" s="84">
        <f>ROUND((SUM(BH85:BH220)),  2)</f>
        <v>0</v>
      </c>
      <c r="I36" s="95">
        <v>0.12</v>
      </c>
      <c r="J36" s="84">
        <f>0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ROUND((SUM(BI85:BI220)),  2)</f>
        <v>0</v>
      </c>
      <c r="I37" s="95">
        <v>0</v>
      </c>
      <c r="J37" s="84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6"/>
      <c r="D39" s="97" t="s">
        <v>50</v>
      </c>
      <c r="E39" s="55"/>
      <c r="F39" s="55"/>
      <c r="G39" s="98" t="s">
        <v>51</v>
      </c>
      <c r="H39" s="99" t="s">
        <v>52</v>
      </c>
      <c r="I39" s="55"/>
      <c r="J39" s="100">
        <f>SUM(J30:J37)</f>
        <v>0</v>
      </c>
      <c r="K39" s="101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158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26" t="str">
        <f>E7</f>
        <v>Připojení vodovodu Černé Voděrady na SV Region JIH</v>
      </c>
      <c r="F48" s="327"/>
      <c r="G48" s="327"/>
      <c r="H48" s="327"/>
      <c r="L48" s="33"/>
    </row>
    <row r="49" spans="2:47" s="1" customFormat="1" ht="12" customHeight="1">
      <c r="B49" s="33"/>
      <c r="C49" s="28" t="s">
        <v>150</v>
      </c>
      <c r="L49" s="33"/>
    </row>
    <row r="50" spans="2:47" s="1" customFormat="1" ht="16.5" customHeight="1">
      <c r="B50" s="33"/>
      <c r="E50" s="284" t="str">
        <f>E9</f>
        <v>VON - Vedlejší a ostatní rozpočtové náklady</v>
      </c>
      <c r="F50" s="328"/>
      <c r="G50" s="328"/>
      <c r="H50" s="328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K.Ú. černé Voděrady, Zvánovice, Ondřejov u Prahy</v>
      </c>
      <c r="I52" s="28" t="s">
        <v>23</v>
      </c>
      <c r="J52" s="50" t="str">
        <f>IF(J12="","",J12)</f>
        <v>31. 7. 2025</v>
      </c>
      <c r="L52" s="33"/>
    </row>
    <row r="53" spans="2:47" s="1" customFormat="1" ht="6.95" customHeight="1">
      <c r="B53" s="33"/>
      <c r="L53" s="33"/>
    </row>
    <row r="54" spans="2:47" s="1" customFormat="1" ht="40.15" customHeight="1">
      <c r="B54" s="33"/>
      <c r="C54" s="28" t="s">
        <v>25</v>
      </c>
      <c r="F54" s="26" t="str">
        <f>E15</f>
        <v>Obec Černé Voděrady, nám. Lípy Svobody 47, 281 63</v>
      </c>
      <c r="I54" s="28" t="s">
        <v>32</v>
      </c>
      <c r="J54" s="31" t="str">
        <f>E21</f>
        <v>Vodohospodářský rozvoj a výstavba s.s. Praha 5</v>
      </c>
      <c r="L54" s="33"/>
    </row>
    <row r="55" spans="2:47" s="1" customFormat="1" ht="15.2" customHeight="1">
      <c r="B55" s="33"/>
      <c r="C55" s="28" t="s">
        <v>30</v>
      </c>
      <c r="F55" s="26" t="str">
        <f>IF(E18="","",E18)</f>
        <v>Vyplň údaj</v>
      </c>
      <c r="I55" s="28" t="s">
        <v>36</v>
      </c>
      <c r="J55" s="31" t="str">
        <f>E24</f>
        <v>M. Morská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102" t="s">
        <v>159</v>
      </c>
      <c r="D57" s="96"/>
      <c r="E57" s="96"/>
      <c r="F57" s="96"/>
      <c r="G57" s="96"/>
      <c r="H57" s="96"/>
      <c r="I57" s="96"/>
      <c r="J57" s="103" t="s">
        <v>160</v>
      </c>
      <c r="K57" s="96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104" t="s">
        <v>72</v>
      </c>
      <c r="J59" s="64">
        <f>J85</f>
        <v>0</v>
      </c>
      <c r="L59" s="33"/>
      <c r="AU59" s="18" t="s">
        <v>161</v>
      </c>
    </row>
    <row r="60" spans="2:47" s="8" customFormat="1" ht="24.95" customHeight="1">
      <c r="B60" s="105"/>
      <c r="D60" s="106" t="s">
        <v>5476</v>
      </c>
      <c r="E60" s="107"/>
      <c r="F60" s="107"/>
      <c r="G60" s="107"/>
      <c r="H60" s="107"/>
      <c r="I60" s="107"/>
      <c r="J60" s="108">
        <f>J86</f>
        <v>0</v>
      </c>
      <c r="L60" s="105"/>
    </row>
    <row r="61" spans="2:47" s="9" customFormat="1" ht="19.899999999999999" customHeight="1">
      <c r="B61" s="109"/>
      <c r="D61" s="110" t="s">
        <v>5477</v>
      </c>
      <c r="E61" s="111"/>
      <c r="F61" s="111"/>
      <c r="G61" s="111"/>
      <c r="H61" s="111"/>
      <c r="I61" s="111"/>
      <c r="J61" s="112">
        <f>J87</f>
        <v>0</v>
      </c>
      <c r="L61" s="109"/>
    </row>
    <row r="62" spans="2:47" s="9" customFormat="1" ht="19.899999999999999" customHeight="1">
      <c r="B62" s="109"/>
      <c r="D62" s="110" t="s">
        <v>5478</v>
      </c>
      <c r="E62" s="111"/>
      <c r="F62" s="111"/>
      <c r="G62" s="111"/>
      <c r="H62" s="111"/>
      <c r="I62" s="111"/>
      <c r="J62" s="112">
        <f>J118</f>
        <v>0</v>
      </c>
      <c r="L62" s="109"/>
    </row>
    <row r="63" spans="2:47" s="9" customFormat="1" ht="19.899999999999999" customHeight="1">
      <c r="B63" s="109"/>
      <c r="D63" s="110" t="s">
        <v>5479</v>
      </c>
      <c r="E63" s="111"/>
      <c r="F63" s="111"/>
      <c r="G63" s="111"/>
      <c r="H63" s="111"/>
      <c r="I63" s="111"/>
      <c r="J63" s="112">
        <f>J148</f>
        <v>0</v>
      </c>
      <c r="L63" s="109"/>
    </row>
    <row r="64" spans="2:47" s="9" customFormat="1" ht="19.899999999999999" customHeight="1">
      <c r="B64" s="109"/>
      <c r="D64" s="110" t="s">
        <v>5480</v>
      </c>
      <c r="E64" s="111"/>
      <c r="F64" s="111"/>
      <c r="G64" s="111"/>
      <c r="H64" s="111"/>
      <c r="I64" s="111"/>
      <c r="J64" s="112">
        <f>J199</f>
        <v>0</v>
      </c>
      <c r="L64" s="109"/>
    </row>
    <row r="65" spans="2:12" s="9" customFormat="1" ht="19.899999999999999" customHeight="1">
      <c r="B65" s="109"/>
      <c r="D65" s="110" t="s">
        <v>5481</v>
      </c>
      <c r="E65" s="111"/>
      <c r="F65" s="111"/>
      <c r="G65" s="111"/>
      <c r="H65" s="111"/>
      <c r="I65" s="111"/>
      <c r="J65" s="112">
        <f>J207</f>
        <v>0</v>
      </c>
      <c r="L65" s="109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174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26" t="str">
        <f>E7</f>
        <v>Připojení vodovodu Černé Voděrady na SV Region JIH</v>
      </c>
      <c r="F75" s="327"/>
      <c r="G75" s="327"/>
      <c r="H75" s="327"/>
      <c r="L75" s="33"/>
    </row>
    <row r="76" spans="2:12" s="1" customFormat="1" ht="12" customHeight="1">
      <c r="B76" s="33"/>
      <c r="C76" s="28" t="s">
        <v>150</v>
      </c>
      <c r="L76" s="33"/>
    </row>
    <row r="77" spans="2:12" s="1" customFormat="1" ht="16.5" customHeight="1">
      <c r="B77" s="33"/>
      <c r="E77" s="284" t="str">
        <f>E9</f>
        <v>VON - Vedlejší a ostatní rozpočtové náklady</v>
      </c>
      <c r="F77" s="328"/>
      <c r="G77" s="328"/>
      <c r="H77" s="328"/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K.Ú. černé Voděrady, Zvánovice, Ondřejov u Prahy</v>
      </c>
      <c r="I79" s="28" t="s">
        <v>23</v>
      </c>
      <c r="J79" s="50" t="str">
        <f>IF(J12="","",J12)</f>
        <v>31. 7. 2025</v>
      </c>
      <c r="L79" s="33"/>
    </row>
    <row r="80" spans="2:12" s="1" customFormat="1" ht="6.95" customHeight="1">
      <c r="B80" s="33"/>
      <c r="L80" s="33"/>
    </row>
    <row r="81" spans="2:65" s="1" customFormat="1" ht="40.15" customHeight="1">
      <c r="B81" s="33"/>
      <c r="C81" s="28" t="s">
        <v>25</v>
      </c>
      <c r="F81" s="26" t="str">
        <f>E15</f>
        <v>Obec Černé Voděrady, nám. Lípy Svobody 47, 281 63</v>
      </c>
      <c r="I81" s="28" t="s">
        <v>32</v>
      </c>
      <c r="J81" s="31" t="str">
        <f>E21</f>
        <v>Vodohospodářský rozvoj a výstavba s.s. Praha 5</v>
      </c>
      <c r="L81" s="33"/>
    </row>
    <row r="82" spans="2:65" s="1" customFormat="1" ht="15.2" customHeight="1">
      <c r="B82" s="33"/>
      <c r="C82" s="28" t="s">
        <v>30</v>
      </c>
      <c r="F82" s="26" t="str">
        <f>IF(E18="","",E18)</f>
        <v>Vyplň údaj</v>
      </c>
      <c r="I82" s="28" t="s">
        <v>36</v>
      </c>
      <c r="J82" s="31" t="str">
        <f>E24</f>
        <v>M. Morská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13"/>
      <c r="C84" s="114" t="s">
        <v>175</v>
      </c>
      <c r="D84" s="115" t="s">
        <v>59</v>
      </c>
      <c r="E84" s="115" t="s">
        <v>55</v>
      </c>
      <c r="F84" s="115" t="s">
        <v>56</v>
      </c>
      <c r="G84" s="115" t="s">
        <v>176</v>
      </c>
      <c r="H84" s="115" t="s">
        <v>177</v>
      </c>
      <c r="I84" s="115" t="s">
        <v>178</v>
      </c>
      <c r="J84" s="115" t="s">
        <v>160</v>
      </c>
      <c r="K84" s="116" t="s">
        <v>179</v>
      </c>
      <c r="L84" s="113"/>
      <c r="M84" s="57" t="s">
        <v>19</v>
      </c>
      <c r="N84" s="58" t="s">
        <v>44</v>
      </c>
      <c r="O84" s="58" t="s">
        <v>180</v>
      </c>
      <c r="P84" s="58" t="s">
        <v>181</v>
      </c>
      <c r="Q84" s="58" t="s">
        <v>182</v>
      </c>
      <c r="R84" s="58" t="s">
        <v>183</v>
      </c>
      <c r="S84" s="58" t="s">
        <v>184</v>
      </c>
      <c r="T84" s="59" t="s">
        <v>185</v>
      </c>
    </row>
    <row r="85" spans="2:65" s="1" customFormat="1" ht="22.9" customHeight="1">
      <c r="B85" s="33"/>
      <c r="C85" s="62" t="s">
        <v>186</v>
      </c>
      <c r="J85" s="117">
        <f>BK85</f>
        <v>0</v>
      </c>
      <c r="L85" s="33"/>
      <c r="M85" s="60"/>
      <c r="N85" s="51"/>
      <c r="O85" s="51"/>
      <c r="P85" s="118">
        <f>P86</f>
        <v>0</v>
      </c>
      <c r="Q85" s="51"/>
      <c r="R85" s="118">
        <f>R86</f>
        <v>0</v>
      </c>
      <c r="S85" s="51"/>
      <c r="T85" s="119">
        <f>T86</f>
        <v>0</v>
      </c>
      <c r="AT85" s="18" t="s">
        <v>73</v>
      </c>
      <c r="AU85" s="18" t="s">
        <v>161</v>
      </c>
      <c r="BK85" s="120">
        <f>BK86</f>
        <v>0</v>
      </c>
    </row>
    <row r="86" spans="2:65" s="11" customFormat="1" ht="25.9" customHeight="1">
      <c r="B86" s="121"/>
      <c r="D86" s="122" t="s">
        <v>73</v>
      </c>
      <c r="E86" s="123" t="s">
        <v>5482</v>
      </c>
      <c r="F86" s="123" t="s">
        <v>5483</v>
      </c>
      <c r="I86" s="124"/>
      <c r="J86" s="125">
        <f>BK86</f>
        <v>0</v>
      </c>
      <c r="L86" s="121"/>
      <c r="M86" s="126"/>
      <c r="P86" s="127">
        <f>P87+P118+P148+P199+P207</f>
        <v>0</v>
      </c>
      <c r="R86" s="127">
        <f>R87+R118+R148+R199+R207</f>
        <v>0</v>
      </c>
      <c r="T86" s="128">
        <f>T87+T118+T148+T199+T207</f>
        <v>0</v>
      </c>
      <c r="AR86" s="122" t="s">
        <v>219</v>
      </c>
      <c r="AT86" s="129" t="s">
        <v>73</v>
      </c>
      <c r="AU86" s="129" t="s">
        <v>74</v>
      </c>
      <c r="AY86" s="122" t="s">
        <v>189</v>
      </c>
      <c r="BK86" s="130">
        <f>BK87+BK118+BK148+BK199+BK207</f>
        <v>0</v>
      </c>
    </row>
    <row r="87" spans="2:65" s="11" customFormat="1" ht="22.9" customHeight="1">
      <c r="B87" s="121"/>
      <c r="D87" s="122" t="s">
        <v>73</v>
      </c>
      <c r="E87" s="131" t="s">
        <v>5484</v>
      </c>
      <c r="F87" s="131" t="s">
        <v>5485</v>
      </c>
      <c r="I87" s="124"/>
      <c r="J87" s="132">
        <f>BK87</f>
        <v>0</v>
      </c>
      <c r="L87" s="121"/>
      <c r="M87" s="126"/>
      <c r="P87" s="127">
        <f>SUM(P88:P117)</f>
        <v>0</v>
      </c>
      <c r="R87" s="127">
        <f>SUM(R88:R117)</f>
        <v>0</v>
      </c>
      <c r="T87" s="128">
        <f>SUM(T88:T117)</f>
        <v>0</v>
      </c>
      <c r="AR87" s="122" t="s">
        <v>219</v>
      </c>
      <c r="AT87" s="129" t="s">
        <v>73</v>
      </c>
      <c r="AU87" s="129" t="s">
        <v>82</v>
      </c>
      <c r="AY87" s="122" t="s">
        <v>189</v>
      </c>
      <c r="BK87" s="130">
        <f>SUM(BK88:BK117)</f>
        <v>0</v>
      </c>
    </row>
    <row r="88" spans="2:65" s="1" customFormat="1" ht="16.5" customHeight="1">
      <c r="B88" s="33"/>
      <c r="C88" s="133" t="s">
        <v>82</v>
      </c>
      <c r="D88" s="133" t="s">
        <v>191</v>
      </c>
      <c r="E88" s="134" t="s">
        <v>5486</v>
      </c>
      <c r="F88" s="135" t="s">
        <v>5487</v>
      </c>
      <c r="G88" s="136" t="s">
        <v>734</v>
      </c>
      <c r="H88" s="137">
        <v>1</v>
      </c>
      <c r="I88" s="138"/>
      <c r="J88" s="139">
        <f>ROUND(I88*H88,2)</f>
        <v>0</v>
      </c>
      <c r="K88" s="135" t="s">
        <v>19</v>
      </c>
      <c r="L88" s="33"/>
      <c r="M88" s="140" t="s">
        <v>19</v>
      </c>
      <c r="N88" s="141" t="s">
        <v>45</v>
      </c>
      <c r="P88" s="142">
        <f>O88*H88</f>
        <v>0</v>
      </c>
      <c r="Q88" s="142">
        <v>0</v>
      </c>
      <c r="R88" s="142">
        <f>Q88*H88</f>
        <v>0</v>
      </c>
      <c r="S88" s="142">
        <v>0</v>
      </c>
      <c r="T88" s="143">
        <f>S88*H88</f>
        <v>0</v>
      </c>
      <c r="AR88" s="144" t="s">
        <v>5488</v>
      </c>
      <c r="AT88" s="144" t="s">
        <v>191</v>
      </c>
      <c r="AU88" s="144" t="s">
        <v>85</v>
      </c>
      <c r="AY88" s="18" t="s">
        <v>189</v>
      </c>
      <c r="BE88" s="145">
        <f>IF(N88="základní",J88,0)</f>
        <v>0</v>
      </c>
      <c r="BF88" s="145">
        <f>IF(N88="snížená",J88,0)</f>
        <v>0</v>
      </c>
      <c r="BG88" s="145">
        <f>IF(N88="zákl. přenesená",J88,0)</f>
        <v>0</v>
      </c>
      <c r="BH88" s="145">
        <f>IF(N88="sníž. přenesená",J88,0)</f>
        <v>0</v>
      </c>
      <c r="BI88" s="145">
        <f>IF(N88="nulová",J88,0)</f>
        <v>0</v>
      </c>
      <c r="BJ88" s="18" t="s">
        <v>82</v>
      </c>
      <c r="BK88" s="145">
        <f>ROUND(I88*H88,2)</f>
        <v>0</v>
      </c>
      <c r="BL88" s="18" t="s">
        <v>5488</v>
      </c>
      <c r="BM88" s="144" t="s">
        <v>5489</v>
      </c>
    </row>
    <row r="89" spans="2:65" s="12" customFormat="1" ht="11.25">
      <c r="B89" s="150"/>
      <c r="D89" s="151" t="s">
        <v>205</v>
      </c>
      <c r="E89" s="152" t="s">
        <v>19</v>
      </c>
      <c r="F89" s="153" t="s">
        <v>217</v>
      </c>
      <c r="H89" s="152" t="s">
        <v>19</v>
      </c>
      <c r="I89" s="154"/>
      <c r="L89" s="150"/>
      <c r="M89" s="155"/>
      <c r="T89" s="156"/>
      <c r="AT89" s="152" t="s">
        <v>205</v>
      </c>
      <c r="AU89" s="152" t="s">
        <v>85</v>
      </c>
      <c r="AV89" s="12" t="s">
        <v>82</v>
      </c>
      <c r="AW89" s="12" t="s">
        <v>35</v>
      </c>
      <c r="AX89" s="12" t="s">
        <v>74</v>
      </c>
      <c r="AY89" s="152" t="s">
        <v>189</v>
      </c>
    </row>
    <row r="90" spans="2:65" s="12" customFormat="1" ht="11.25">
      <c r="B90" s="150"/>
      <c r="D90" s="151" t="s">
        <v>205</v>
      </c>
      <c r="E90" s="152" t="s">
        <v>19</v>
      </c>
      <c r="F90" s="153" t="s">
        <v>5490</v>
      </c>
      <c r="H90" s="152" t="s">
        <v>19</v>
      </c>
      <c r="I90" s="154"/>
      <c r="L90" s="150"/>
      <c r="M90" s="155"/>
      <c r="T90" s="156"/>
      <c r="AT90" s="152" t="s">
        <v>205</v>
      </c>
      <c r="AU90" s="152" t="s">
        <v>85</v>
      </c>
      <c r="AV90" s="12" t="s">
        <v>82</v>
      </c>
      <c r="AW90" s="12" t="s">
        <v>35</v>
      </c>
      <c r="AX90" s="12" t="s">
        <v>74</v>
      </c>
      <c r="AY90" s="152" t="s">
        <v>189</v>
      </c>
    </row>
    <row r="91" spans="2:65" s="12" customFormat="1" ht="11.25">
      <c r="B91" s="150"/>
      <c r="D91" s="151" t="s">
        <v>205</v>
      </c>
      <c r="E91" s="152" t="s">
        <v>19</v>
      </c>
      <c r="F91" s="153" t="s">
        <v>5491</v>
      </c>
      <c r="H91" s="152" t="s">
        <v>19</v>
      </c>
      <c r="I91" s="154"/>
      <c r="L91" s="150"/>
      <c r="M91" s="155"/>
      <c r="T91" s="156"/>
      <c r="AT91" s="152" t="s">
        <v>205</v>
      </c>
      <c r="AU91" s="152" t="s">
        <v>85</v>
      </c>
      <c r="AV91" s="12" t="s">
        <v>82</v>
      </c>
      <c r="AW91" s="12" t="s">
        <v>35</v>
      </c>
      <c r="AX91" s="12" t="s">
        <v>74</v>
      </c>
      <c r="AY91" s="152" t="s">
        <v>189</v>
      </c>
    </row>
    <row r="92" spans="2:65" s="13" customFormat="1" ht="11.25">
      <c r="B92" s="157"/>
      <c r="D92" s="151" t="s">
        <v>205</v>
      </c>
      <c r="E92" s="158" t="s">
        <v>19</v>
      </c>
      <c r="F92" s="159" t="s">
        <v>82</v>
      </c>
      <c r="H92" s="160">
        <v>1</v>
      </c>
      <c r="I92" s="161"/>
      <c r="L92" s="157"/>
      <c r="M92" s="162"/>
      <c r="T92" s="163"/>
      <c r="AT92" s="158" t="s">
        <v>205</v>
      </c>
      <c r="AU92" s="158" t="s">
        <v>85</v>
      </c>
      <c r="AV92" s="13" t="s">
        <v>85</v>
      </c>
      <c r="AW92" s="13" t="s">
        <v>35</v>
      </c>
      <c r="AX92" s="13" t="s">
        <v>82</v>
      </c>
      <c r="AY92" s="158" t="s">
        <v>189</v>
      </c>
    </row>
    <row r="93" spans="2:65" s="1" customFormat="1" ht="16.5" customHeight="1">
      <c r="B93" s="33"/>
      <c r="C93" s="133" t="s">
        <v>85</v>
      </c>
      <c r="D93" s="133" t="s">
        <v>191</v>
      </c>
      <c r="E93" s="134" t="s">
        <v>5492</v>
      </c>
      <c r="F93" s="135" t="s">
        <v>5493</v>
      </c>
      <c r="G93" s="136" t="s">
        <v>734</v>
      </c>
      <c r="H93" s="137">
        <v>1</v>
      </c>
      <c r="I93" s="138"/>
      <c r="J93" s="139">
        <f>ROUND(I93*H93,2)</f>
        <v>0</v>
      </c>
      <c r="K93" s="135" t="s">
        <v>19</v>
      </c>
      <c r="L93" s="33"/>
      <c r="M93" s="140" t="s">
        <v>19</v>
      </c>
      <c r="N93" s="141" t="s">
        <v>45</v>
      </c>
      <c r="P93" s="142">
        <f>O93*H93</f>
        <v>0</v>
      </c>
      <c r="Q93" s="142">
        <v>0</v>
      </c>
      <c r="R93" s="142">
        <f>Q93*H93</f>
        <v>0</v>
      </c>
      <c r="S93" s="142">
        <v>0</v>
      </c>
      <c r="T93" s="143">
        <f>S93*H93</f>
        <v>0</v>
      </c>
      <c r="AR93" s="144" t="s">
        <v>5488</v>
      </c>
      <c r="AT93" s="144" t="s">
        <v>191</v>
      </c>
      <c r="AU93" s="144" t="s">
        <v>85</v>
      </c>
      <c r="AY93" s="18" t="s">
        <v>189</v>
      </c>
      <c r="BE93" s="145">
        <f>IF(N93="základní",J93,0)</f>
        <v>0</v>
      </c>
      <c r="BF93" s="145">
        <f>IF(N93="snížená",J93,0)</f>
        <v>0</v>
      </c>
      <c r="BG93" s="145">
        <f>IF(N93="zákl. přenesená",J93,0)</f>
        <v>0</v>
      </c>
      <c r="BH93" s="145">
        <f>IF(N93="sníž. přenesená",J93,0)</f>
        <v>0</v>
      </c>
      <c r="BI93" s="145">
        <f>IF(N93="nulová",J93,0)</f>
        <v>0</v>
      </c>
      <c r="BJ93" s="18" t="s">
        <v>82</v>
      </c>
      <c r="BK93" s="145">
        <f>ROUND(I93*H93,2)</f>
        <v>0</v>
      </c>
      <c r="BL93" s="18" t="s">
        <v>5488</v>
      </c>
      <c r="BM93" s="144" t="s">
        <v>5494</v>
      </c>
    </row>
    <row r="94" spans="2:65" s="12" customFormat="1" ht="11.25">
      <c r="B94" s="150"/>
      <c r="D94" s="151" t="s">
        <v>205</v>
      </c>
      <c r="E94" s="152" t="s">
        <v>19</v>
      </c>
      <c r="F94" s="153" t="s">
        <v>217</v>
      </c>
      <c r="H94" s="152" t="s">
        <v>19</v>
      </c>
      <c r="I94" s="154"/>
      <c r="L94" s="150"/>
      <c r="M94" s="155"/>
      <c r="T94" s="156"/>
      <c r="AT94" s="152" t="s">
        <v>205</v>
      </c>
      <c r="AU94" s="152" t="s">
        <v>85</v>
      </c>
      <c r="AV94" s="12" t="s">
        <v>82</v>
      </c>
      <c r="AW94" s="12" t="s">
        <v>35</v>
      </c>
      <c r="AX94" s="12" t="s">
        <v>74</v>
      </c>
      <c r="AY94" s="152" t="s">
        <v>189</v>
      </c>
    </row>
    <row r="95" spans="2:65" s="12" customFormat="1" ht="11.25">
      <c r="B95" s="150"/>
      <c r="D95" s="151" t="s">
        <v>205</v>
      </c>
      <c r="E95" s="152" t="s">
        <v>19</v>
      </c>
      <c r="F95" s="153" t="s">
        <v>5490</v>
      </c>
      <c r="H95" s="152" t="s">
        <v>19</v>
      </c>
      <c r="I95" s="154"/>
      <c r="L95" s="150"/>
      <c r="M95" s="155"/>
      <c r="T95" s="156"/>
      <c r="AT95" s="152" t="s">
        <v>205</v>
      </c>
      <c r="AU95" s="152" t="s">
        <v>85</v>
      </c>
      <c r="AV95" s="12" t="s">
        <v>82</v>
      </c>
      <c r="AW95" s="12" t="s">
        <v>35</v>
      </c>
      <c r="AX95" s="12" t="s">
        <v>74</v>
      </c>
      <c r="AY95" s="152" t="s">
        <v>189</v>
      </c>
    </row>
    <row r="96" spans="2:65" s="12" customFormat="1" ht="11.25">
      <c r="B96" s="150"/>
      <c r="D96" s="151" t="s">
        <v>205</v>
      </c>
      <c r="E96" s="152" t="s">
        <v>19</v>
      </c>
      <c r="F96" s="153" t="s">
        <v>5495</v>
      </c>
      <c r="H96" s="152" t="s">
        <v>19</v>
      </c>
      <c r="I96" s="154"/>
      <c r="L96" s="150"/>
      <c r="M96" s="155"/>
      <c r="T96" s="156"/>
      <c r="AT96" s="152" t="s">
        <v>205</v>
      </c>
      <c r="AU96" s="152" t="s">
        <v>85</v>
      </c>
      <c r="AV96" s="12" t="s">
        <v>82</v>
      </c>
      <c r="AW96" s="12" t="s">
        <v>35</v>
      </c>
      <c r="AX96" s="12" t="s">
        <v>74</v>
      </c>
      <c r="AY96" s="152" t="s">
        <v>189</v>
      </c>
    </row>
    <row r="97" spans="2:65" s="13" customFormat="1" ht="11.25">
      <c r="B97" s="157"/>
      <c r="D97" s="151" t="s">
        <v>205</v>
      </c>
      <c r="E97" s="158" t="s">
        <v>19</v>
      </c>
      <c r="F97" s="159" t="s">
        <v>82</v>
      </c>
      <c r="H97" s="160">
        <v>1</v>
      </c>
      <c r="I97" s="161"/>
      <c r="L97" s="157"/>
      <c r="M97" s="162"/>
      <c r="T97" s="163"/>
      <c r="AT97" s="158" t="s">
        <v>205</v>
      </c>
      <c r="AU97" s="158" t="s">
        <v>85</v>
      </c>
      <c r="AV97" s="13" t="s">
        <v>85</v>
      </c>
      <c r="AW97" s="13" t="s">
        <v>35</v>
      </c>
      <c r="AX97" s="13" t="s">
        <v>82</v>
      </c>
      <c r="AY97" s="158" t="s">
        <v>189</v>
      </c>
    </row>
    <row r="98" spans="2:65" s="1" customFormat="1" ht="16.5" customHeight="1">
      <c r="B98" s="33"/>
      <c r="C98" s="133" t="s">
        <v>111</v>
      </c>
      <c r="D98" s="133" t="s">
        <v>191</v>
      </c>
      <c r="E98" s="134" t="s">
        <v>5496</v>
      </c>
      <c r="F98" s="135" t="s">
        <v>5497</v>
      </c>
      <c r="G98" s="136" t="s">
        <v>734</v>
      </c>
      <c r="H98" s="137">
        <v>1</v>
      </c>
      <c r="I98" s="138"/>
      <c r="J98" s="139">
        <f>ROUND(I98*H98,2)</f>
        <v>0</v>
      </c>
      <c r="K98" s="135" t="s">
        <v>19</v>
      </c>
      <c r="L98" s="33"/>
      <c r="M98" s="140" t="s">
        <v>19</v>
      </c>
      <c r="N98" s="141" t="s">
        <v>45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5488</v>
      </c>
      <c r="AT98" s="144" t="s">
        <v>191</v>
      </c>
      <c r="AU98" s="144" t="s">
        <v>85</v>
      </c>
      <c r="AY98" s="18" t="s">
        <v>189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8" t="s">
        <v>82</v>
      </c>
      <c r="BK98" s="145">
        <f>ROUND(I98*H98,2)</f>
        <v>0</v>
      </c>
      <c r="BL98" s="18" t="s">
        <v>5488</v>
      </c>
      <c r="BM98" s="144" t="s">
        <v>5498</v>
      </c>
    </row>
    <row r="99" spans="2:65" s="12" customFormat="1" ht="11.25">
      <c r="B99" s="150"/>
      <c r="D99" s="151" t="s">
        <v>205</v>
      </c>
      <c r="E99" s="152" t="s">
        <v>19</v>
      </c>
      <c r="F99" s="153" t="s">
        <v>217</v>
      </c>
      <c r="H99" s="152" t="s">
        <v>19</v>
      </c>
      <c r="I99" s="154"/>
      <c r="L99" s="150"/>
      <c r="M99" s="155"/>
      <c r="T99" s="156"/>
      <c r="AT99" s="152" t="s">
        <v>205</v>
      </c>
      <c r="AU99" s="152" t="s">
        <v>85</v>
      </c>
      <c r="AV99" s="12" t="s">
        <v>82</v>
      </c>
      <c r="AW99" s="12" t="s">
        <v>35</v>
      </c>
      <c r="AX99" s="12" t="s">
        <v>74</v>
      </c>
      <c r="AY99" s="152" t="s">
        <v>189</v>
      </c>
    </row>
    <row r="100" spans="2:65" s="12" customFormat="1" ht="11.25">
      <c r="B100" s="150"/>
      <c r="D100" s="151" t="s">
        <v>205</v>
      </c>
      <c r="E100" s="152" t="s">
        <v>19</v>
      </c>
      <c r="F100" s="153" t="s">
        <v>5490</v>
      </c>
      <c r="H100" s="152" t="s">
        <v>19</v>
      </c>
      <c r="I100" s="154"/>
      <c r="L100" s="150"/>
      <c r="M100" s="155"/>
      <c r="T100" s="156"/>
      <c r="AT100" s="152" t="s">
        <v>205</v>
      </c>
      <c r="AU100" s="152" t="s">
        <v>85</v>
      </c>
      <c r="AV100" s="12" t="s">
        <v>82</v>
      </c>
      <c r="AW100" s="12" t="s">
        <v>35</v>
      </c>
      <c r="AX100" s="12" t="s">
        <v>74</v>
      </c>
      <c r="AY100" s="152" t="s">
        <v>189</v>
      </c>
    </row>
    <row r="101" spans="2:65" s="12" customFormat="1" ht="22.5">
      <c r="B101" s="150"/>
      <c r="D101" s="151" t="s">
        <v>205</v>
      </c>
      <c r="E101" s="152" t="s">
        <v>19</v>
      </c>
      <c r="F101" s="153" t="s">
        <v>5499</v>
      </c>
      <c r="H101" s="152" t="s">
        <v>19</v>
      </c>
      <c r="I101" s="154"/>
      <c r="L101" s="150"/>
      <c r="M101" s="155"/>
      <c r="T101" s="156"/>
      <c r="AT101" s="152" t="s">
        <v>205</v>
      </c>
      <c r="AU101" s="152" t="s">
        <v>85</v>
      </c>
      <c r="AV101" s="12" t="s">
        <v>82</v>
      </c>
      <c r="AW101" s="12" t="s">
        <v>35</v>
      </c>
      <c r="AX101" s="12" t="s">
        <v>74</v>
      </c>
      <c r="AY101" s="152" t="s">
        <v>189</v>
      </c>
    </row>
    <row r="102" spans="2:65" s="13" customFormat="1" ht="11.25">
      <c r="B102" s="157"/>
      <c r="D102" s="151" t="s">
        <v>205</v>
      </c>
      <c r="E102" s="158" t="s">
        <v>19</v>
      </c>
      <c r="F102" s="159" t="s">
        <v>82</v>
      </c>
      <c r="H102" s="160">
        <v>1</v>
      </c>
      <c r="I102" s="161"/>
      <c r="L102" s="157"/>
      <c r="M102" s="162"/>
      <c r="T102" s="163"/>
      <c r="AT102" s="158" t="s">
        <v>205</v>
      </c>
      <c r="AU102" s="158" t="s">
        <v>85</v>
      </c>
      <c r="AV102" s="13" t="s">
        <v>85</v>
      </c>
      <c r="AW102" s="13" t="s">
        <v>35</v>
      </c>
      <c r="AX102" s="13" t="s">
        <v>82</v>
      </c>
      <c r="AY102" s="158" t="s">
        <v>189</v>
      </c>
    </row>
    <row r="103" spans="2:65" s="1" customFormat="1" ht="16.5" customHeight="1">
      <c r="B103" s="33"/>
      <c r="C103" s="133" t="s">
        <v>196</v>
      </c>
      <c r="D103" s="133" t="s">
        <v>191</v>
      </c>
      <c r="E103" s="134" t="s">
        <v>5500</v>
      </c>
      <c r="F103" s="135" t="s">
        <v>5501</v>
      </c>
      <c r="G103" s="136" t="s">
        <v>734</v>
      </c>
      <c r="H103" s="137">
        <v>1</v>
      </c>
      <c r="I103" s="138"/>
      <c r="J103" s="139">
        <f>ROUND(I103*H103,2)</f>
        <v>0</v>
      </c>
      <c r="K103" s="135" t="s">
        <v>19</v>
      </c>
      <c r="L103" s="33"/>
      <c r="M103" s="140" t="s">
        <v>19</v>
      </c>
      <c r="N103" s="141" t="s">
        <v>45</v>
      </c>
      <c r="P103" s="142">
        <f>O103*H103</f>
        <v>0</v>
      </c>
      <c r="Q103" s="142">
        <v>0</v>
      </c>
      <c r="R103" s="142">
        <f>Q103*H103</f>
        <v>0</v>
      </c>
      <c r="S103" s="142">
        <v>0</v>
      </c>
      <c r="T103" s="143">
        <f>S103*H103</f>
        <v>0</v>
      </c>
      <c r="AR103" s="144" t="s">
        <v>5488</v>
      </c>
      <c r="AT103" s="144" t="s">
        <v>191</v>
      </c>
      <c r="AU103" s="144" t="s">
        <v>85</v>
      </c>
      <c r="AY103" s="18" t="s">
        <v>189</v>
      </c>
      <c r="BE103" s="145">
        <f>IF(N103="základní",J103,0)</f>
        <v>0</v>
      </c>
      <c r="BF103" s="145">
        <f>IF(N103="snížená",J103,0)</f>
        <v>0</v>
      </c>
      <c r="BG103" s="145">
        <f>IF(N103="zákl. přenesená",J103,0)</f>
        <v>0</v>
      </c>
      <c r="BH103" s="145">
        <f>IF(N103="sníž. přenesená",J103,0)</f>
        <v>0</v>
      </c>
      <c r="BI103" s="145">
        <f>IF(N103="nulová",J103,0)</f>
        <v>0</v>
      </c>
      <c r="BJ103" s="18" t="s">
        <v>82</v>
      </c>
      <c r="BK103" s="145">
        <f>ROUND(I103*H103,2)</f>
        <v>0</v>
      </c>
      <c r="BL103" s="18" t="s">
        <v>5488</v>
      </c>
      <c r="BM103" s="144" t="s">
        <v>5502</v>
      </c>
    </row>
    <row r="104" spans="2:65" s="12" customFormat="1" ht="11.25">
      <c r="B104" s="150"/>
      <c r="D104" s="151" t="s">
        <v>205</v>
      </c>
      <c r="E104" s="152" t="s">
        <v>19</v>
      </c>
      <c r="F104" s="153" t="s">
        <v>217</v>
      </c>
      <c r="H104" s="152" t="s">
        <v>19</v>
      </c>
      <c r="I104" s="154"/>
      <c r="L104" s="150"/>
      <c r="M104" s="155"/>
      <c r="T104" s="156"/>
      <c r="AT104" s="152" t="s">
        <v>205</v>
      </c>
      <c r="AU104" s="152" t="s">
        <v>85</v>
      </c>
      <c r="AV104" s="12" t="s">
        <v>82</v>
      </c>
      <c r="AW104" s="12" t="s">
        <v>35</v>
      </c>
      <c r="AX104" s="12" t="s">
        <v>74</v>
      </c>
      <c r="AY104" s="152" t="s">
        <v>189</v>
      </c>
    </row>
    <row r="105" spans="2:65" s="12" customFormat="1" ht="11.25">
      <c r="B105" s="150"/>
      <c r="D105" s="151" t="s">
        <v>205</v>
      </c>
      <c r="E105" s="152" t="s">
        <v>19</v>
      </c>
      <c r="F105" s="153" t="s">
        <v>5490</v>
      </c>
      <c r="H105" s="152" t="s">
        <v>19</v>
      </c>
      <c r="I105" s="154"/>
      <c r="L105" s="150"/>
      <c r="M105" s="155"/>
      <c r="T105" s="156"/>
      <c r="AT105" s="152" t="s">
        <v>205</v>
      </c>
      <c r="AU105" s="152" t="s">
        <v>85</v>
      </c>
      <c r="AV105" s="12" t="s">
        <v>82</v>
      </c>
      <c r="AW105" s="12" t="s">
        <v>35</v>
      </c>
      <c r="AX105" s="12" t="s">
        <v>74</v>
      </c>
      <c r="AY105" s="152" t="s">
        <v>189</v>
      </c>
    </row>
    <row r="106" spans="2:65" s="12" customFormat="1" ht="11.25">
      <c r="B106" s="150"/>
      <c r="D106" s="151" t="s">
        <v>205</v>
      </c>
      <c r="E106" s="152" t="s">
        <v>19</v>
      </c>
      <c r="F106" s="153" t="s">
        <v>5503</v>
      </c>
      <c r="H106" s="152" t="s">
        <v>19</v>
      </c>
      <c r="I106" s="154"/>
      <c r="L106" s="150"/>
      <c r="M106" s="155"/>
      <c r="T106" s="156"/>
      <c r="AT106" s="152" t="s">
        <v>205</v>
      </c>
      <c r="AU106" s="152" t="s">
        <v>85</v>
      </c>
      <c r="AV106" s="12" t="s">
        <v>82</v>
      </c>
      <c r="AW106" s="12" t="s">
        <v>35</v>
      </c>
      <c r="AX106" s="12" t="s">
        <v>74</v>
      </c>
      <c r="AY106" s="152" t="s">
        <v>189</v>
      </c>
    </row>
    <row r="107" spans="2:65" s="13" customFormat="1" ht="11.25">
      <c r="B107" s="157"/>
      <c r="D107" s="151" t="s">
        <v>205</v>
      </c>
      <c r="E107" s="158" t="s">
        <v>19</v>
      </c>
      <c r="F107" s="159" t="s">
        <v>82</v>
      </c>
      <c r="H107" s="160">
        <v>1</v>
      </c>
      <c r="I107" s="161"/>
      <c r="L107" s="157"/>
      <c r="M107" s="162"/>
      <c r="T107" s="163"/>
      <c r="AT107" s="158" t="s">
        <v>205</v>
      </c>
      <c r="AU107" s="158" t="s">
        <v>85</v>
      </c>
      <c r="AV107" s="13" t="s">
        <v>85</v>
      </c>
      <c r="AW107" s="13" t="s">
        <v>35</v>
      </c>
      <c r="AX107" s="13" t="s">
        <v>82</v>
      </c>
      <c r="AY107" s="158" t="s">
        <v>189</v>
      </c>
    </row>
    <row r="108" spans="2:65" s="1" customFormat="1" ht="16.5" customHeight="1">
      <c r="B108" s="33"/>
      <c r="C108" s="133" t="s">
        <v>219</v>
      </c>
      <c r="D108" s="133" t="s">
        <v>191</v>
      </c>
      <c r="E108" s="134" t="s">
        <v>5504</v>
      </c>
      <c r="F108" s="135" t="s">
        <v>5505</v>
      </c>
      <c r="G108" s="136" t="s">
        <v>734</v>
      </c>
      <c r="H108" s="137">
        <v>1</v>
      </c>
      <c r="I108" s="138"/>
      <c r="J108" s="139">
        <f>ROUND(I108*H108,2)</f>
        <v>0</v>
      </c>
      <c r="K108" s="135" t="s">
        <v>19</v>
      </c>
      <c r="L108" s="33"/>
      <c r="M108" s="140" t="s">
        <v>19</v>
      </c>
      <c r="N108" s="141" t="s">
        <v>45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5488</v>
      </c>
      <c r="AT108" s="144" t="s">
        <v>191</v>
      </c>
      <c r="AU108" s="144" t="s">
        <v>85</v>
      </c>
      <c r="AY108" s="18" t="s">
        <v>189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8" t="s">
        <v>82</v>
      </c>
      <c r="BK108" s="145">
        <f>ROUND(I108*H108,2)</f>
        <v>0</v>
      </c>
      <c r="BL108" s="18" t="s">
        <v>5488</v>
      </c>
      <c r="BM108" s="144" t="s">
        <v>5506</v>
      </c>
    </row>
    <row r="109" spans="2:65" s="12" customFormat="1" ht="11.25">
      <c r="B109" s="150"/>
      <c r="D109" s="151" t="s">
        <v>205</v>
      </c>
      <c r="E109" s="152" t="s">
        <v>19</v>
      </c>
      <c r="F109" s="153" t="s">
        <v>217</v>
      </c>
      <c r="H109" s="152" t="s">
        <v>19</v>
      </c>
      <c r="I109" s="154"/>
      <c r="L109" s="150"/>
      <c r="M109" s="155"/>
      <c r="T109" s="156"/>
      <c r="AT109" s="152" t="s">
        <v>205</v>
      </c>
      <c r="AU109" s="152" t="s">
        <v>85</v>
      </c>
      <c r="AV109" s="12" t="s">
        <v>82</v>
      </c>
      <c r="AW109" s="12" t="s">
        <v>35</v>
      </c>
      <c r="AX109" s="12" t="s">
        <v>74</v>
      </c>
      <c r="AY109" s="152" t="s">
        <v>189</v>
      </c>
    </row>
    <row r="110" spans="2:65" s="12" customFormat="1" ht="11.25">
      <c r="B110" s="150"/>
      <c r="D110" s="151" t="s">
        <v>205</v>
      </c>
      <c r="E110" s="152" t="s">
        <v>19</v>
      </c>
      <c r="F110" s="153" t="s">
        <v>5490</v>
      </c>
      <c r="H110" s="152" t="s">
        <v>19</v>
      </c>
      <c r="I110" s="154"/>
      <c r="L110" s="150"/>
      <c r="M110" s="155"/>
      <c r="T110" s="156"/>
      <c r="AT110" s="152" t="s">
        <v>205</v>
      </c>
      <c r="AU110" s="152" t="s">
        <v>85</v>
      </c>
      <c r="AV110" s="12" t="s">
        <v>82</v>
      </c>
      <c r="AW110" s="12" t="s">
        <v>35</v>
      </c>
      <c r="AX110" s="12" t="s">
        <v>74</v>
      </c>
      <c r="AY110" s="152" t="s">
        <v>189</v>
      </c>
    </row>
    <row r="111" spans="2:65" s="12" customFormat="1" ht="11.25">
      <c r="B111" s="150"/>
      <c r="D111" s="151" t="s">
        <v>205</v>
      </c>
      <c r="E111" s="152" t="s">
        <v>19</v>
      </c>
      <c r="F111" s="153" t="s">
        <v>5507</v>
      </c>
      <c r="H111" s="152" t="s">
        <v>19</v>
      </c>
      <c r="I111" s="154"/>
      <c r="L111" s="150"/>
      <c r="M111" s="155"/>
      <c r="T111" s="156"/>
      <c r="AT111" s="152" t="s">
        <v>205</v>
      </c>
      <c r="AU111" s="152" t="s">
        <v>85</v>
      </c>
      <c r="AV111" s="12" t="s">
        <v>82</v>
      </c>
      <c r="AW111" s="12" t="s">
        <v>35</v>
      </c>
      <c r="AX111" s="12" t="s">
        <v>74</v>
      </c>
      <c r="AY111" s="152" t="s">
        <v>189</v>
      </c>
    </row>
    <row r="112" spans="2:65" s="13" customFormat="1" ht="11.25">
      <c r="B112" s="157"/>
      <c r="D112" s="151" t="s">
        <v>205</v>
      </c>
      <c r="E112" s="158" t="s">
        <v>19</v>
      </c>
      <c r="F112" s="159" t="s">
        <v>82</v>
      </c>
      <c r="H112" s="160">
        <v>1</v>
      </c>
      <c r="I112" s="161"/>
      <c r="L112" s="157"/>
      <c r="M112" s="162"/>
      <c r="T112" s="163"/>
      <c r="AT112" s="158" t="s">
        <v>205</v>
      </c>
      <c r="AU112" s="158" t="s">
        <v>85</v>
      </c>
      <c r="AV112" s="13" t="s">
        <v>85</v>
      </c>
      <c r="AW112" s="13" t="s">
        <v>35</v>
      </c>
      <c r="AX112" s="13" t="s">
        <v>82</v>
      </c>
      <c r="AY112" s="158" t="s">
        <v>189</v>
      </c>
    </row>
    <row r="113" spans="2:65" s="1" customFormat="1" ht="16.5" customHeight="1">
      <c r="B113" s="33"/>
      <c r="C113" s="133" t="s">
        <v>218</v>
      </c>
      <c r="D113" s="133" t="s">
        <v>191</v>
      </c>
      <c r="E113" s="134" t="s">
        <v>5508</v>
      </c>
      <c r="F113" s="135" t="s">
        <v>5509</v>
      </c>
      <c r="G113" s="136" t="s">
        <v>734</v>
      </c>
      <c r="H113" s="137">
        <v>1</v>
      </c>
      <c r="I113" s="138"/>
      <c r="J113" s="139">
        <f>ROUND(I113*H113,2)</f>
        <v>0</v>
      </c>
      <c r="K113" s="135" t="s">
        <v>19</v>
      </c>
      <c r="L113" s="33"/>
      <c r="M113" s="140" t="s">
        <v>19</v>
      </c>
      <c r="N113" s="141" t="s">
        <v>45</v>
      </c>
      <c r="P113" s="142">
        <f>O113*H113</f>
        <v>0</v>
      </c>
      <c r="Q113" s="142">
        <v>0</v>
      </c>
      <c r="R113" s="142">
        <f>Q113*H113</f>
        <v>0</v>
      </c>
      <c r="S113" s="142">
        <v>0</v>
      </c>
      <c r="T113" s="143">
        <f>S113*H113</f>
        <v>0</v>
      </c>
      <c r="AR113" s="144" t="s">
        <v>5488</v>
      </c>
      <c r="AT113" s="144" t="s">
        <v>191</v>
      </c>
      <c r="AU113" s="144" t="s">
        <v>85</v>
      </c>
      <c r="AY113" s="18" t="s">
        <v>189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8" t="s">
        <v>82</v>
      </c>
      <c r="BK113" s="145">
        <f>ROUND(I113*H113,2)</f>
        <v>0</v>
      </c>
      <c r="BL113" s="18" t="s">
        <v>5488</v>
      </c>
      <c r="BM113" s="144" t="s">
        <v>5510</v>
      </c>
    </row>
    <row r="114" spans="2:65" s="12" customFormat="1" ht="11.25">
      <c r="B114" s="150"/>
      <c r="D114" s="151" t="s">
        <v>205</v>
      </c>
      <c r="E114" s="152" t="s">
        <v>19</v>
      </c>
      <c r="F114" s="153" t="s">
        <v>217</v>
      </c>
      <c r="H114" s="152" t="s">
        <v>19</v>
      </c>
      <c r="I114" s="154"/>
      <c r="L114" s="150"/>
      <c r="M114" s="155"/>
      <c r="T114" s="156"/>
      <c r="AT114" s="152" t="s">
        <v>205</v>
      </c>
      <c r="AU114" s="152" t="s">
        <v>85</v>
      </c>
      <c r="AV114" s="12" t="s">
        <v>82</v>
      </c>
      <c r="AW114" s="12" t="s">
        <v>35</v>
      </c>
      <c r="AX114" s="12" t="s">
        <v>74</v>
      </c>
      <c r="AY114" s="152" t="s">
        <v>189</v>
      </c>
    </row>
    <row r="115" spans="2:65" s="12" customFormat="1" ht="11.25">
      <c r="B115" s="150"/>
      <c r="D115" s="151" t="s">
        <v>205</v>
      </c>
      <c r="E115" s="152" t="s">
        <v>19</v>
      </c>
      <c r="F115" s="153" t="s">
        <v>5490</v>
      </c>
      <c r="H115" s="152" t="s">
        <v>19</v>
      </c>
      <c r="I115" s="154"/>
      <c r="L115" s="150"/>
      <c r="M115" s="155"/>
      <c r="T115" s="156"/>
      <c r="AT115" s="152" t="s">
        <v>205</v>
      </c>
      <c r="AU115" s="152" t="s">
        <v>85</v>
      </c>
      <c r="AV115" s="12" t="s">
        <v>82</v>
      </c>
      <c r="AW115" s="12" t="s">
        <v>35</v>
      </c>
      <c r="AX115" s="12" t="s">
        <v>74</v>
      </c>
      <c r="AY115" s="152" t="s">
        <v>189</v>
      </c>
    </row>
    <row r="116" spans="2:65" s="12" customFormat="1" ht="11.25">
      <c r="B116" s="150"/>
      <c r="D116" s="151" t="s">
        <v>205</v>
      </c>
      <c r="E116" s="152" t="s">
        <v>19</v>
      </c>
      <c r="F116" s="153" t="s">
        <v>5511</v>
      </c>
      <c r="H116" s="152" t="s">
        <v>19</v>
      </c>
      <c r="I116" s="154"/>
      <c r="L116" s="150"/>
      <c r="M116" s="155"/>
      <c r="T116" s="156"/>
      <c r="AT116" s="152" t="s">
        <v>205</v>
      </c>
      <c r="AU116" s="152" t="s">
        <v>85</v>
      </c>
      <c r="AV116" s="12" t="s">
        <v>82</v>
      </c>
      <c r="AW116" s="12" t="s">
        <v>35</v>
      </c>
      <c r="AX116" s="12" t="s">
        <v>74</v>
      </c>
      <c r="AY116" s="152" t="s">
        <v>189</v>
      </c>
    </row>
    <row r="117" spans="2:65" s="13" customFormat="1" ht="11.25">
      <c r="B117" s="157"/>
      <c r="D117" s="151" t="s">
        <v>205</v>
      </c>
      <c r="E117" s="158" t="s">
        <v>19</v>
      </c>
      <c r="F117" s="159" t="s">
        <v>82</v>
      </c>
      <c r="H117" s="160">
        <v>1</v>
      </c>
      <c r="I117" s="161"/>
      <c r="L117" s="157"/>
      <c r="M117" s="162"/>
      <c r="T117" s="163"/>
      <c r="AT117" s="158" t="s">
        <v>205</v>
      </c>
      <c r="AU117" s="158" t="s">
        <v>85</v>
      </c>
      <c r="AV117" s="13" t="s">
        <v>85</v>
      </c>
      <c r="AW117" s="13" t="s">
        <v>35</v>
      </c>
      <c r="AX117" s="13" t="s">
        <v>82</v>
      </c>
      <c r="AY117" s="158" t="s">
        <v>189</v>
      </c>
    </row>
    <row r="118" spans="2:65" s="11" customFormat="1" ht="22.9" customHeight="1">
      <c r="B118" s="121"/>
      <c r="D118" s="122" t="s">
        <v>73</v>
      </c>
      <c r="E118" s="131" t="s">
        <v>5512</v>
      </c>
      <c r="F118" s="131" t="s">
        <v>5513</v>
      </c>
      <c r="I118" s="124"/>
      <c r="J118" s="132">
        <f>BK118</f>
        <v>0</v>
      </c>
      <c r="L118" s="121"/>
      <c r="M118" s="126"/>
      <c r="P118" s="127">
        <f>SUM(P119:P147)</f>
        <v>0</v>
      </c>
      <c r="R118" s="127">
        <f>SUM(R119:R147)</f>
        <v>0</v>
      </c>
      <c r="T118" s="128">
        <f>SUM(T119:T147)</f>
        <v>0</v>
      </c>
      <c r="AR118" s="122" t="s">
        <v>219</v>
      </c>
      <c r="AT118" s="129" t="s">
        <v>73</v>
      </c>
      <c r="AU118" s="129" t="s">
        <v>82</v>
      </c>
      <c r="AY118" s="122" t="s">
        <v>189</v>
      </c>
      <c r="BK118" s="130">
        <f>SUM(BK119:BK147)</f>
        <v>0</v>
      </c>
    </row>
    <row r="119" spans="2:65" s="1" customFormat="1" ht="16.5" customHeight="1">
      <c r="B119" s="33"/>
      <c r="C119" s="133" t="s">
        <v>229</v>
      </c>
      <c r="D119" s="133" t="s">
        <v>191</v>
      </c>
      <c r="E119" s="134" t="s">
        <v>5514</v>
      </c>
      <c r="F119" s="135" t="s">
        <v>5515</v>
      </c>
      <c r="G119" s="136" t="s">
        <v>734</v>
      </c>
      <c r="H119" s="137">
        <v>1</v>
      </c>
      <c r="I119" s="138"/>
      <c r="J119" s="139">
        <f>ROUND(I119*H119,2)</f>
        <v>0</v>
      </c>
      <c r="K119" s="135" t="s">
        <v>19</v>
      </c>
      <c r="L119" s="33"/>
      <c r="M119" s="140" t="s">
        <v>19</v>
      </c>
      <c r="N119" s="141" t="s">
        <v>45</v>
      </c>
      <c r="P119" s="142">
        <f>O119*H119</f>
        <v>0</v>
      </c>
      <c r="Q119" s="142">
        <v>0</v>
      </c>
      <c r="R119" s="142">
        <f>Q119*H119</f>
        <v>0</v>
      </c>
      <c r="S119" s="142">
        <v>0</v>
      </c>
      <c r="T119" s="143">
        <f>S119*H119</f>
        <v>0</v>
      </c>
      <c r="AR119" s="144" t="s">
        <v>5488</v>
      </c>
      <c r="AT119" s="144" t="s">
        <v>191</v>
      </c>
      <c r="AU119" s="144" t="s">
        <v>85</v>
      </c>
      <c r="AY119" s="18" t="s">
        <v>189</v>
      </c>
      <c r="BE119" s="145">
        <f>IF(N119="základní",J119,0)</f>
        <v>0</v>
      </c>
      <c r="BF119" s="145">
        <f>IF(N119="snížená",J119,0)</f>
        <v>0</v>
      </c>
      <c r="BG119" s="145">
        <f>IF(N119="zákl. přenesená",J119,0)</f>
        <v>0</v>
      </c>
      <c r="BH119" s="145">
        <f>IF(N119="sníž. přenesená",J119,0)</f>
        <v>0</v>
      </c>
      <c r="BI119" s="145">
        <f>IF(N119="nulová",J119,0)</f>
        <v>0</v>
      </c>
      <c r="BJ119" s="18" t="s">
        <v>82</v>
      </c>
      <c r="BK119" s="145">
        <f>ROUND(I119*H119,2)</f>
        <v>0</v>
      </c>
      <c r="BL119" s="18" t="s">
        <v>5488</v>
      </c>
      <c r="BM119" s="144" t="s">
        <v>5516</v>
      </c>
    </row>
    <row r="120" spans="2:65" s="12" customFormat="1" ht="11.25">
      <c r="B120" s="150"/>
      <c r="D120" s="151" t="s">
        <v>205</v>
      </c>
      <c r="E120" s="152" t="s">
        <v>19</v>
      </c>
      <c r="F120" s="153" t="s">
        <v>217</v>
      </c>
      <c r="H120" s="152" t="s">
        <v>19</v>
      </c>
      <c r="I120" s="154"/>
      <c r="L120" s="150"/>
      <c r="M120" s="155"/>
      <c r="T120" s="156"/>
      <c r="AT120" s="152" t="s">
        <v>205</v>
      </c>
      <c r="AU120" s="152" t="s">
        <v>85</v>
      </c>
      <c r="AV120" s="12" t="s">
        <v>82</v>
      </c>
      <c r="AW120" s="12" t="s">
        <v>35</v>
      </c>
      <c r="AX120" s="12" t="s">
        <v>74</v>
      </c>
      <c r="AY120" s="152" t="s">
        <v>189</v>
      </c>
    </row>
    <row r="121" spans="2:65" s="12" customFormat="1" ht="11.25">
      <c r="B121" s="150"/>
      <c r="D121" s="151" t="s">
        <v>205</v>
      </c>
      <c r="E121" s="152" t="s">
        <v>19</v>
      </c>
      <c r="F121" s="153" t="s">
        <v>5490</v>
      </c>
      <c r="H121" s="152" t="s">
        <v>19</v>
      </c>
      <c r="I121" s="154"/>
      <c r="L121" s="150"/>
      <c r="M121" s="155"/>
      <c r="T121" s="156"/>
      <c r="AT121" s="152" t="s">
        <v>205</v>
      </c>
      <c r="AU121" s="152" t="s">
        <v>85</v>
      </c>
      <c r="AV121" s="12" t="s">
        <v>82</v>
      </c>
      <c r="AW121" s="12" t="s">
        <v>35</v>
      </c>
      <c r="AX121" s="12" t="s">
        <v>74</v>
      </c>
      <c r="AY121" s="152" t="s">
        <v>189</v>
      </c>
    </row>
    <row r="122" spans="2:65" s="12" customFormat="1" ht="11.25">
      <c r="B122" s="150"/>
      <c r="D122" s="151" t="s">
        <v>205</v>
      </c>
      <c r="E122" s="152" t="s">
        <v>19</v>
      </c>
      <c r="F122" s="153" t="s">
        <v>5517</v>
      </c>
      <c r="H122" s="152" t="s">
        <v>19</v>
      </c>
      <c r="I122" s="154"/>
      <c r="L122" s="150"/>
      <c r="M122" s="155"/>
      <c r="T122" s="156"/>
      <c r="AT122" s="152" t="s">
        <v>205</v>
      </c>
      <c r="AU122" s="152" t="s">
        <v>85</v>
      </c>
      <c r="AV122" s="12" t="s">
        <v>82</v>
      </c>
      <c r="AW122" s="12" t="s">
        <v>35</v>
      </c>
      <c r="AX122" s="12" t="s">
        <v>74</v>
      </c>
      <c r="AY122" s="152" t="s">
        <v>189</v>
      </c>
    </row>
    <row r="123" spans="2:65" s="13" customFormat="1" ht="11.25">
      <c r="B123" s="157"/>
      <c r="D123" s="151" t="s">
        <v>205</v>
      </c>
      <c r="E123" s="158" t="s">
        <v>19</v>
      </c>
      <c r="F123" s="159" t="s">
        <v>82</v>
      </c>
      <c r="H123" s="160">
        <v>1</v>
      </c>
      <c r="I123" s="161"/>
      <c r="L123" s="157"/>
      <c r="M123" s="162"/>
      <c r="T123" s="163"/>
      <c r="AT123" s="158" t="s">
        <v>205</v>
      </c>
      <c r="AU123" s="158" t="s">
        <v>85</v>
      </c>
      <c r="AV123" s="13" t="s">
        <v>85</v>
      </c>
      <c r="AW123" s="13" t="s">
        <v>35</v>
      </c>
      <c r="AX123" s="13" t="s">
        <v>82</v>
      </c>
      <c r="AY123" s="158" t="s">
        <v>189</v>
      </c>
    </row>
    <row r="124" spans="2:65" s="1" customFormat="1" ht="16.5" customHeight="1">
      <c r="B124" s="33"/>
      <c r="C124" s="133" t="s">
        <v>234</v>
      </c>
      <c r="D124" s="133" t="s">
        <v>191</v>
      </c>
      <c r="E124" s="134" t="s">
        <v>5518</v>
      </c>
      <c r="F124" s="135" t="s">
        <v>5519</v>
      </c>
      <c r="G124" s="136" t="s">
        <v>734</v>
      </c>
      <c r="H124" s="137">
        <v>1</v>
      </c>
      <c r="I124" s="138"/>
      <c r="J124" s="139">
        <f>ROUND(I124*H124,2)</f>
        <v>0</v>
      </c>
      <c r="K124" s="135" t="s">
        <v>19</v>
      </c>
      <c r="L124" s="33"/>
      <c r="M124" s="140" t="s">
        <v>19</v>
      </c>
      <c r="N124" s="141" t="s">
        <v>45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5488</v>
      </c>
      <c r="AT124" s="144" t="s">
        <v>191</v>
      </c>
      <c r="AU124" s="144" t="s">
        <v>85</v>
      </c>
      <c r="AY124" s="18" t="s">
        <v>189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8" t="s">
        <v>82</v>
      </c>
      <c r="BK124" s="145">
        <f>ROUND(I124*H124,2)</f>
        <v>0</v>
      </c>
      <c r="BL124" s="18" t="s">
        <v>5488</v>
      </c>
      <c r="BM124" s="144" t="s">
        <v>5520</v>
      </c>
    </row>
    <row r="125" spans="2:65" s="12" customFormat="1" ht="11.25">
      <c r="B125" s="150"/>
      <c r="D125" s="151" t="s">
        <v>205</v>
      </c>
      <c r="E125" s="152" t="s">
        <v>19</v>
      </c>
      <c r="F125" s="153" t="s">
        <v>5521</v>
      </c>
      <c r="H125" s="152" t="s">
        <v>19</v>
      </c>
      <c r="I125" s="154"/>
      <c r="L125" s="150"/>
      <c r="M125" s="155"/>
      <c r="T125" s="156"/>
      <c r="AT125" s="152" t="s">
        <v>205</v>
      </c>
      <c r="AU125" s="152" t="s">
        <v>85</v>
      </c>
      <c r="AV125" s="12" t="s">
        <v>82</v>
      </c>
      <c r="AW125" s="12" t="s">
        <v>35</v>
      </c>
      <c r="AX125" s="12" t="s">
        <v>74</v>
      </c>
      <c r="AY125" s="152" t="s">
        <v>189</v>
      </c>
    </row>
    <row r="126" spans="2:65" s="13" customFormat="1" ht="11.25">
      <c r="B126" s="157"/>
      <c r="D126" s="151" t="s">
        <v>205</v>
      </c>
      <c r="E126" s="158" t="s">
        <v>19</v>
      </c>
      <c r="F126" s="159" t="s">
        <v>82</v>
      </c>
      <c r="H126" s="160">
        <v>1</v>
      </c>
      <c r="I126" s="161"/>
      <c r="L126" s="157"/>
      <c r="M126" s="162"/>
      <c r="T126" s="163"/>
      <c r="AT126" s="158" t="s">
        <v>205</v>
      </c>
      <c r="AU126" s="158" t="s">
        <v>85</v>
      </c>
      <c r="AV126" s="13" t="s">
        <v>85</v>
      </c>
      <c r="AW126" s="13" t="s">
        <v>35</v>
      </c>
      <c r="AX126" s="13" t="s">
        <v>82</v>
      </c>
      <c r="AY126" s="158" t="s">
        <v>189</v>
      </c>
    </row>
    <row r="127" spans="2:65" s="1" customFormat="1" ht="24.2" customHeight="1">
      <c r="B127" s="33"/>
      <c r="C127" s="133" t="s">
        <v>239</v>
      </c>
      <c r="D127" s="133" t="s">
        <v>191</v>
      </c>
      <c r="E127" s="134" t="s">
        <v>5522</v>
      </c>
      <c r="F127" s="135" t="s">
        <v>5523</v>
      </c>
      <c r="G127" s="136" t="s">
        <v>734</v>
      </c>
      <c r="H127" s="137">
        <v>1</v>
      </c>
      <c r="I127" s="138"/>
      <c r="J127" s="139">
        <f>ROUND(I127*H127,2)</f>
        <v>0</v>
      </c>
      <c r="K127" s="135" t="s">
        <v>19</v>
      </c>
      <c r="L127" s="33"/>
      <c r="M127" s="140" t="s">
        <v>19</v>
      </c>
      <c r="N127" s="141" t="s">
        <v>45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5488</v>
      </c>
      <c r="AT127" s="144" t="s">
        <v>191</v>
      </c>
      <c r="AU127" s="144" t="s">
        <v>85</v>
      </c>
      <c r="AY127" s="18" t="s">
        <v>189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8" t="s">
        <v>82</v>
      </c>
      <c r="BK127" s="145">
        <f>ROUND(I127*H127,2)</f>
        <v>0</v>
      </c>
      <c r="BL127" s="18" t="s">
        <v>5488</v>
      </c>
      <c r="BM127" s="144" t="s">
        <v>5524</v>
      </c>
    </row>
    <row r="128" spans="2:65" s="12" customFormat="1" ht="11.25">
      <c r="B128" s="150"/>
      <c r="D128" s="151" t="s">
        <v>205</v>
      </c>
      <c r="E128" s="152" t="s">
        <v>19</v>
      </c>
      <c r="F128" s="153" t="s">
        <v>5525</v>
      </c>
      <c r="H128" s="152" t="s">
        <v>19</v>
      </c>
      <c r="I128" s="154"/>
      <c r="L128" s="150"/>
      <c r="M128" s="155"/>
      <c r="T128" s="156"/>
      <c r="AT128" s="152" t="s">
        <v>205</v>
      </c>
      <c r="AU128" s="152" t="s">
        <v>85</v>
      </c>
      <c r="AV128" s="12" t="s">
        <v>82</v>
      </c>
      <c r="AW128" s="12" t="s">
        <v>35</v>
      </c>
      <c r="AX128" s="12" t="s">
        <v>74</v>
      </c>
      <c r="AY128" s="152" t="s">
        <v>189</v>
      </c>
    </row>
    <row r="129" spans="2:65" s="13" customFormat="1" ht="11.25">
      <c r="B129" s="157"/>
      <c r="D129" s="151" t="s">
        <v>205</v>
      </c>
      <c r="E129" s="158" t="s">
        <v>19</v>
      </c>
      <c r="F129" s="159" t="s">
        <v>82</v>
      </c>
      <c r="H129" s="160">
        <v>1</v>
      </c>
      <c r="I129" s="161"/>
      <c r="L129" s="157"/>
      <c r="M129" s="162"/>
      <c r="T129" s="163"/>
      <c r="AT129" s="158" t="s">
        <v>205</v>
      </c>
      <c r="AU129" s="158" t="s">
        <v>85</v>
      </c>
      <c r="AV129" s="13" t="s">
        <v>85</v>
      </c>
      <c r="AW129" s="13" t="s">
        <v>35</v>
      </c>
      <c r="AX129" s="13" t="s">
        <v>82</v>
      </c>
      <c r="AY129" s="158" t="s">
        <v>189</v>
      </c>
    </row>
    <row r="130" spans="2:65" s="1" customFormat="1" ht="24.2" customHeight="1">
      <c r="B130" s="33"/>
      <c r="C130" s="133" t="s">
        <v>244</v>
      </c>
      <c r="D130" s="133" t="s">
        <v>191</v>
      </c>
      <c r="E130" s="134" t="s">
        <v>5526</v>
      </c>
      <c r="F130" s="135" t="s">
        <v>5527</v>
      </c>
      <c r="G130" s="136" t="s">
        <v>734</v>
      </c>
      <c r="H130" s="137">
        <v>1</v>
      </c>
      <c r="I130" s="138"/>
      <c r="J130" s="139">
        <f>ROUND(I130*H130,2)</f>
        <v>0</v>
      </c>
      <c r="K130" s="135" t="s">
        <v>19</v>
      </c>
      <c r="L130" s="33"/>
      <c r="M130" s="140" t="s">
        <v>19</v>
      </c>
      <c r="N130" s="141" t="s">
        <v>45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5488</v>
      </c>
      <c r="AT130" s="144" t="s">
        <v>191</v>
      </c>
      <c r="AU130" s="144" t="s">
        <v>85</v>
      </c>
      <c r="AY130" s="18" t="s">
        <v>189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8" t="s">
        <v>82</v>
      </c>
      <c r="BK130" s="145">
        <f>ROUND(I130*H130,2)</f>
        <v>0</v>
      </c>
      <c r="BL130" s="18" t="s">
        <v>5488</v>
      </c>
      <c r="BM130" s="144" t="s">
        <v>5528</v>
      </c>
    </row>
    <row r="131" spans="2:65" s="12" customFormat="1" ht="22.5">
      <c r="B131" s="150"/>
      <c r="D131" s="151" t="s">
        <v>205</v>
      </c>
      <c r="E131" s="152" t="s">
        <v>19</v>
      </c>
      <c r="F131" s="153" t="s">
        <v>5529</v>
      </c>
      <c r="H131" s="152" t="s">
        <v>19</v>
      </c>
      <c r="I131" s="154"/>
      <c r="L131" s="150"/>
      <c r="M131" s="155"/>
      <c r="T131" s="156"/>
      <c r="AT131" s="152" t="s">
        <v>205</v>
      </c>
      <c r="AU131" s="152" t="s">
        <v>85</v>
      </c>
      <c r="AV131" s="12" t="s">
        <v>82</v>
      </c>
      <c r="AW131" s="12" t="s">
        <v>35</v>
      </c>
      <c r="AX131" s="12" t="s">
        <v>74</v>
      </c>
      <c r="AY131" s="152" t="s">
        <v>189</v>
      </c>
    </row>
    <row r="132" spans="2:65" s="12" customFormat="1" ht="11.25">
      <c r="B132" s="150"/>
      <c r="D132" s="151" t="s">
        <v>205</v>
      </c>
      <c r="E132" s="152" t="s">
        <v>19</v>
      </c>
      <c r="F132" s="153" t="s">
        <v>5530</v>
      </c>
      <c r="H132" s="152" t="s">
        <v>19</v>
      </c>
      <c r="I132" s="154"/>
      <c r="L132" s="150"/>
      <c r="M132" s="155"/>
      <c r="T132" s="156"/>
      <c r="AT132" s="152" t="s">
        <v>205</v>
      </c>
      <c r="AU132" s="152" t="s">
        <v>85</v>
      </c>
      <c r="AV132" s="12" t="s">
        <v>82</v>
      </c>
      <c r="AW132" s="12" t="s">
        <v>35</v>
      </c>
      <c r="AX132" s="12" t="s">
        <v>74</v>
      </c>
      <c r="AY132" s="152" t="s">
        <v>189</v>
      </c>
    </row>
    <row r="133" spans="2:65" s="13" customFormat="1" ht="11.25">
      <c r="B133" s="157"/>
      <c r="D133" s="151" t="s">
        <v>205</v>
      </c>
      <c r="E133" s="158" t="s">
        <v>19</v>
      </c>
      <c r="F133" s="159" t="s">
        <v>82</v>
      </c>
      <c r="H133" s="160">
        <v>1</v>
      </c>
      <c r="I133" s="161"/>
      <c r="L133" s="157"/>
      <c r="M133" s="162"/>
      <c r="T133" s="163"/>
      <c r="AT133" s="158" t="s">
        <v>205</v>
      </c>
      <c r="AU133" s="158" t="s">
        <v>85</v>
      </c>
      <c r="AV133" s="13" t="s">
        <v>85</v>
      </c>
      <c r="AW133" s="13" t="s">
        <v>35</v>
      </c>
      <c r="AX133" s="13" t="s">
        <v>82</v>
      </c>
      <c r="AY133" s="158" t="s">
        <v>189</v>
      </c>
    </row>
    <row r="134" spans="2:65" s="1" customFormat="1" ht="21.75" customHeight="1">
      <c r="B134" s="33"/>
      <c r="C134" s="133" t="s">
        <v>249</v>
      </c>
      <c r="D134" s="133" t="s">
        <v>191</v>
      </c>
      <c r="E134" s="134" t="s">
        <v>5531</v>
      </c>
      <c r="F134" s="135" t="s">
        <v>5532</v>
      </c>
      <c r="G134" s="136" t="s">
        <v>734</v>
      </c>
      <c r="H134" s="137">
        <v>1</v>
      </c>
      <c r="I134" s="138"/>
      <c r="J134" s="139">
        <f>ROUND(I134*H134,2)</f>
        <v>0</v>
      </c>
      <c r="K134" s="135" t="s">
        <v>19</v>
      </c>
      <c r="L134" s="33"/>
      <c r="M134" s="140" t="s">
        <v>19</v>
      </c>
      <c r="N134" s="141" t="s">
        <v>45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5488</v>
      </c>
      <c r="AT134" s="144" t="s">
        <v>191</v>
      </c>
      <c r="AU134" s="144" t="s">
        <v>85</v>
      </c>
      <c r="AY134" s="18" t="s">
        <v>189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8" t="s">
        <v>82</v>
      </c>
      <c r="BK134" s="145">
        <f>ROUND(I134*H134,2)</f>
        <v>0</v>
      </c>
      <c r="BL134" s="18" t="s">
        <v>5488</v>
      </c>
      <c r="BM134" s="144" t="s">
        <v>5533</v>
      </c>
    </row>
    <row r="135" spans="2:65" s="12" customFormat="1" ht="22.5">
      <c r="B135" s="150"/>
      <c r="D135" s="151" t="s">
        <v>205</v>
      </c>
      <c r="E135" s="152" t="s">
        <v>19</v>
      </c>
      <c r="F135" s="153" t="s">
        <v>5534</v>
      </c>
      <c r="H135" s="152" t="s">
        <v>19</v>
      </c>
      <c r="I135" s="154"/>
      <c r="L135" s="150"/>
      <c r="M135" s="155"/>
      <c r="T135" s="156"/>
      <c r="AT135" s="152" t="s">
        <v>205</v>
      </c>
      <c r="AU135" s="152" t="s">
        <v>85</v>
      </c>
      <c r="AV135" s="12" t="s">
        <v>82</v>
      </c>
      <c r="AW135" s="12" t="s">
        <v>35</v>
      </c>
      <c r="AX135" s="12" t="s">
        <v>74</v>
      </c>
      <c r="AY135" s="152" t="s">
        <v>189</v>
      </c>
    </row>
    <row r="136" spans="2:65" s="12" customFormat="1" ht="11.25">
      <c r="B136" s="150"/>
      <c r="D136" s="151" t="s">
        <v>205</v>
      </c>
      <c r="E136" s="152" t="s">
        <v>19</v>
      </c>
      <c r="F136" s="153" t="s">
        <v>5535</v>
      </c>
      <c r="H136" s="152" t="s">
        <v>19</v>
      </c>
      <c r="I136" s="154"/>
      <c r="L136" s="150"/>
      <c r="M136" s="155"/>
      <c r="T136" s="156"/>
      <c r="AT136" s="152" t="s">
        <v>205</v>
      </c>
      <c r="AU136" s="152" t="s">
        <v>85</v>
      </c>
      <c r="AV136" s="12" t="s">
        <v>82</v>
      </c>
      <c r="AW136" s="12" t="s">
        <v>35</v>
      </c>
      <c r="AX136" s="12" t="s">
        <v>74</v>
      </c>
      <c r="AY136" s="152" t="s">
        <v>189</v>
      </c>
    </row>
    <row r="137" spans="2:65" s="13" customFormat="1" ht="11.25">
      <c r="B137" s="157"/>
      <c r="D137" s="151" t="s">
        <v>205</v>
      </c>
      <c r="E137" s="158" t="s">
        <v>19</v>
      </c>
      <c r="F137" s="159" t="s">
        <v>82</v>
      </c>
      <c r="H137" s="160">
        <v>1</v>
      </c>
      <c r="I137" s="161"/>
      <c r="L137" s="157"/>
      <c r="M137" s="162"/>
      <c r="T137" s="163"/>
      <c r="AT137" s="158" t="s">
        <v>205</v>
      </c>
      <c r="AU137" s="158" t="s">
        <v>85</v>
      </c>
      <c r="AV137" s="13" t="s">
        <v>85</v>
      </c>
      <c r="AW137" s="13" t="s">
        <v>35</v>
      </c>
      <c r="AX137" s="13" t="s">
        <v>82</v>
      </c>
      <c r="AY137" s="158" t="s">
        <v>189</v>
      </c>
    </row>
    <row r="138" spans="2:65" s="1" customFormat="1" ht="24.2" customHeight="1">
      <c r="B138" s="33"/>
      <c r="C138" s="133" t="s">
        <v>8</v>
      </c>
      <c r="D138" s="133" t="s">
        <v>191</v>
      </c>
      <c r="E138" s="134" t="s">
        <v>5536</v>
      </c>
      <c r="F138" s="135" t="s">
        <v>5537</v>
      </c>
      <c r="G138" s="136" t="s">
        <v>734</v>
      </c>
      <c r="H138" s="137">
        <v>1</v>
      </c>
      <c r="I138" s="138"/>
      <c r="J138" s="139">
        <f>ROUND(I138*H138,2)</f>
        <v>0</v>
      </c>
      <c r="K138" s="135" t="s">
        <v>19</v>
      </c>
      <c r="L138" s="33"/>
      <c r="M138" s="140" t="s">
        <v>19</v>
      </c>
      <c r="N138" s="141" t="s">
        <v>45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5488</v>
      </c>
      <c r="AT138" s="144" t="s">
        <v>191</v>
      </c>
      <c r="AU138" s="144" t="s">
        <v>85</v>
      </c>
      <c r="AY138" s="18" t="s">
        <v>189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8" t="s">
        <v>82</v>
      </c>
      <c r="BK138" s="145">
        <f>ROUND(I138*H138,2)</f>
        <v>0</v>
      </c>
      <c r="BL138" s="18" t="s">
        <v>5488</v>
      </c>
      <c r="BM138" s="144" t="s">
        <v>5538</v>
      </c>
    </row>
    <row r="139" spans="2:65" s="12" customFormat="1" ht="11.25">
      <c r="B139" s="150"/>
      <c r="D139" s="151" t="s">
        <v>205</v>
      </c>
      <c r="E139" s="152" t="s">
        <v>19</v>
      </c>
      <c r="F139" s="153" t="s">
        <v>217</v>
      </c>
      <c r="H139" s="152" t="s">
        <v>19</v>
      </c>
      <c r="I139" s="154"/>
      <c r="L139" s="150"/>
      <c r="M139" s="155"/>
      <c r="T139" s="156"/>
      <c r="AT139" s="152" t="s">
        <v>205</v>
      </c>
      <c r="AU139" s="152" t="s">
        <v>85</v>
      </c>
      <c r="AV139" s="12" t="s">
        <v>82</v>
      </c>
      <c r="AW139" s="12" t="s">
        <v>35</v>
      </c>
      <c r="AX139" s="12" t="s">
        <v>74</v>
      </c>
      <c r="AY139" s="152" t="s">
        <v>189</v>
      </c>
    </row>
    <row r="140" spans="2:65" s="12" customFormat="1" ht="11.25">
      <c r="B140" s="150"/>
      <c r="D140" s="151" t="s">
        <v>205</v>
      </c>
      <c r="E140" s="152" t="s">
        <v>19</v>
      </c>
      <c r="F140" s="153" t="s">
        <v>5490</v>
      </c>
      <c r="H140" s="152" t="s">
        <v>19</v>
      </c>
      <c r="I140" s="154"/>
      <c r="L140" s="150"/>
      <c r="M140" s="155"/>
      <c r="T140" s="156"/>
      <c r="AT140" s="152" t="s">
        <v>205</v>
      </c>
      <c r="AU140" s="152" t="s">
        <v>85</v>
      </c>
      <c r="AV140" s="12" t="s">
        <v>82</v>
      </c>
      <c r="AW140" s="12" t="s">
        <v>35</v>
      </c>
      <c r="AX140" s="12" t="s">
        <v>74</v>
      </c>
      <c r="AY140" s="152" t="s">
        <v>189</v>
      </c>
    </row>
    <row r="141" spans="2:65" s="12" customFormat="1" ht="11.25">
      <c r="B141" s="150"/>
      <c r="D141" s="151" t="s">
        <v>205</v>
      </c>
      <c r="E141" s="152" t="s">
        <v>19</v>
      </c>
      <c r="F141" s="153" t="s">
        <v>5539</v>
      </c>
      <c r="H141" s="152" t="s">
        <v>19</v>
      </c>
      <c r="I141" s="154"/>
      <c r="L141" s="150"/>
      <c r="M141" s="155"/>
      <c r="T141" s="156"/>
      <c r="AT141" s="152" t="s">
        <v>205</v>
      </c>
      <c r="AU141" s="152" t="s">
        <v>85</v>
      </c>
      <c r="AV141" s="12" t="s">
        <v>82</v>
      </c>
      <c r="AW141" s="12" t="s">
        <v>35</v>
      </c>
      <c r="AX141" s="12" t="s">
        <v>74</v>
      </c>
      <c r="AY141" s="152" t="s">
        <v>189</v>
      </c>
    </row>
    <row r="142" spans="2:65" s="13" customFormat="1" ht="11.25">
      <c r="B142" s="157"/>
      <c r="D142" s="151" t="s">
        <v>205</v>
      </c>
      <c r="E142" s="158" t="s">
        <v>19</v>
      </c>
      <c r="F142" s="159" t="s">
        <v>82</v>
      </c>
      <c r="H142" s="160">
        <v>1</v>
      </c>
      <c r="I142" s="161"/>
      <c r="L142" s="157"/>
      <c r="M142" s="162"/>
      <c r="T142" s="163"/>
      <c r="AT142" s="158" t="s">
        <v>205</v>
      </c>
      <c r="AU142" s="158" t="s">
        <v>85</v>
      </c>
      <c r="AV142" s="13" t="s">
        <v>85</v>
      </c>
      <c r="AW142" s="13" t="s">
        <v>35</v>
      </c>
      <c r="AX142" s="13" t="s">
        <v>82</v>
      </c>
      <c r="AY142" s="158" t="s">
        <v>189</v>
      </c>
    </row>
    <row r="143" spans="2:65" s="1" customFormat="1" ht="16.5" customHeight="1">
      <c r="B143" s="33"/>
      <c r="C143" s="133" t="s">
        <v>259</v>
      </c>
      <c r="D143" s="133" t="s">
        <v>191</v>
      </c>
      <c r="E143" s="134" t="s">
        <v>5540</v>
      </c>
      <c r="F143" s="135" t="s">
        <v>5541</v>
      </c>
      <c r="G143" s="136" t="s">
        <v>734</v>
      </c>
      <c r="H143" s="137">
        <v>1</v>
      </c>
      <c r="I143" s="138"/>
      <c r="J143" s="139">
        <f>ROUND(I143*H143,2)</f>
        <v>0</v>
      </c>
      <c r="K143" s="135" t="s">
        <v>19</v>
      </c>
      <c r="L143" s="33"/>
      <c r="M143" s="140" t="s">
        <v>19</v>
      </c>
      <c r="N143" s="141" t="s">
        <v>45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5488</v>
      </c>
      <c r="AT143" s="144" t="s">
        <v>191</v>
      </c>
      <c r="AU143" s="144" t="s">
        <v>85</v>
      </c>
      <c r="AY143" s="18" t="s">
        <v>189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8" t="s">
        <v>82</v>
      </c>
      <c r="BK143" s="145">
        <f>ROUND(I143*H143,2)</f>
        <v>0</v>
      </c>
      <c r="BL143" s="18" t="s">
        <v>5488</v>
      </c>
      <c r="BM143" s="144" t="s">
        <v>5542</v>
      </c>
    </row>
    <row r="144" spans="2:65" s="12" customFormat="1" ht="11.25">
      <c r="B144" s="150"/>
      <c r="D144" s="151" t="s">
        <v>205</v>
      </c>
      <c r="E144" s="152" t="s">
        <v>19</v>
      </c>
      <c r="F144" s="153" t="s">
        <v>217</v>
      </c>
      <c r="H144" s="152" t="s">
        <v>19</v>
      </c>
      <c r="I144" s="154"/>
      <c r="L144" s="150"/>
      <c r="M144" s="155"/>
      <c r="T144" s="156"/>
      <c r="AT144" s="152" t="s">
        <v>205</v>
      </c>
      <c r="AU144" s="152" t="s">
        <v>85</v>
      </c>
      <c r="AV144" s="12" t="s">
        <v>82</v>
      </c>
      <c r="AW144" s="12" t="s">
        <v>35</v>
      </c>
      <c r="AX144" s="12" t="s">
        <v>74</v>
      </c>
      <c r="AY144" s="152" t="s">
        <v>189</v>
      </c>
    </row>
    <row r="145" spans="2:65" s="12" customFormat="1" ht="11.25">
      <c r="B145" s="150"/>
      <c r="D145" s="151" t="s">
        <v>205</v>
      </c>
      <c r="E145" s="152" t="s">
        <v>19</v>
      </c>
      <c r="F145" s="153" t="s">
        <v>5490</v>
      </c>
      <c r="H145" s="152" t="s">
        <v>19</v>
      </c>
      <c r="I145" s="154"/>
      <c r="L145" s="150"/>
      <c r="M145" s="155"/>
      <c r="T145" s="156"/>
      <c r="AT145" s="152" t="s">
        <v>205</v>
      </c>
      <c r="AU145" s="152" t="s">
        <v>85</v>
      </c>
      <c r="AV145" s="12" t="s">
        <v>82</v>
      </c>
      <c r="AW145" s="12" t="s">
        <v>35</v>
      </c>
      <c r="AX145" s="12" t="s">
        <v>74</v>
      </c>
      <c r="AY145" s="152" t="s">
        <v>189</v>
      </c>
    </row>
    <row r="146" spans="2:65" s="12" customFormat="1" ht="11.25">
      <c r="B146" s="150"/>
      <c r="D146" s="151" t="s">
        <v>205</v>
      </c>
      <c r="E146" s="152" t="s">
        <v>19</v>
      </c>
      <c r="F146" s="153" t="s">
        <v>5543</v>
      </c>
      <c r="H146" s="152" t="s">
        <v>19</v>
      </c>
      <c r="I146" s="154"/>
      <c r="L146" s="150"/>
      <c r="M146" s="155"/>
      <c r="T146" s="156"/>
      <c r="AT146" s="152" t="s">
        <v>205</v>
      </c>
      <c r="AU146" s="152" t="s">
        <v>85</v>
      </c>
      <c r="AV146" s="12" t="s">
        <v>82</v>
      </c>
      <c r="AW146" s="12" t="s">
        <v>35</v>
      </c>
      <c r="AX146" s="12" t="s">
        <v>74</v>
      </c>
      <c r="AY146" s="152" t="s">
        <v>189</v>
      </c>
    </row>
    <row r="147" spans="2:65" s="13" customFormat="1" ht="11.25">
      <c r="B147" s="157"/>
      <c r="D147" s="151" t="s">
        <v>205</v>
      </c>
      <c r="E147" s="158" t="s">
        <v>19</v>
      </c>
      <c r="F147" s="159" t="s">
        <v>82</v>
      </c>
      <c r="H147" s="160">
        <v>1</v>
      </c>
      <c r="I147" s="161"/>
      <c r="L147" s="157"/>
      <c r="M147" s="162"/>
      <c r="T147" s="163"/>
      <c r="AT147" s="158" t="s">
        <v>205</v>
      </c>
      <c r="AU147" s="158" t="s">
        <v>85</v>
      </c>
      <c r="AV147" s="13" t="s">
        <v>85</v>
      </c>
      <c r="AW147" s="13" t="s">
        <v>35</v>
      </c>
      <c r="AX147" s="13" t="s">
        <v>82</v>
      </c>
      <c r="AY147" s="158" t="s">
        <v>189</v>
      </c>
    </row>
    <row r="148" spans="2:65" s="11" customFormat="1" ht="22.9" customHeight="1">
      <c r="B148" s="121"/>
      <c r="D148" s="122" t="s">
        <v>73</v>
      </c>
      <c r="E148" s="131" t="s">
        <v>5544</v>
      </c>
      <c r="F148" s="131" t="s">
        <v>5545</v>
      </c>
      <c r="I148" s="124"/>
      <c r="J148" s="132">
        <f>BK148</f>
        <v>0</v>
      </c>
      <c r="L148" s="121"/>
      <c r="M148" s="126"/>
      <c r="P148" s="127">
        <f>SUM(P149:P198)</f>
        <v>0</v>
      </c>
      <c r="R148" s="127">
        <f>SUM(R149:R198)</f>
        <v>0</v>
      </c>
      <c r="T148" s="128">
        <f>SUM(T149:T198)</f>
        <v>0</v>
      </c>
      <c r="AR148" s="122" t="s">
        <v>219</v>
      </c>
      <c r="AT148" s="129" t="s">
        <v>73</v>
      </c>
      <c r="AU148" s="129" t="s">
        <v>82</v>
      </c>
      <c r="AY148" s="122" t="s">
        <v>189</v>
      </c>
      <c r="BK148" s="130">
        <f>SUM(BK149:BK198)</f>
        <v>0</v>
      </c>
    </row>
    <row r="149" spans="2:65" s="1" customFormat="1" ht="16.5" customHeight="1">
      <c r="B149" s="33"/>
      <c r="C149" s="133" t="s">
        <v>265</v>
      </c>
      <c r="D149" s="133" t="s">
        <v>191</v>
      </c>
      <c r="E149" s="134" t="s">
        <v>5546</v>
      </c>
      <c r="F149" s="135" t="s">
        <v>5547</v>
      </c>
      <c r="G149" s="136" t="s">
        <v>734</v>
      </c>
      <c r="H149" s="137">
        <v>1</v>
      </c>
      <c r="I149" s="138"/>
      <c r="J149" s="139">
        <f>ROUND(I149*H149,2)</f>
        <v>0</v>
      </c>
      <c r="K149" s="135" t="s">
        <v>19</v>
      </c>
      <c r="L149" s="33"/>
      <c r="M149" s="140" t="s">
        <v>19</v>
      </c>
      <c r="N149" s="141" t="s">
        <v>45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5488</v>
      </c>
      <c r="AT149" s="144" t="s">
        <v>191</v>
      </c>
      <c r="AU149" s="144" t="s">
        <v>85</v>
      </c>
      <c r="AY149" s="18" t="s">
        <v>189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8" t="s">
        <v>82</v>
      </c>
      <c r="BK149" s="145">
        <f>ROUND(I149*H149,2)</f>
        <v>0</v>
      </c>
      <c r="BL149" s="18" t="s">
        <v>5488</v>
      </c>
      <c r="BM149" s="144" t="s">
        <v>5548</v>
      </c>
    </row>
    <row r="150" spans="2:65" s="12" customFormat="1" ht="11.25">
      <c r="B150" s="150"/>
      <c r="D150" s="151" t="s">
        <v>205</v>
      </c>
      <c r="E150" s="152" t="s">
        <v>19</v>
      </c>
      <c r="F150" s="153" t="s">
        <v>217</v>
      </c>
      <c r="H150" s="152" t="s">
        <v>19</v>
      </c>
      <c r="I150" s="154"/>
      <c r="L150" s="150"/>
      <c r="M150" s="155"/>
      <c r="T150" s="156"/>
      <c r="AT150" s="152" t="s">
        <v>205</v>
      </c>
      <c r="AU150" s="152" t="s">
        <v>85</v>
      </c>
      <c r="AV150" s="12" t="s">
        <v>82</v>
      </c>
      <c r="AW150" s="12" t="s">
        <v>35</v>
      </c>
      <c r="AX150" s="12" t="s">
        <v>74</v>
      </c>
      <c r="AY150" s="152" t="s">
        <v>189</v>
      </c>
    </row>
    <row r="151" spans="2:65" s="12" customFormat="1" ht="11.25">
      <c r="B151" s="150"/>
      <c r="D151" s="151" t="s">
        <v>205</v>
      </c>
      <c r="E151" s="152" t="s">
        <v>19</v>
      </c>
      <c r="F151" s="153" t="s">
        <v>5490</v>
      </c>
      <c r="H151" s="152" t="s">
        <v>19</v>
      </c>
      <c r="I151" s="154"/>
      <c r="L151" s="150"/>
      <c r="M151" s="155"/>
      <c r="T151" s="156"/>
      <c r="AT151" s="152" t="s">
        <v>205</v>
      </c>
      <c r="AU151" s="152" t="s">
        <v>85</v>
      </c>
      <c r="AV151" s="12" t="s">
        <v>82</v>
      </c>
      <c r="AW151" s="12" t="s">
        <v>35</v>
      </c>
      <c r="AX151" s="12" t="s">
        <v>74</v>
      </c>
      <c r="AY151" s="152" t="s">
        <v>189</v>
      </c>
    </row>
    <row r="152" spans="2:65" s="12" customFormat="1" ht="22.5">
      <c r="B152" s="150"/>
      <c r="D152" s="151" t="s">
        <v>205</v>
      </c>
      <c r="E152" s="152" t="s">
        <v>19</v>
      </c>
      <c r="F152" s="153" t="s">
        <v>5549</v>
      </c>
      <c r="H152" s="152" t="s">
        <v>19</v>
      </c>
      <c r="I152" s="154"/>
      <c r="L152" s="150"/>
      <c r="M152" s="155"/>
      <c r="T152" s="156"/>
      <c r="AT152" s="152" t="s">
        <v>205</v>
      </c>
      <c r="AU152" s="152" t="s">
        <v>85</v>
      </c>
      <c r="AV152" s="12" t="s">
        <v>82</v>
      </c>
      <c r="AW152" s="12" t="s">
        <v>35</v>
      </c>
      <c r="AX152" s="12" t="s">
        <v>74</v>
      </c>
      <c r="AY152" s="152" t="s">
        <v>189</v>
      </c>
    </row>
    <row r="153" spans="2:65" s="13" customFormat="1" ht="11.25">
      <c r="B153" s="157"/>
      <c r="D153" s="151" t="s">
        <v>205</v>
      </c>
      <c r="E153" s="158" t="s">
        <v>19</v>
      </c>
      <c r="F153" s="159" t="s">
        <v>82</v>
      </c>
      <c r="H153" s="160">
        <v>1</v>
      </c>
      <c r="I153" s="161"/>
      <c r="L153" s="157"/>
      <c r="M153" s="162"/>
      <c r="T153" s="163"/>
      <c r="AT153" s="158" t="s">
        <v>205</v>
      </c>
      <c r="AU153" s="158" t="s">
        <v>85</v>
      </c>
      <c r="AV153" s="13" t="s">
        <v>85</v>
      </c>
      <c r="AW153" s="13" t="s">
        <v>35</v>
      </c>
      <c r="AX153" s="13" t="s">
        <v>82</v>
      </c>
      <c r="AY153" s="158" t="s">
        <v>189</v>
      </c>
    </row>
    <row r="154" spans="2:65" s="1" customFormat="1" ht="16.5" customHeight="1">
      <c r="B154" s="33"/>
      <c r="C154" s="133" t="s">
        <v>271</v>
      </c>
      <c r="D154" s="133" t="s">
        <v>191</v>
      </c>
      <c r="E154" s="134" t="s">
        <v>5550</v>
      </c>
      <c r="F154" s="135" t="s">
        <v>5551</v>
      </c>
      <c r="G154" s="136" t="s">
        <v>734</v>
      </c>
      <c r="H154" s="137">
        <v>1</v>
      </c>
      <c r="I154" s="138"/>
      <c r="J154" s="139">
        <f>ROUND(I154*H154,2)</f>
        <v>0</v>
      </c>
      <c r="K154" s="135" t="s">
        <v>19</v>
      </c>
      <c r="L154" s="33"/>
      <c r="M154" s="140" t="s">
        <v>19</v>
      </c>
      <c r="N154" s="141" t="s">
        <v>45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5488</v>
      </c>
      <c r="AT154" s="144" t="s">
        <v>191</v>
      </c>
      <c r="AU154" s="144" t="s">
        <v>85</v>
      </c>
      <c r="AY154" s="18" t="s">
        <v>189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8" t="s">
        <v>82</v>
      </c>
      <c r="BK154" s="145">
        <f>ROUND(I154*H154,2)</f>
        <v>0</v>
      </c>
      <c r="BL154" s="18" t="s">
        <v>5488</v>
      </c>
      <c r="BM154" s="144" t="s">
        <v>5552</v>
      </c>
    </row>
    <row r="155" spans="2:65" s="12" customFormat="1" ht="11.25">
      <c r="B155" s="150"/>
      <c r="D155" s="151" t="s">
        <v>205</v>
      </c>
      <c r="E155" s="152" t="s">
        <v>19</v>
      </c>
      <c r="F155" s="153" t="s">
        <v>217</v>
      </c>
      <c r="H155" s="152" t="s">
        <v>19</v>
      </c>
      <c r="I155" s="154"/>
      <c r="L155" s="150"/>
      <c r="M155" s="155"/>
      <c r="T155" s="156"/>
      <c r="AT155" s="152" t="s">
        <v>205</v>
      </c>
      <c r="AU155" s="152" t="s">
        <v>85</v>
      </c>
      <c r="AV155" s="12" t="s">
        <v>82</v>
      </c>
      <c r="AW155" s="12" t="s">
        <v>35</v>
      </c>
      <c r="AX155" s="12" t="s">
        <v>74</v>
      </c>
      <c r="AY155" s="152" t="s">
        <v>189</v>
      </c>
    </row>
    <row r="156" spans="2:65" s="12" customFormat="1" ht="11.25">
      <c r="B156" s="150"/>
      <c r="D156" s="151" t="s">
        <v>205</v>
      </c>
      <c r="E156" s="152" t="s">
        <v>19</v>
      </c>
      <c r="F156" s="153" t="s">
        <v>5490</v>
      </c>
      <c r="H156" s="152" t="s">
        <v>19</v>
      </c>
      <c r="I156" s="154"/>
      <c r="L156" s="150"/>
      <c r="M156" s="155"/>
      <c r="T156" s="156"/>
      <c r="AT156" s="152" t="s">
        <v>205</v>
      </c>
      <c r="AU156" s="152" t="s">
        <v>85</v>
      </c>
      <c r="AV156" s="12" t="s">
        <v>82</v>
      </c>
      <c r="AW156" s="12" t="s">
        <v>35</v>
      </c>
      <c r="AX156" s="12" t="s">
        <v>74</v>
      </c>
      <c r="AY156" s="152" t="s">
        <v>189</v>
      </c>
    </row>
    <row r="157" spans="2:65" s="12" customFormat="1" ht="22.5">
      <c r="B157" s="150"/>
      <c r="D157" s="151" t="s">
        <v>205</v>
      </c>
      <c r="E157" s="152" t="s">
        <v>19</v>
      </c>
      <c r="F157" s="153" t="s">
        <v>5549</v>
      </c>
      <c r="H157" s="152" t="s">
        <v>19</v>
      </c>
      <c r="I157" s="154"/>
      <c r="L157" s="150"/>
      <c r="M157" s="155"/>
      <c r="T157" s="156"/>
      <c r="AT157" s="152" t="s">
        <v>205</v>
      </c>
      <c r="AU157" s="152" t="s">
        <v>85</v>
      </c>
      <c r="AV157" s="12" t="s">
        <v>82</v>
      </c>
      <c r="AW157" s="12" t="s">
        <v>35</v>
      </c>
      <c r="AX157" s="12" t="s">
        <v>74</v>
      </c>
      <c r="AY157" s="152" t="s">
        <v>189</v>
      </c>
    </row>
    <row r="158" spans="2:65" s="13" customFormat="1" ht="11.25">
      <c r="B158" s="157"/>
      <c r="D158" s="151" t="s">
        <v>205</v>
      </c>
      <c r="E158" s="158" t="s">
        <v>19</v>
      </c>
      <c r="F158" s="159" t="s">
        <v>82</v>
      </c>
      <c r="H158" s="160">
        <v>1</v>
      </c>
      <c r="I158" s="161"/>
      <c r="L158" s="157"/>
      <c r="M158" s="162"/>
      <c r="T158" s="163"/>
      <c r="AT158" s="158" t="s">
        <v>205</v>
      </c>
      <c r="AU158" s="158" t="s">
        <v>85</v>
      </c>
      <c r="AV158" s="13" t="s">
        <v>85</v>
      </c>
      <c r="AW158" s="13" t="s">
        <v>35</v>
      </c>
      <c r="AX158" s="13" t="s">
        <v>82</v>
      </c>
      <c r="AY158" s="158" t="s">
        <v>189</v>
      </c>
    </row>
    <row r="159" spans="2:65" s="1" customFormat="1" ht="16.5" customHeight="1">
      <c r="B159" s="33"/>
      <c r="C159" s="133" t="s">
        <v>224</v>
      </c>
      <c r="D159" s="133" t="s">
        <v>191</v>
      </c>
      <c r="E159" s="134" t="s">
        <v>5553</v>
      </c>
      <c r="F159" s="135" t="s">
        <v>5554</v>
      </c>
      <c r="G159" s="136" t="s">
        <v>734</v>
      </c>
      <c r="H159" s="137">
        <v>1</v>
      </c>
      <c r="I159" s="138"/>
      <c r="J159" s="139">
        <f>ROUND(I159*H159,2)</f>
        <v>0</v>
      </c>
      <c r="K159" s="135" t="s">
        <v>19</v>
      </c>
      <c r="L159" s="33"/>
      <c r="M159" s="140" t="s">
        <v>19</v>
      </c>
      <c r="N159" s="141" t="s">
        <v>45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5488</v>
      </c>
      <c r="AT159" s="144" t="s">
        <v>191</v>
      </c>
      <c r="AU159" s="144" t="s">
        <v>85</v>
      </c>
      <c r="AY159" s="18" t="s">
        <v>189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8" t="s">
        <v>82</v>
      </c>
      <c r="BK159" s="145">
        <f>ROUND(I159*H159,2)</f>
        <v>0</v>
      </c>
      <c r="BL159" s="18" t="s">
        <v>5488</v>
      </c>
      <c r="BM159" s="144" t="s">
        <v>5555</v>
      </c>
    </row>
    <row r="160" spans="2:65" s="12" customFormat="1" ht="11.25">
      <c r="B160" s="150"/>
      <c r="D160" s="151" t="s">
        <v>205</v>
      </c>
      <c r="E160" s="152" t="s">
        <v>19</v>
      </c>
      <c r="F160" s="153" t="s">
        <v>217</v>
      </c>
      <c r="H160" s="152" t="s">
        <v>19</v>
      </c>
      <c r="I160" s="154"/>
      <c r="L160" s="150"/>
      <c r="M160" s="155"/>
      <c r="T160" s="156"/>
      <c r="AT160" s="152" t="s">
        <v>205</v>
      </c>
      <c r="AU160" s="152" t="s">
        <v>85</v>
      </c>
      <c r="AV160" s="12" t="s">
        <v>82</v>
      </c>
      <c r="AW160" s="12" t="s">
        <v>35</v>
      </c>
      <c r="AX160" s="12" t="s">
        <v>74</v>
      </c>
      <c r="AY160" s="152" t="s">
        <v>189</v>
      </c>
    </row>
    <row r="161" spans="2:65" s="12" customFormat="1" ht="11.25">
      <c r="B161" s="150"/>
      <c r="D161" s="151" t="s">
        <v>205</v>
      </c>
      <c r="E161" s="152" t="s">
        <v>19</v>
      </c>
      <c r="F161" s="153" t="s">
        <v>5490</v>
      </c>
      <c r="H161" s="152" t="s">
        <v>19</v>
      </c>
      <c r="I161" s="154"/>
      <c r="L161" s="150"/>
      <c r="M161" s="155"/>
      <c r="T161" s="156"/>
      <c r="AT161" s="152" t="s">
        <v>205</v>
      </c>
      <c r="AU161" s="152" t="s">
        <v>85</v>
      </c>
      <c r="AV161" s="12" t="s">
        <v>82</v>
      </c>
      <c r="AW161" s="12" t="s">
        <v>35</v>
      </c>
      <c r="AX161" s="12" t="s">
        <v>74</v>
      </c>
      <c r="AY161" s="152" t="s">
        <v>189</v>
      </c>
    </row>
    <row r="162" spans="2:65" s="12" customFormat="1" ht="22.5">
      <c r="B162" s="150"/>
      <c r="D162" s="151" t="s">
        <v>205</v>
      </c>
      <c r="E162" s="152" t="s">
        <v>19</v>
      </c>
      <c r="F162" s="153" t="s">
        <v>5549</v>
      </c>
      <c r="H162" s="152" t="s">
        <v>19</v>
      </c>
      <c r="I162" s="154"/>
      <c r="L162" s="150"/>
      <c r="M162" s="155"/>
      <c r="T162" s="156"/>
      <c r="AT162" s="152" t="s">
        <v>205</v>
      </c>
      <c r="AU162" s="152" t="s">
        <v>85</v>
      </c>
      <c r="AV162" s="12" t="s">
        <v>82</v>
      </c>
      <c r="AW162" s="12" t="s">
        <v>35</v>
      </c>
      <c r="AX162" s="12" t="s">
        <v>74</v>
      </c>
      <c r="AY162" s="152" t="s">
        <v>189</v>
      </c>
    </row>
    <row r="163" spans="2:65" s="13" customFormat="1" ht="11.25">
      <c r="B163" s="157"/>
      <c r="D163" s="151" t="s">
        <v>205</v>
      </c>
      <c r="E163" s="158" t="s">
        <v>19</v>
      </c>
      <c r="F163" s="159" t="s">
        <v>82</v>
      </c>
      <c r="H163" s="160">
        <v>1</v>
      </c>
      <c r="I163" s="161"/>
      <c r="L163" s="157"/>
      <c r="M163" s="162"/>
      <c r="T163" s="163"/>
      <c r="AT163" s="158" t="s">
        <v>205</v>
      </c>
      <c r="AU163" s="158" t="s">
        <v>85</v>
      </c>
      <c r="AV163" s="13" t="s">
        <v>85</v>
      </c>
      <c r="AW163" s="13" t="s">
        <v>35</v>
      </c>
      <c r="AX163" s="13" t="s">
        <v>82</v>
      </c>
      <c r="AY163" s="158" t="s">
        <v>189</v>
      </c>
    </row>
    <row r="164" spans="2:65" s="1" customFormat="1" ht="24.2" customHeight="1">
      <c r="B164" s="33"/>
      <c r="C164" s="133" t="s">
        <v>285</v>
      </c>
      <c r="D164" s="133" t="s">
        <v>191</v>
      </c>
      <c r="E164" s="134" t="s">
        <v>5556</v>
      </c>
      <c r="F164" s="135" t="s">
        <v>5557</v>
      </c>
      <c r="G164" s="136" t="s">
        <v>734</v>
      </c>
      <c r="H164" s="137">
        <v>1</v>
      </c>
      <c r="I164" s="138"/>
      <c r="J164" s="139">
        <f>ROUND(I164*H164,2)</f>
        <v>0</v>
      </c>
      <c r="K164" s="135" t="s">
        <v>19</v>
      </c>
      <c r="L164" s="33"/>
      <c r="M164" s="140" t="s">
        <v>19</v>
      </c>
      <c r="N164" s="141" t="s">
        <v>45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5488</v>
      </c>
      <c r="AT164" s="144" t="s">
        <v>191</v>
      </c>
      <c r="AU164" s="144" t="s">
        <v>85</v>
      </c>
      <c r="AY164" s="18" t="s">
        <v>189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8" t="s">
        <v>82</v>
      </c>
      <c r="BK164" s="145">
        <f>ROUND(I164*H164,2)</f>
        <v>0</v>
      </c>
      <c r="BL164" s="18" t="s">
        <v>5488</v>
      </c>
      <c r="BM164" s="144" t="s">
        <v>5558</v>
      </c>
    </row>
    <row r="165" spans="2:65" s="12" customFormat="1" ht="11.25">
      <c r="B165" s="150"/>
      <c r="D165" s="151" t="s">
        <v>205</v>
      </c>
      <c r="E165" s="152" t="s">
        <v>19</v>
      </c>
      <c r="F165" s="153" t="s">
        <v>217</v>
      </c>
      <c r="H165" s="152" t="s">
        <v>19</v>
      </c>
      <c r="I165" s="154"/>
      <c r="L165" s="150"/>
      <c r="M165" s="155"/>
      <c r="T165" s="156"/>
      <c r="AT165" s="152" t="s">
        <v>205</v>
      </c>
      <c r="AU165" s="152" t="s">
        <v>85</v>
      </c>
      <c r="AV165" s="12" t="s">
        <v>82</v>
      </c>
      <c r="AW165" s="12" t="s">
        <v>35</v>
      </c>
      <c r="AX165" s="12" t="s">
        <v>74</v>
      </c>
      <c r="AY165" s="152" t="s">
        <v>189</v>
      </c>
    </row>
    <row r="166" spans="2:65" s="12" customFormat="1" ht="11.25">
      <c r="B166" s="150"/>
      <c r="D166" s="151" t="s">
        <v>205</v>
      </c>
      <c r="E166" s="152" t="s">
        <v>19</v>
      </c>
      <c r="F166" s="153" t="s">
        <v>5490</v>
      </c>
      <c r="H166" s="152" t="s">
        <v>19</v>
      </c>
      <c r="I166" s="154"/>
      <c r="L166" s="150"/>
      <c r="M166" s="155"/>
      <c r="T166" s="156"/>
      <c r="AT166" s="152" t="s">
        <v>205</v>
      </c>
      <c r="AU166" s="152" t="s">
        <v>85</v>
      </c>
      <c r="AV166" s="12" t="s">
        <v>82</v>
      </c>
      <c r="AW166" s="12" t="s">
        <v>35</v>
      </c>
      <c r="AX166" s="12" t="s">
        <v>74</v>
      </c>
      <c r="AY166" s="152" t="s">
        <v>189</v>
      </c>
    </row>
    <row r="167" spans="2:65" s="12" customFormat="1" ht="22.5">
      <c r="B167" s="150"/>
      <c r="D167" s="151" t="s">
        <v>205</v>
      </c>
      <c r="E167" s="152" t="s">
        <v>19</v>
      </c>
      <c r="F167" s="153" t="s">
        <v>5559</v>
      </c>
      <c r="H167" s="152" t="s">
        <v>19</v>
      </c>
      <c r="I167" s="154"/>
      <c r="L167" s="150"/>
      <c r="M167" s="155"/>
      <c r="T167" s="156"/>
      <c r="AT167" s="152" t="s">
        <v>205</v>
      </c>
      <c r="AU167" s="152" t="s">
        <v>85</v>
      </c>
      <c r="AV167" s="12" t="s">
        <v>82</v>
      </c>
      <c r="AW167" s="12" t="s">
        <v>35</v>
      </c>
      <c r="AX167" s="12" t="s">
        <v>74</v>
      </c>
      <c r="AY167" s="152" t="s">
        <v>189</v>
      </c>
    </row>
    <row r="168" spans="2:65" s="13" customFormat="1" ht="11.25">
      <c r="B168" s="157"/>
      <c r="D168" s="151" t="s">
        <v>205</v>
      </c>
      <c r="E168" s="158" t="s">
        <v>19</v>
      </c>
      <c r="F168" s="159" t="s">
        <v>82</v>
      </c>
      <c r="H168" s="160">
        <v>1</v>
      </c>
      <c r="I168" s="161"/>
      <c r="L168" s="157"/>
      <c r="M168" s="162"/>
      <c r="T168" s="163"/>
      <c r="AT168" s="158" t="s">
        <v>205</v>
      </c>
      <c r="AU168" s="158" t="s">
        <v>85</v>
      </c>
      <c r="AV168" s="13" t="s">
        <v>85</v>
      </c>
      <c r="AW168" s="13" t="s">
        <v>35</v>
      </c>
      <c r="AX168" s="13" t="s">
        <v>82</v>
      </c>
      <c r="AY168" s="158" t="s">
        <v>189</v>
      </c>
    </row>
    <row r="169" spans="2:65" s="1" customFormat="1" ht="16.5" customHeight="1">
      <c r="B169" s="33"/>
      <c r="C169" s="133" t="s">
        <v>292</v>
      </c>
      <c r="D169" s="133" t="s">
        <v>191</v>
      </c>
      <c r="E169" s="134" t="s">
        <v>5560</v>
      </c>
      <c r="F169" s="135" t="s">
        <v>5561</v>
      </c>
      <c r="G169" s="136" t="s">
        <v>734</v>
      </c>
      <c r="H169" s="137">
        <v>1</v>
      </c>
      <c r="I169" s="138"/>
      <c r="J169" s="139">
        <f>ROUND(I169*H169,2)</f>
        <v>0</v>
      </c>
      <c r="K169" s="135" t="s">
        <v>19</v>
      </c>
      <c r="L169" s="33"/>
      <c r="M169" s="140" t="s">
        <v>19</v>
      </c>
      <c r="N169" s="141" t="s">
        <v>45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5488</v>
      </c>
      <c r="AT169" s="144" t="s">
        <v>191</v>
      </c>
      <c r="AU169" s="144" t="s">
        <v>85</v>
      </c>
      <c r="AY169" s="18" t="s">
        <v>189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8" t="s">
        <v>82</v>
      </c>
      <c r="BK169" s="145">
        <f>ROUND(I169*H169,2)</f>
        <v>0</v>
      </c>
      <c r="BL169" s="18" t="s">
        <v>5488</v>
      </c>
      <c r="BM169" s="144" t="s">
        <v>5562</v>
      </c>
    </row>
    <row r="170" spans="2:65" s="12" customFormat="1" ht="11.25">
      <c r="B170" s="150"/>
      <c r="D170" s="151" t="s">
        <v>205</v>
      </c>
      <c r="E170" s="152" t="s">
        <v>19</v>
      </c>
      <c r="F170" s="153" t="s">
        <v>217</v>
      </c>
      <c r="H170" s="152" t="s">
        <v>19</v>
      </c>
      <c r="I170" s="154"/>
      <c r="L170" s="150"/>
      <c r="M170" s="155"/>
      <c r="T170" s="156"/>
      <c r="AT170" s="152" t="s">
        <v>205</v>
      </c>
      <c r="AU170" s="152" t="s">
        <v>85</v>
      </c>
      <c r="AV170" s="12" t="s">
        <v>82</v>
      </c>
      <c r="AW170" s="12" t="s">
        <v>35</v>
      </c>
      <c r="AX170" s="12" t="s">
        <v>74</v>
      </c>
      <c r="AY170" s="152" t="s">
        <v>189</v>
      </c>
    </row>
    <row r="171" spans="2:65" s="12" customFormat="1" ht="11.25">
      <c r="B171" s="150"/>
      <c r="D171" s="151" t="s">
        <v>205</v>
      </c>
      <c r="E171" s="152" t="s">
        <v>19</v>
      </c>
      <c r="F171" s="153" t="s">
        <v>5490</v>
      </c>
      <c r="H171" s="152" t="s">
        <v>19</v>
      </c>
      <c r="I171" s="154"/>
      <c r="L171" s="150"/>
      <c r="M171" s="155"/>
      <c r="T171" s="156"/>
      <c r="AT171" s="152" t="s">
        <v>205</v>
      </c>
      <c r="AU171" s="152" t="s">
        <v>85</v>
      </c>
      <c r="AV171" s="12" t="s">
        <v>82</v>
      </c>
      <c r="AW171" s="12" t="s">
        <v>35</v>
      </c>
      <c r="AX171" s="12" t="s">
        <v>74</v>
      </c>
      <c r="AY171" s="152" t="s">
        <v>189</v>
      </c>
    </row>
    <row r="172" spans="2:65" s="12" customFormat="1" ht="11.25">
      <c r="B172" s="150"/>
      <c r="D172" s="151" t="s">
        <v>205</v>
      </c>
      <c r="E172" s="152" t="s">
        <v>19</v>
      </c>
      <c r="F172" s="153" t="s">
        <v>5563</v>
      </c>
      <c r="H172" s="152" t="s">
        <v>19</v>
      </c>
      <c r="I172" s="154"/>
      <c r="L172" s="150"/>
      <c r="M172" s="155"/>
      <c r="T172" s="156"/>
      <c r="AT172" s="152" t="s">
        <v>205</v>
      </c>
      <c r="AU172" s="152" t="s">
        <v>85</v>
      </c>
      <c r="AV172" s="12" t="s">
        <v>82</v>
      </c>
      <c r="AW172" s="12" t="s">
        <v>35</v>
      </c>
      <c r="AX172" s="12" t="s">
        <v>74</v>
      </c>
      <c r="AY172" s="152" t="s">
        <v>189</v>
      </c>
    </row>
    <row r="173" spans="2:65" s="13" customFormat="1" ht="11.25">
      <c r="B173" s="157"/>
      <c r="D173" s="151" t="s">
        <v>205</v>
      </c>
      <c r="E173" s="158" t="s">
        <v>19</v>
      </c>
      <c r="F173" s="159" t="s">
        <v>82</v>
      </c>
      <c r="H173" s="160">
        <v>1</v>
      </c>
      <c r="I173" s="161"/>
      <c r="L173" s="157"/>
      <c r="M173" s="162"/>
      <c r="T173" s="163"/>
      <c r="AT173" s="158" t="s">
        <v>205</v>
      </c>
      <c r="AU173" s="158" t="s">
        <v>85</v>
      </c>
      <c r="AV173" s="13" t="s">
        <v>85</v>
      </c>
      <c r="AW173" s="13" t="s">
        <v>35</v>
      </c>
      <c r="AX173" s="13" t="s">
        <v>82</v>
      </c>
      <c r="AY173" s="158" t="s">
        <v>189</v>
      </c>
    </row>
    <row r="174" spans="2:65" s="1" customFormat="1" ht="16.5" customHeight="1">
      <c r="B174" s="33"/>
      <c r="C174" s="133" t="s">
        <v>212</v>
      </c>
      <c r="D174" s="133" t="s">
        <v>191</v>
      </c>
      <c r="E174" s="134" t="s">
        <v>5564</v>
      </c>
      <c r="F174" s="135" t="s">
        <v>5565</v>
      </c>
      <c r="G174" s="136" t="s">
        <v>734</v>
      </c>
      <c r="H174" s="137">
        <v>1</v>
      </c>
      <c r="I174" s="138"/>
      <c r="J174" s="139">
        <f>ROUND(I174*H174,2)</f>
        <v>0</v>
      </c>
      <c r="K174" s="135" t="s">
        <v>19</v>
      </c>
      <c r="L174" s="33"/>
      <c r="M174" s="140" t="s">
        <v>19</v>
      </c>
      <c r="N174" s="141" t="s">
        <v>45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5488</v>
      </c>
      <c r="AT174" s="144" t="s">
        <v>191</v>
      </c>
      <c r="AU174" s="144" t="s">
        <v>85</v>
      </c>
      <c r="AY174" s="18" t="s">
        <v>189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8" t="s">
        <v>82</v>
      </c>
      <c r="BK174" s="145">
        <f>ROUND(I174*H174,2)</f>
        <v>0</v>
      </c>
      <c r="BL174" s="18" t="s">
        <v>5488</v>
      </c>
      <c r="BM174" s="144" t="s">
        <v>5566</v>
      </c>
    </row>
    <row r="175" spans="2:65" s="12" customFormat="1" ht="11.25">
      <c r="B175" s="150"/>
      <c r="D175" s="151" t="s">
        <v>205</v>
      </c>
      <c r="E175" s="152" t="s">
        <v>19</v>
      </c>
      <c r="F175" s="153" t="s">
        <v>217</v>
      </c>
      <c r="H175" s="152" t="s">
        <v>19</v>
      </c>
      <c r="I175" s="154"/>
      <c r="L175" s="150"/>
      <c r="M175" s="155"/>
      <c r="T175" s="156"/>
      <c r="AT175" s="152" t="s">
        <v>205</v>
      </c>
      <c r="AU175" s="152" t="s">
        <v>85</v>
      </c>
      <c r="AV175" s="12" t="s">
        <v>82</v>
      </c>
      <c r="AW175" s="12" t="s">
        <v>35</v>
      </c>
      <c r="AX175" s="12" t="s">
        <v>74</v>
      </c>
      <c r="AY175" s="152" t="s">
        <v>189</v>
      </c>
    </row>
    <row r="176" spans="2:65" s="12" customFormat="1" ht="11.25">
      <c r="B176" s="150"/>
      <c r="D176" s="151" t="s">
        <v>205</v>
      </c>
      <c r="E176" s="152" t="s">
        <v>19</v>
      </c>
      <c r="F176" s="153" t="s">
        <v>5490</v>
      </c>
      <c r="H176" s="152" t="s">
        <v>19</v>
      </c>
      <c r="I176" s="154"/>
      <c r="L176" s="150"/>
      <c r="M176" s="155"/>
      <c r="T176" s="156"/>
      <c r="AT176" s="152" t="s">
        <v>205</v>
      </c>
      <c r="AU176" s="152" t="s">
        <v>85</v>
      </c>
      <c r="AV176" s="12" t="s">
        <v>82</v>
      </c>
      <c r="AW176" s="12" t="s">
        <v>35</v>
      </c>
      <c r="AX176" s="12" t="s">
        <v>74</v>
      </c>
      <c r="AY176" s="152" t="s">
        <v>189</v>
      </c>
    </row>
    <row r="177" spans="2:65" s="12" customFormat="1" ht="22.5">
      <c r="B177" s="150"/>
      <c r="D177" s="151" t="s">
        <v>205</v>
      </c>
      <c r="E177" s="152" t="s">
        <v>19</v>
      </c>
      <c r="F177" s="153" t="s">
        <v>5567</v>
      </c>
      <c r="H177" s="152" t="s">
        <v>19</v>
      </c>
      <c r="I177" s="154"/>
      <c r="L177" s="150"/>
      <c r="M177" s="155"/>
      <c r="T177" s="156"/>
      <c r="AT177" s="152" t="s">
        <v>205</v>
      </c>
      <c r="AU177" s="152" t="s">
        <v>85</v>
      </c>
      <c r="AV177" s="12" t="s">
        <v>82</v>
      </c>
      <c r="AW177" s="12" t="s">
        <v>35</v>
      </c>
      <c r="AX177" s="12" t="s">
        <v>74</v>
      </c>
      <c r="AY177" s="152" t="s">
        <v>189</v>
      </c>
    </row>
    <row r="178" spans="2:65" s="13" customFormat="1" ht="11.25">
      <c r="B178" s="157"/>
      <c r="D178" s="151" t="s">
        <v>205</v>
      </c>
      <c r="E178" s="158" t="s">
        <v>19</v>
      </c>
      <c r="F178" s="159" t="s">
        <v>82</v>
      </c>
      <c r="H178" s="160">
        <v>1</v>
      </c>
      <c r="I178" s="161"/>
      <c r="L178" s="157"/>
      <c r="M178" s="162"/>
      <c r="T178" s="163"/>
      <c r="AT178" s="158" t="s">
        <v>205</v>
      </c>
      <c r="AU178" s="158" t="s">
        <v>85</v>
      </c>
      <c r="AV178" s="13" t="s">
        <v>85</v>
      </c>
      <c r="AW178" s="13" t="s">
        <v>35</v>
      </c>
      <c r="AX178" s="13" t="s">
        <v>82</v>
      </c>
      <c r="AY178" s="158" t="s">
        <v>189</v>
      </c>
    </row>
    <row r="179" spans="2:65" s="1" customFormat="1" ht="16.5" customHeight="1">
      <c r="B179" s="33"/>
      <c r="C179" s="133" t="s">
        <v>314</v>
      </c>
      <c r="D179" s="133" t="s">
        <v>191</v>
      </c>
      <c r="E179" s="134" t="s">
        <v>5568</v>
      </c>
      <c r="F179" s="135" t="s">
        <v>5569</v>
      </c>
      <c r="G179" s="136" t="s">
        <v>734</v>
      </c>
      <c r="H179" s="137">
        <v>1</v>
      </c>
      <c r="I179" s="138"/>
      <c r="J179" s="139">
        <f>ROUND(I179*H179,2)</f>
        <v>0</v>
      </c>
      <c r="K179" s="135" t="s">
        <v>19</v>
      </c>
      <c r="L179" s="33"/>
      <c r="M179" s="140" t="s">
        <v>19</v>
      </c>
      <c r="N179" s="141" t="s">
        <v>45</v>
      </c>
      <c r="P179" s="142">
        <f>O179*H179</f>
        <v>0</v>
      </c>
      <c r="Q179" s="142">
        <v>0</v>
      </c>
      <c r="R179" s="142">
        <f>Q179*H179</f>
        <v>0</v>
      </c>
      <c r="S179" s="142">
        <v>0</v>
      </c>
      <c r="T179" s="143">
        <f>S179*H179</f>
        <v>0</v>
      </c>
      <c r="AR179" s="144" t="s">
        <v>5488</v>
      </c>
      <c r="AT179" s="144" t="s">
        <v>191</v>
      </c>
      <c r="AU179" s="144" t="s">
        <v>85</v>
      </c>
      <c r="AY179" s="18" t="s">
        <v>189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8" t="s">
        <v>82</v>
      </c>
      <c r="BK179" s="145">
        <f>ROUND(I179*H179,2)</f>
        <v>0</v>
      </c>
      <c r="BL179" s="18" t="s">
        <v>5488</v>
      </c>
      <c r="BM179" s="144" t="s">
        <v>5570</v>
      </c>
    </row>
    <row r="180" spans="2:65" s="12" customFormat="1" ht="11.25">
      <c r="B180" s="150"/>
      <c r="D180" s="151" t="s">
        <v>205</v>
      </c>
      <c r="E180" s="152" t="s">
        <v>19</v>
      </c>
      <c r="F180" s="153" t="s">
        <v>217</v>
      </c>
      <c r="H180" s="152" t="s">
        <v>19</v>
      </c>
      <c r="I180" s="154"/>
      <c r="L180" s="150"/>
      <c r="M180" s="155"/>
      <c r="T180" s="156"/>
      <c r="AT180" s="152" t="s">
        <v>205</v>
      </c>
      <c r="AU180" s="152" t="s">
        <v>85</v>
      </c>
      <c r="AV180" s="12" t="s">
        <v>82</v>
      </c>
      <c r="AW180" s="12" t="s">
        <v>35</v>
      </c>
      <c r="AX180" s="12" t="s">
        <v>74</v>
      </c>
      <c r="AY180" s="152" t="s">
        <v>189</v>
      </c>
    </row>
    <row r="181" spans="2:65" s="12" customFormat="1" ht="11.25">
      <c r="B181" s="150"/>
      <c r="D181" s="151" t="s">
        <v>205</v>
      </c>
      <c r="E181" s="152" t="s">
        <v>19</v>
      </c>
      <c r="F181" s="153" t="s">
        <v>5490</v>
      </c>
      <c r="H181" s="152" t="s">
        <v>19</v>
      </c>
      <c r="I181" s="154"/>
      <c r="L181" s="150"/>
      <c r="M181" s="155"/>
      <c r="T181" s="156"/>
      <c r="AT181" s="152" t="s">
        <v>205</v>
      </c>
      <c r="AU181" s="152" t="s">
        <v>85</v>
      </c>
      <c r="AV181" s="12" t="s">
        <v>82</v>
      </c>
      <c r="AW181" s="12" t="s">
        <v>35</v>
      </c>
      <c r="AX181" s="12" t="s">
        <v>74</v>
      </c>
      <c r="AY181" s="152" t="s">
        <v>189</v>
      </c>
    </row>
    <row r="182" spans="2:65" s="12" customFormat="1" ht="11.25">
      <c r="B182" s="150"/>
      <c r="D182" s="151" t="s">
        <v>205</v>
      </c>
      <c r="E182" s="152" t="s">
        <v>19</v>
      </c>
      <c r="F182" s="153" t="s">
        <v>5571</v>
      </c>
      <c r="H182" s="152" t="s">
        <v>19</v>
      </c>
      <c r="I182" s="154"/>
      <c r="L182" s="150"/>
      <c r="M182" s="155"/>
      <c r="T182" s="156"/>
      <c r="AT182" s="152" t="s">
        <v>205</v>
      </c>
      <c r="AU182" s="152" t="s">
        <v>85</v>
      </c>
      <c r="AV182" s="12" t="s">
        <v>82</v>
      </c>
      <c r="AW182" s="12" t="s">
        <v>35</v>
      </c>
      <c r="AX182" s="12" t="s">
        <v>74</v>
      </c>
      <c r="AY182" s="152" t="s">
        <v>189</v>
      </c>
    </row>
    <row r="183" spans="2:65" s="13" customFormat="1" ht="11.25">
      <c r="B183" s="157"/>
      <c r="D183" s="151" t="s">
        <v>205</v>
      </c>
      <c r="E183" s="158" t="s">
        <v>19</v>
      </c>
      <c r="F183" s="159" t="s">
        <v>82</v>
      </c>
      <c r="H183" s="160">
        <v>1</v>
      </c>
      <c r="I183" s="161"/>
      <c r="L183" s="157"/>
      <c r="M183" s="162"/>
      <c r="T183" s="163"/>
      <c r="AT183" s="158" t="s">
        <v>205</v>
      </c>
      <c r="AU183" s="158" t="s">
        <v>85</v>
      </c>
      <c r="AV183" s="13" t="s">
        <v>85</v>
      </c>
      <c r="AW183" s="13" t="s">
        <v>35</v>
      </c>
      <c r="AX183" s="13" t="s">
        <v>82</v>
      </c>
      <c r="AY183" s="158" t="s">
        <v>189</v>
      </c>
    </row>
    <row r="184" spans="2:65" s="1" customFormat="1" ht="16.5" customHeight="1">
      <c r="B184" s="33"/>
      <c r="C184" s="133" t="s">
        <v>7</v>
      </c>
      <c r="D184" s="133" t="s">
        <v>191</v>
      </c>
      <c r="E184" s="134" t="s">
        <v>5572</v>
      </c>
      <c r="F184" s="135" t="s">
        <v>5573</v>
      </c>
      <c r="G184" s="136" t="s">
        <v>734</v>
      </c>
      <c r="H184" s="137">
        <v>1</v>
      </c>
      <c r="I184" s="138"/>
      <c r="J184" s="139">
        <f>ROUND(I184*H184,2)</f>
        <v>0</v>
      </c>
      <c r="K184" s="135" t="s">
        <v>19</v>
      </c>
      <c r="L184" s="33"/>
      <c r="M184" s="140" t="s">
        <v>19</v>
      </c>
      <c r="N184" s="141" t="s">
        <v>45</v>
      </c>
      <c r="P184" s="142">
        <f>O184*H184</f>
        <v>0</v>
      </c>
      <c r="Q184" s="142">
        <v>0</v>
      </c>
      <c r="R184" s="142">
        <f>Q184*H184</f>
        <v>0</v>
      </c>
      <c r="S184" s="142">
        <v>0</v>
      </c>
      <c r="T184" s="143">
        <f>S184*H184</f>
        <v>0</v>
      </c>
      <c r="AR184" s="144" t="s">
        <v>5488</v>
      </c>
      <c r="AT184" s="144" t="s">
        <v>191</v>
      </c>
      <c r="AU184" s="144" t="s">
        <v>85</v>
      </c>
      <c r="AY184" s="18" t="s">
        <v>189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8" t="s">
        <v>82</v>
      </c>
      <c r="BK184" s="145">
        <f>ROUND(I184*H184,2)</f>
        <v>0</v>
      </c>
      <c r="BL184" s="18" t="s">
        <v>5488</v>
      </c>
      <c r="BM184" s="144" t="s">
        <v>5574</v>
      </c>
    </row>
    <row r="185" spans="2:65" s="12" customFormat="1" ht="11.25">
      <c r="B185" s="150"/>
      <c r="D185" s="151" t="s">
        <v>205</v>
      </c>
      <c r="E185" s="152" t="s">
        <v>19</v>
      </c>
      <c r="F185" s="153" t="s">
        <v>217</v>
      </c>
      <c r="H185" s="152" t="s">
        <v>19</v>
      </c>
      <c r="I185" s="154"/>
      <c r="L185" s="150"/>
      <c r="M185" s="155"/>
      <c r="T185" s="156"/>
      <c r="AT185" s="152" t="s">
        <v>205</v>
      </c>
      <c r="AU185" s="152" t="s">
        <v>85</v>
      </c>
      <c r="AV185" s="12" t="s">
        <v>82</v>
      </c>
      <c r="AW185" s="12" t="s">
        <v>35</v>
      </c>
      <c r="AX185" s="12" t="s">
        <v>74</v>
      </c>
      <c r="AY185" s="152" t="s">
        <v>189</v>
      </c>
    </row>
    <row r="186" spans="2:65" s="12" customFormat="1" ht="11.25">
      <c r="B186" s="150"/>
      <c r="D186" s="151" t="s">
        <v>205</v>
      </c>
      <c r="E186" s="152" t="s">
        <v>19</v>
      </c>
      <c r="F186" s="153" t="s">
        <v>5490</v>
      </c>
      <c r="H186" s="152" t="s">
        <v>19</v>
      </c>
      <c r="I186" s="154"/>
      <c r="L186" s="150"/>
      <c r="M186" s="155"/>
      <c r="T186" s="156"/>
      <c r="AT186" s="152" t="s">
        <v>205</v>
      </c>
      <c r="AU186" s="152" t="s">
        <v>85</v>
      </c>
      <c r="AV186" s="12" t="s">
        <v>82</v>
      </c>
      <c r="AW186" s="12" t="s">
        <v>35</v>
      </c>
      <c r="AX186" s="12" t="s">
        <v>74</v>
      </c>
      <c r="AY186" s="152" t="s">
        <v>189</v>
      </c>
    </row>
    <row r="187" spans="2:65" s="12" customFormat="1" ht="22.5">
      <c r="B187" s="150"/>
      <c r="D187" s="151" t="s">
        <v>205</v>
      </c>
      <c r="E187" s="152" t="s">
        <v>19</v>
      </c>
      <c r="F187" s="153" t="s">
        <v>5575</v>
      </c>
      <c r="H187" s="152" t="s">
        <v>19</v>
      </c>
      <c r="I187" s="154"/>
      <c r="L187" s="150"/>
      <c r="M187" s="155"/>
      <c r="T187" s="156"/>
      <c r="AT187" s="152" t="s">
        <v>205</v>
      </c>
      <c r="AU187" s="152" t="s">
        <v>85</v>
      </c>
      <c r="AV187" s="12" t="s">
        <v>82</v>
      </c>
      <c r="AW187" s="12" t="s">
        <v>35</v>
      </c>
      <c r="AX187" s="12" t="s">
        <v>74</v>
      </c>
      <c r="AY187" s="152" t="s">
        <v>189</v>
      </c>
    </row>
    <row r="188" spans="2:65" s="13" customFormat="1" ht="11.25">
      <c r="B188" s="157"/>
      <c r="D188" s="151" t="s">
        <v>205</v>
      </c>
      <c r="E188" s="158" t="s">
        <v>19</v>
      </c>
      <c r="F188" s="159" t="s">
        <v>82</v>
      </c>
      <c r="H188" s="160">
        <v>1</v>
      </c>
      <c r="I188" s="161"/>
      <c r="L188" s="157"/>
      <c r="M188" s="162"/>
      <c r="T188" s="163"/>
      <c r="AT188" s="158" t="s">
        <v>205</v>
      </c>
      <c r="AU188" s="158" t="s">
        <v>85</v>
      </c>
      <c r="AV188" s="13" t="s">
        <v>85</v>
      </c>
      <c r="AW188" s="13" t="s">
        <v>35</v>
      </c>
      <c r="AX188" s="13" t="s">
        <v>82</v>
      </c>
      <c r="AY188" s="158" t="s">
        <v>189</v>
      </c>
    </row>
    <row r="189" spans="2:65" s="1" customFormat="1" ht="16.5" customHeight="1">
      <c r="B189" s="33"/>
      <c r="C189" s="133" t="s">
        <v>323</v>
      </c>
      <c r="D189" s="133" t="s">
        <v>191</v>
      </c>
      <c r="E189" s="134" t="s">
        <v>5576</v>
      </c>
      <c r="F189" s="135" t="s">
        <v>5577</v>
      </c>
      <c r="G189" s="136" t="s">
        <v>734</v>
      </c>
      <c r="H189" s="137">
        <v>1</v>
      </c>
      <c r="I189" s="138"/>
      <c r="J189" s="139">
        <f>ROUND(I189*H189,2)</f>
        <v>0</v>
      </c>
      <c r="K189" s="135" t="s">
        <v>19</v>
      </c>
      <c r="L189" s="33"/>
      <c r="M189" s="140" t="s">
        <v>19</v>
      </c>
      <c r="N189" s="141" t="s">
        <v>45</v>
      </c>
      <c r="P189" s="142">
        <f>O189*H189</f>
        <v>0</v>
      </c>
      <c r="Q189" s="142">
        <v>0</v>
      </c>
      <c r="R189" s="142">
        <f>Q189*H189</f>
        <v>0</v>
      </c>
      <c r="S189" s="142">
        <v>0</v>
      </c>
      <c r="T189" s="143">
        <f>S189*H189</f>
        <v>0</v>
      </c>
      <c r="AR189" s="144" t="s">
        <v>5488</v>
      </c>
      <c r="AT189" s="144" t="s">
        <v>191</v>
      </c>
      <c r="AU189" s="144" t="s">
        <v>85</v>
      </c>
      <c r="AY189" s="18" t="s">
        <v>189</v>
      </c>
      <c r="BE189" s="145">
        <f>IF(N189="základní",J189,0)</f>
        <v>0</v>
      </c>
      <c r="BF189" s="145">
        <f>IF(N189="snížená",J189,0)</f>
        <v>0</v>
      </c>
      <c r="BG189" s="145">
        <f>IF(N189="zákl. přenesená",J189,0)</f>
        <v>0</v>
      </c>
      <c r="BH189" s="145">
        <f>IF(N189="sníž. přenesená",J189,0)</f>
        <v>0</v>
      </c>
      <c r="BI189" s="145">
        <f>IF(N189="nulová",J189,0)</f>
        <v>0</v>
      </c>
      <c r="BJ189" s="18" t="s">
        <v>82</v>
      </c>
      <c r="BK189" s="145">
        <f>ROUND(I189*H189,2)</f>
        <v>0</v>
      </c>
      <c r="BL189" s="18" t="s">
        <v>5488</v>
      </c>
      <c r="BM189" s="144" t="s">
        <v>5578</v>
      </c>
    </row>
    <row r="190" spans="2:65" s="12" customFormat="1" ht="11.25">
      <c r="B190" s="150"/>
      <c r="D190" s="151" t="s">
        <v>205</v>
      </c>
      <c r="E190" s="152" t="s">
        <v>19</v>
      </c>
      <c r="F190" s="153" t="s">
        <v>217</v>
      </c>
      <c r="H190" s="152" t="s">
        <v>19</v>
      </c>
      <c r="I190" s="154"/>
      <c r="L190" s="150"/>
      <c r="M190" s="155"/>
      <c r="T190" s="156"/>
      <c r="AT190" s="152" t="s">
        <v>205</v>
      </c>
      <c r="AU190" s="152" t="s">
        <v>85</v>
      </c>
      <c r="AV190" s="12" t="s">
        <v>82</v>
      </c>
      <c r="AW190" s="12" t="s">
        <v>35</v>
      </c>
      <c r="AX190" s="12" t="s">
        <v>74</v>
      </c>
      <c r="AY190" s="152" t="s">
        <v>189</v>
      </c>
    </row>
    <row r="191" spans="2:65" s="12" customFormat="1" ht="11.25">
      <c r="B191" s="150"/>
      <c r="D191" s="151" t="s">
        <v>205</v>
      </c>
      <c r="E191" s="152" t="s">
        <v>19</v>
      </c>
      <c r="F191" s="153" t="s">
        <v>5490</v>
      </c>
      <c r="H191" s="152" t="s">
        <v>19</v>
      </c>
      <c r="I191" s="154"/>
      <c r="L191" s="150"/>
      <c r="M191" s="155"/>
      <c r="T191" s="156"/>
      <c r="AT191" s="152" t="s">
        <v>205</v>
      </c>
      <c r="AU191" s="152" t="s">
        <v>85</v>
      </c>
      <c r="AV191" s="12" t="s">
        <v>82</v>
      </c>
      <c r="AW191" s="12" t="s">
        <v>35</v>
      </c>
      <c r="AX191" s="12" t="s">
        <v>74</v>
      </c>
      <c r="AY191" s="152" t="s">
        <v>189</v>
      </c>
    </row>
    <row r="192" spans="2:65" s="12" customFormat="1" ht="11.25">
      <c r="B192" s="150"/>
      <c r="D192" s="151" t="s">
        <v>205</v>
      </c>
      <c r="E192" s="152" t="s">
        <v>19</v>
      </c>
      <c r="F192" s="153" t="s">
        <v>5579</v>
      </c>
      <c r="H192" s="152" t="s">
        <v>19</v>
      </c>
      <c r="I192" s="154"/>
      <c r="L192" s="150"/>
      <c r="M192" s="155"/>
      <c r="T192" s="156"/>
      <c r="AT192" s="152" t="s">
        <v>205</v>
      </c>
      <c r="AU192" s="152" t="s">
        <v>85</v>
      </c>
      <c r="AV192" s="12" t="s">
        <v>82</v>
      </c>
      <c r="AW192" s="12" t="s">
        <v>35</v>
      </c>
      <c r="AX192" s="12" t="s">
        <v>74</v>
      </c>
      <c r="AY192" s="152" t="s">
        <v>189</v>
      </c>
    </row>
    <row r="193" spans="2:65" s="13" customFormat="1" ht="11.25">
      <c r="B193" s="157"/>
      <c r="D193" s="151" t="s">
        <v>205</v>
      </c>
      <c r="E193" s="158" t="s">
        <v>19</v>
      </c>
      <c r="F193" s="159" t="s">
        <v>82</v>
      </c>
      <c r="H193" s="160">
        <v>1</v>
      </c>
      <c r="I193" s="161"/>
      <c r="L193" s="157"/>
      <c r="M193" s="162"/>
      <c r="T193" s="163"/>
      <c r="AT193" s="158" t="s">
        <v>205</v>
      </c>
      <c r="AU193" s="158" t="s">
        <v>85</v>
      </c>
      <c r="AV193" s="13" t="s">
        <v>85</v>
      </c>
      <c r="AW193" s="13" t="s">
        <v>35</v>
      </c>
      <c r="AX193" s="13" t="s">
        <v>82</v>
      </c>
      <c r="AY193" s="158" t="s">
        <v>189</v>
      </c>
    </row>
    <row r="194" spans="2:65" s="1" customFormat="1" ht="16.5" customHeight="1">
      <c r="B194" s="33"/>
      <c r="C194" s="133" t="s">
        <v>329</v>
      </c>
      <c r="D194" s="133" t="s">
        <v>191</v>
      </c>
      <c r="E194" s="134" t="s">
        <v>5580</v>
      </c>
      <c r="F194" s="135" t="s">
        <v>5581</v>
      </c>
      <c r="G194" s="136" t="s">
        <v>734</v>
      </c>
      <c r="H194" s="137">
        <v>1</v>
      </c>
      <c r="I194" s="138"/>
      <c r="J194" s="139">
        <f>ROUND(I194*H194,2)</f>
        <v>0</v>
      </c>
      <c r="K194" s="135" t="s">
        <v>19</v>
      </c>
      <c r="L194" s="33"/>
      <c r="M194" s="140" t="s">
        <v>19</v>
      </c>
      <c r="N194" s="141" t="s">
        <v>45</v>
      </c>
      <c r="P194" s="142">
        <f>O194*H194</f>
        <v>0</v>
      </c>
      <c r="Q194" s="142">
        <v>0</v>
      </c>
      <c r="R194" s="142">
        <f>Q194*H194</f>
        <v>0</v>
      </c>
      <c r="S194" s="142">
        <v>0</v>
      </c>
      <c r="T194" s="143">
        <f>S194*H194</f>
        <v>0</v>
      </c>
      <c r="AR194" s="144" t="s">
        <v>5488</v>
      </c>
      <c r="AT194" s="144" t="s">
        <v>191</v>
      </c>
      <c r="AU194" s="144" t="s">
        <v>85</v>
      </c>
      <c r="AY194" s="18" t="s">
        <v>189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8" t="s">
        <v>82</v>
      </c>
      <c r="BK194" s="145">
        <f>ROUND(I194*H194,2)</f>
        <v>0</v>
      </c>
      <c r="BL194" s="18" t="s">
        <v>5488</v>
      </c>
      <c r="BM194" s="144" t="s">
        <v>5582</v>
      </c>
    </row>
    <row r="195" spans="2:65" s="12" customFormat="1" ht="11.25">
      <c r="B195" s="150"/>
      <c r="D195" s="151" t="s">
        <v>205</v>
      </c>
      <c r="E195" s="152" t="s">
        <v>19</v>
      </c>
      <c r="F195" s="153" t="s">
        <v>217</v>
      </c>
      <c r="H195" s="152" t="s">
        <v>19</v>
      </c>
      <c r="I195" s="154"/>
      <c r="L195" s="150"/>
      <c r="M195" s="155"/>
      <c r="T195" s="156"/>
      <c r="AT195" s="152" t="s">
        <v>205</v>
      </c>
      <c r="AU195" s="152" t="s">
        <v>85</v>
      </c>
      <c r="AV195" s="12" t="s">
        <v>82</v>
      </c>
      <c r="AW195" s="12" t="s">
        <v>35</v>
      </c>
      <c r="AX195" s="12" t="s">
        <v>74</v>
      </c>
      <c r="AY195" s="152" t="s">
        <v>189</v>
      </c>
    </row>
    <row r="196" spans="2:65" s="12" customFormat="1" ht="11.25">
      <c r="B196" s="150"/>
      <c r="D196" s="151" t="s">
        <v>205</v>
      </c>
      <c r="E196" s="152" t="s">
        <v>19</v>
      </c>
      <c r="F196" s="153" t="s">
        <v>5490</v>
      </c>
      <c r="H196" s="152" t="s">
        <v>19</v>
      </c>
      <c r="I196" s="154"/>
      <c r="L196" s="150"/>
      <c r="M196" s="155"/>
      <c r="T196" s="156"/>
      <c r="AT196" s="152" t="s">
        <v>205</v>
      </c>
      <c r="AU196" s="152" t="s">
        <v>85</v>
      </c>
      <c r="AV196" s="12" t="s">
        <v>82</v>
      </c>
      <c r="AW196" s="12" t="s">
        <v>35</v>
      </c>
      <c r="AX196" s="12" t="s">
        <v>74</v>
      </c>
      <c r="AY196" s="152" t="s">
        <v>189</v>
      </c>
    </row>
    <row r="197" spans="2:65" s="12" customFormat="1" ht="11.25">
      <c r="B197" s="150"/>
      <c r="D197" s="151" t="s">
        <v>205</v>
      </c>
      <c r="E197" s="152" t="s">
        <v>19</v>
      </c>
      <c r="F197" s="153" t="s">
        <v>5583</v>
      </c>
      <c r="H197" s="152" t="s">
        <v>19</v>
      </c>
      <c r="I197" s="154"/>
      <c r="L197" s="150"/>
      <c r="M197" s="155"/>
      <c r="T197" s="156"/>
      <c r="AT197" s="152" t="s">
        <v>205</v>
      </c>
      <c r="AU197" s="152" t="s">
        <v>85</v>
      </c>
      <c r="AV197" s="12" t="s">
        <v>82</v>
      </c>
      <c r="AW197" s="12" t="s">
        <v>35</v>
      </c>
      <c r="AX197" s="12" t="s">
        <v>74</v>
      </c>
      <c r="AY197" s="152" t="s">
        <v>189</v>
      </c>
    </row>
    <row r="198" spans="2:65" s="13" customFormat="1" ht="11.25">
      <c r="B198" s="157"/>
      <c r="D198" s="151" t="s">
        <v>205</v>
      </c>
      <c r="E198" s="158" t="s">
        <v>19</v>
      </c>
      <c r="F198" s="159" t="s">
        <v>82</v>
      </c>
      <c r="H198" s="160">
        <v>1</v>
      </c>
      <c r="I198" s="161"/>
      <c r="L198" s="157"/>
      <c r="M198" s="162"/>
      <c r="T198" s="163"/>
      <c r="AT198" s="158" t="s">
        <v>205</v>
      </c>
      <c r="AU198" s="158" t="s">
        <v>85</v>
      </c>
      <c r="AV198" s="13" t="s">
        <v>85</v>
      </c>
      <c r="AW198" s="13" t="s">
        <v>35</v>
      </c>
      <c r="AX198" s="13" t="s">
        <v>82</v>
      </c>
      <c r="AY198" s="158" t="s">
        <v>189</v>
      </c>
    </row>
    <row r="199" spans="2:65" s="11" customFormat="1" ht="22.9" customHeight="1">
      <c r="B199" s="121"/>
      <c r="D199" s="122" t="s">
        <v>73</v>
      </c>
      <c r="E199" s="131" t="s">
        <v>5584</v>
      </c>
      <c r="F199" s="131" t="s">
        <v>5585</v>
      </c>
      <c r="I199" s="124"/>
      <c r="J199" s="132">
        <f>BK199</f>
        <v>0</v>
      </c>
      <c r="L199" s="121"/>
      <c r="M199" s="126"/>
      <c r="P199" s="127">
        <f>SUM(P200:P206)</f>
        <v>0</v>
      </c>
      <c r="R199" s="127">
        <f>SUM(R200:R206)</f>
        <v>0</v>
      </c>
      <c r="T199" s="128">
        <f>SUM(T200:T206)</f>
        <v>0</v>
      </c>
      <c r="AR199" s="122" t="s">
        <v>219</v>
      </c>
      <c r="AT199" s="129" t="s">
        <v>73</v>
      </c>
      <c r="AU199" s="129" t="s">
        <v>82</v>
      </c>
      <c r="AY199" s="122" t="s">
        <v>189</v>
      </c>
      <c r="BK199" s="130">
        <f>SUM(BK200:BK206)</f>
        <v>0</v>
      </c>
    </row>
    <row r="200" spans="2:65" s="1" customFormat="1" ht="16.5" customHeight="1">
      <c r="B200" s="33"/>
      <c r="C200" s="133" t="s">
        <v>336</v>
      </c>
      <c r="D200" s="133" t="s">
        <v>191</v>
      </c>
      <c r="E200" s="134" t="s">
        <v>5586</v>
      </c>
      <c r="F200" s="135" t="s">
        <v>5587</v>
      </c>
      <c r="G200" s="136" t="s">
        <v>734</v>
      </c>
      <c r="H200" s="137">
        <v>1</v>
      </c>
      <c r="I200" s="138"/>
      <c r="J200" s="139">
        <f>ROUND(I200*H200,2)</f>
        <v>0</v>
      </c>
      <c r="K200" s="135" t="s">
        <v>19</v>
      </c>
      <c r="L200" s="33"/>
      <c r="M200" s="140" t="s">
        <v>19</v>
      </c>
      <c r="N200" s="141" t="s">
        <v>45</v>
      </c>
      <c r="P200" s="142">
        <f>O200*H200</f>
        <v>0</v>
      </c>
      <c r="Q200" s="142">
        <v>0</v>
      </c>
      <c r="R200" s="142">
        <f>Q200*H200</f>
        <v>0</v>
      </c>
      <c r="S200" s="142">
        <v>0</v>
      </c>
      <c r="T200" s="143">
        <f>S200*H200</f>
        <v>0</v>
      </c>
      <c r="AR200" s="144" t="s">
        <v>5488</v>
      </c>
      <c r="AT200" s="144" t="s">
        <v>191</v>
      </c>
      <c r="AU200" s="144" t="s">
        <v>85</v>
      </c>
      <c r="AY200" s="18" t="s">
        <v>189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8" t="s">
        <v>82</v>
      </c>
      <c r="BK200" s="145">
        <f>ROUND(I200*H200,2)</f>
        <v>0</v>
      </c>
      <c r="BL200" s="18" t="s">
        <v>5488</v>
      </c>
      <c r="BM200" s="144" t="s">
        <v>5588</v>
      </c>
    </row>
    <row r="201" spans="2:65" s="12" customFormat="1" ht="11.25">
      <c r="B201" s="150"/>
      <c r="D201" s="151" t="s">
        <v>205</v>
      </c>
      <c r="E201" s="152" t="s">
        <v>19</v>
      </c>
      <c r="F201" s="153" t="s">
        <v>217</v>
      </c>
      <c r="H201" s="152" t="s">
        <v>19</v>
      </c>
      <c r="I201" s="154"/>
      <c r="L201" s="150"/>
      <c r="M201" s="155"/>
      <c r="T201" s="156"/>
      <c r="AT201" s="152" t="s">
        <v>205</v>
      </c>
      <c r="AU201" s="152" t="s">
        <v>85</v>
      </c>
      <c r="AV201" s="12" t="s">
        <v>82</v>
      </c>
      <c r="AW201" s="12" t="s">
        <v>35</v>
      </c>
      <c r="AX201" s="12" t="s">
        <v>74</v>
      </c>
      <c r="AY201" s="152" t="s">
        <v>189</v>
      </c>
    </row>
    <row r="202" spans="2:65" s="12" customFormat="1" ht="11.25">
      <c r="B202" s="150"/>
      <c r="D202" s="151" t="s">
        <v>205</v>
      </c>
      <c r="E202" s="152" t="s">
        <v>19</v>
      </c>
      <c r="F202" s="153" t="s">
        <v>5490</v>
      </c>
      <c r="H202" s="152" t="s">
        <v>19</v>
      </c>
      <c r="I202" s="154"/>
      <c r="L202" s="150"/>
      <c r="M202" s="155"/>
      <c r="T202" s="156"/>
      <c r="AT202" s="152" t="s">
        <v>205</v>
      </c>
      <c r="AU202" s="152" t="s">
        <v>85</v>
      </c>
      <c r="AV202" s="12" t="s">
        <v>82</v>
      </c>
      <c r="AW202" s="12" t="s">
        <v>35</v>
      </c>
      <c r="AX202" s="12" t="s">
        <v>74</v>
      </c>
      <c r="AY202" s="152" t="s">
        <v>189</v>
      </c>
    </row>
    <row r="203" spans="2:65" s="12" customFormat="1" ht="22.5">
      <c r="B203" s="150"/>
      <c r="D203" s="151" t="s">
        <v>205</v>
      </c>
      <c r="E203" s="152" t="s">
        <v>19</v>
      </c>
      <c r="F203" s="153" t="s">
        <v>5589</v>
      </c>
      <c r="H203" s="152" t="s">
        <v>19</v>
      </c>
      <c r="I203" s="154"/>
      <c r="L203" s="150"/>
      <c r="M203" s="155"/>
      <c r="T203" s="156"/>
      <c r="AT203" s="152" t="s">
        <v>205</v>
      </c>
      <c r="AU203" s="152" t="s">
        <v>85</v>
      </c>
      <c r="AV203" s="12" t="s">
        <v>82</v>
      </c>
      <c r="AW203" s="12" t="s">
        <v>35</v>
      </c>
      <c r="AX203" s="12" t="s">
        <v>74</v>
      </c>
      <c r="AY203" s="152" t="s">
        <v>189</v>
      </c>
    </row>
    <row r="204" spans="2:65" s="13" customFormat="1" ht="11.25">
      <c r="B204" s="157"/>
      <c r="D204" s="151" t="s">
        <v>205</v>
      </c>
      <c r="E204" s="158" t="s">
        <v>19</v>
      </c>
      <c r="F204" s="159" t="s">
        <v>82</v>
      </c>
      <c r="H204" s="160">
        <v>1</v>
      </c>
      <c r="I204" s="161"/>
      <c r="L204" s="157"/>
      <c r="M204" s="162"/>
      <c r="T204" s="163"/>
      <c r="AT204" s="158" t="s">
        <v>205</v>
      </c>
      <c r="AU204" s="158" t="s">
        <v>85</v>
      </c>
      <c r="AV204" s="13" t="s">
        <v>85</v>
      </c>
      <c r="AW204" s="13" t="s">
        <v>35</v>
      </c>
      <c r="AX204" s="13" t="s">
        <v>82</v>
      </c>
      <c r="AY204" s="158" t="s">
        <v>189</v>
      </c>
    </row>
    <row r="205" spans="2:65" s="1" customFormat="1" ht="16.5" customHeight="1">
      <c r="B205" s="33"/>
      <c r="C205" s="133" t="s">
        <v>345</v>
      </c>
      <c r="D205" s="133" t="s">
        <v>191</v>
      </c>
      <c r="E205" s="134" t="s">
        <v>5590</v>
      </c>
      <c r="F205" s="135" t="s">
        <v>5591</v>
      </c>
      <c r="G205" s="136" t="s">
        <v>734</v>
      </c>
      <c r="H205" s="137">
        <v>1</v>
      </c>
      <c r="I205" s="138"/>
      <c r="J205" s="139">
        <f>ROUND(I205*H205,2)</f>
        <v>0</v>
      </c>
      <c r="K205" s="135" t="s">
        <v>19</v>
      </c>
      <c r="L205" s="33"/>
      <c r="M205" s="140" t="s">
        <v>19</v>
      </c>
      <c r="N205" s="141" t="s">
        <v>45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5488</v>
      </c>
      <c r="AT205" s="144" t="s">
        <v>191</v>
      </c>
      <c r="AU205" s="144" t="s">
        <v>85</v>
      </c>
      <c r="AY205" s="18" t="s">
        <v>189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8" t="s">
        <v>82</v>
      </c>
      <c r="BK205" s="145">
        <f>ROUND(I205*H205,2)</f>
        <v>0</v>
      </c>
      <c r="BL205" s="18" t="s">
        <v>5488</v>
      </c>
      <c r="BM205" s="144" t="s">
        <v>5592</v>
      </c>
    </row>
    <row r="206" spans="2:65" s="1" customFormat="1" ht="16.5" customHeight="1">
      <c r="B206" s="33"/>
      <c r="C206" s="133" t="s">
        <v>355</v>
      </c>
      <c r="D206" s="133" t="s">
        <v>191</v>
      </c>
      <c r="E206" s="134" t="s">
        <v>5593</v>
      </c>
      <c r="F206" s="135" t="s">
        <v>5594</v>
      </c>
      <c r="G206" s="136" t="s">
        <v>734</v>
      </c>
      <c r="H206" s="137">
        <v>1</v>
      </c>
      <c r="I206" s="138"/>
      <c r="J206" s="139">
        <f>ROUND(I206*H206,2)</f>
        <v>0</v>
      </c>
      <c r="K206" s="135" t="s">
        <v>19</v>
      </c>
      <c r="L206" s="33"/>
      <c r="M206" s="140" t="s">
        <v>19</v>
      </c>
      <c r="N206" s="141" t="s">
        <v>45</v>
      </c>
      <c r="P206" s="142">
        <f>O206*H206</f>
        <v>0</v>
      </c>
      <c r="Q206" s="142">
        <v>0</v>
      </c>
      <c r="R206" s="142">
        <f>Q206*H206</f>
        <v>0</v>
      </c>
      <c r="S206" s="142">
        <v>0</v>
      </c>
      <c r="T206" s="143">
        <f>S206*H206</f>
        <v>0</v>
      </c>
      <c r="AR206" s="144" t="s">
        <v>5488</v>
      </c>
      <c r="AT206" s="144" t="s">
        <v>191</v>
      </c>
      <c r="AU206" s="144" t="s">
        <v>85</v>
      </c>
      <c r="AY206" s="18" t="s">
        <v>189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8" t="s">
        <v>82</v>
      </c>
      <c r="BK206" s="145">
        <f>ROUND(I206*H206,2)</f>
        <v>0</v>
      </c>
      <c r="BL206" s="18" t="s">
        <v>5488</v>
      </c>
      <c r="BM206" s="144" t="s">
        <v>5595</v>
      </c>
    </row>
    <row r="207" spans="2:65" s="11" customFormat="1" ht="22.9" customHeight="1">
      <c r="B207" s="121"/>
      <c r="D207" s="122" t="s">
        <v>73</v>
      </c>
      <c r="E207" s="131" t="s">
        <v>5596</v>
      </c>
      <c r="F207" s="131" t="s">
        <v>5597</v>
      </c>
      <c r="I207" s="124"/>
      <c r="J207" s="132">
        <f>BK207</f>
        <v>0</v>
      </c>
      <c r="L207" s="121"/>
      <c r="M207" s="126"/>
      <c r="P207" s="127">
        <f>SUM(P208:P220)</f>
        <v>0</v>
      </c>
      <c r="R207" s="127">
        <f>SUM(R208:R220)</f>
        <v>0</v>
      </c>
      <c r="T207" s="128">
        <f>SUM(T208:T220)</f>
        <v>0</v>
      </c>
      <c r="AR207" s="122" t="s">
        <v>219</v>
      </c>
      <c r="AT207" s="129" t="s">
        <v>73</v>
      </c>
      <c r="AU207" s="129" t="s">
        <v>82</v>
      </c>
      <c r="AY207" s="122" t="s">
        <v>189</v>
      </c>
      <c r="BK207" s="130">
        <f>SUM(BK208:BK220)</f>
        <v>0</v>
      </c>
    </row>
    <row r="208" spans="2:65" s="1" customFormat="1" ht="24.2" customHeight="1">
      <c r="B208" s="33"/>
      <c r="C208" s="133" t="s">
        <v>361</v>
      </c>
      <c r="D208" s="133" t="s">
        <v>191</v>
      </c>
      <c r="E208" s="134" t="s">
        <v>5598</v>
      </c>
      <c r="F208" s="135" t="s">
        <v>5599</v>
      </c>
      <c r="G208" s="136" t="s">
        <v>734</v>
      </c>
      <c r="H208" s="137">
        <v>1</v>
      </c>
      <c r="I208" s="138"/>
      <c r="J208" s="139">
        <f>ROUND(I208*H208,2)</f>
        <v>0</v>
      </c>
      <c r="K208" s="135" t="s">
        <v>19</v>
      </c>
      <c r="L208" s="33"/>
      <c r="M208" s="140" t="s">
        <v>19</v>
      </c>
      <c r="N208" s="141" t="s">
        <v>45</v>
      </c>
      <c r="P208" s="142">
        <f>O208*H208</f>
        <v>0</v>
      </c>
      <c r="Q208" s="142">
        <v>0</v>
      </c>
      <c r="R208" s="142">
        <f>Q208*H208</f>
        <v>0</v>
      </c>
      <c r="S208" s="142">
        <v>0</v>
      </c>
      <c r="T208" s="143">
        <f>S208*H208</f>
        <v>0</v>
      </c>
      <c r="AR208" s="144" t="s">
        <v>5488</v>
      </c>
      <c r="AT208" s="144" t="s">
        <v>191</v>
      </c>
      <c r="AU208" s="144" t="s">
        <v>85</v>
      </c>
      <c r="AY208" s="18" t="s">
        <v>189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8" t="s">
        <v>82</v>
      </c>
      <c r="BK208" s="145">
        <f>ROUND(I208*H208,2)</f>
        <v>0</v>
      </c>
      <c r="BL208" s="18" t="s">
        <v>5488</v>
      </c>
      <c r="BM208" s="144" t="s">
        <v>5600</v>
      </c>
    </row>
    <row r="209" spans="2:65" s="12" customFormat="1" ht="11.25">
      <c r="B209" s="150"/>
      <c r="D209" s="151" t="s">
        <v>205</v>
      </c>
      <c r="E209" s="152" t="s">
        <v>19</v>
      </c>
      <c r="F209" s="153" t="s">
        <v>217</v>
      </c>
      <c r="H209" s="152" t="s">
        <v>19</v>
      </c>
      <c r="I209" s="154"/>
      <c r="L209" s="150"/>
      <c r="M209" s="155"/>
      <c r="T209" s="156"/>
      <c r="AT209" s="152" t="s">
        <v>205</v>
      </c>
      <c r="AU209" s="152" t="s">
        <v>85</v>
      </c>
      <c r="AV209" s="12" t="s">
        <v>82</v>
      </c>
      <c r="AW209" s="12" t="s">
        <v>35</v>
      </c>
      <c r="AX209" s="12" t="s">
        <v>74</v>
      </c>
      <c r="AY209" s="152" t="s">
        <v>189</v>
      </c>
    </row>
    <row r="210" spans="2:65" s="12" customFormat="1" ht="11.25">
      <c r="B210" s="150"/>
      <c r="D210" s="151" t="s">
        <v>205</v>
      </c>
      <c r="E210" s="152" t="s">
        <v>19</v>
      </c>
      <c r="F210" s="153" t="s">
        <v>5490</v>
      </c>
      <c r="H210" s="152" t="s">
        <v>19</v>
      </c>
      <c r="I210" s="154"/>
      <c r="L210" s="150"/>
      <c r="M210" s="155"/>
      <c r="T210" s="156"/>
      <c r="AT210" s="152" t="s">
        <v>205</v>
      </c>
      <c r="AU210" s="152" t="s">
        <v>85</v>
      </c>
      <c r="AV210" s="12" t="s">
        <v>82</v>
      </c>
      <c r="AW210" s="12" t="s">
        <v>35</v>
      </c>
      <c r="AX210" s="12" t="s">
        <v>74</v>
      </c>
      <c r="AY210" s="152" t="s">
        <v>189</v>
      </c>
    </row>
    <row r="211" spans="2:65" s="12" customFormat="1" ht="22.5">
      <c r="B211" s="150"/>
      <c r="D211" s="151" t="s">
        <v>205</v>
      </c>
      <c r="E211" s="152" t="s">
        <v>19</v>
      </c>
      <c r="F211" s="153" t="s">
        <v>5601</v>
      </c>
      <c r="H211" s="152" t="s">
        <v>19</v>
      </c>
      <c r="I211" s="154"/>
      <c r="L211" s="150"/>
      <c r="M211" s="155"/>
      <c r="T211" s="156"/>
      <c r="AT211" s="152" t="s">
        <v>205</v>
      </c>
      <c r="AU211" s="152" t="s">
        <v>85</v>
      </c>
      <c r="AV211" s="12" t="s">
        <v>82</v>
      </c>
      <c r="AW211" s="12" t="s">
        <v>35</v>
      </c>
      <c r="AX211" s="12" t="s">
        <v>74</v>
      </c>
      <c r="AY211" s="152" t="s">
        <v>189</v>
      </c>
    </row>
    <row r="212" spans="2:65" s="13" customFormat="1" ht="11.25">
      <c r="B212" s="157"/>
      <c r="D212" s="151" t="s">
        <v>205</v>
      </c>
      <c r="E212" s="158" t="s">
        <v>19</v>
      </c>
      <c r="F212" s="159" t="s">
        <v>82</v>
      </c>
      <c r="H212" s="160">
        <v>1</v>
      </c>
      <c r="I212" s="161"/>
      <c r="L212" s="157"/>
      <c r="M212" s="162"/>
      <c r="T212" s="163"/>
      <c r="AT212" s="158" t="s">
        <v>205</v>
      </c>
      <c r="AU212" s="158" t="s">
        <v>85</v>
      </c>
      <c r="AV212" s="13" t="s">
        <v>85</v>
      </c>
      <c r="AW212" s="13" t="s">
        <v>35</v>
      </c>
      <c r="AX212" s="13" t="s">
        <v>82</v>
      </c>
      <c r="AY212" s="158" t="s">
        <v>189</v>
      </c>
    </row>
    <row r="213" spans="2:65" s="1" customFormat="1" ht="16.5" customHeight="1">
      <c r="B213" s="33"/>
      <c r="C213" s="133" t="s">
        <v>368</v>
      </c>
      <c r="D213" s="133" t="s">
        <v>191</v>
      </c>
      <c r="E213" s="134" t="s">
        <v>5602</v>
      </c>
      <c r="F213" s="135" t="s">
        <v>5603</v>
      </c>
      <c r="G213" s="136" t="s">
        <v>734</v>
      </c>
      <c r="H213" s="137">
        <v>1</v>
      </c>
      <c r="I213" s="138"/>
      <c r="J213" s="139">
        <f>ROUND(I213*H213,2)</f>
        <v>0</v>
      </c>
      <c r="K213" s="135" t="s">
        <v>19</v>
      </c>
      <c r="L213" s="33"/>
      <c r="M213" s="140" t="s">
        <v>19</v>
      </c>
      <c r="N213" s="141" t="s">
        <v>45</v>
      </c>
      <c r="P213" s="142">
        <f>O213*H213</f>
        <v>0</v>
      </c>
      <c r="Q213" s="142">
        <v>0</v>
      </c>
      <c r="R213" s="142">
        <f>Q213*H213</f>
        <v>0</v>
      </c>
      <c r="S213" s="142">
        <v>0</v>
      </c>
      <c r="T213" s="143">
        <f>S213*H213</f>
        <v>0</v>
      </c>
      <c r="AR213" s="144" t="s">
        <v>5488</v>
      </c>
      <c r="AT213" s="144" t="s">
        <v>191</v>
      </c>
      <c r="AU213" s="144" t="s">
        <v>85</v>
      </c>
      <c r="AY213" s="18" t="s">
        <v>189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8" t="s">
        <v>82</v>
      </c>
      <c r="BK213" s="145">
        <f>ROUND(I213*H213,2)</f>
        <v>0</v>
      </c>
      <c r="BL213" s="18" t="s">
        <v>5488</v>
      </c>
      <c r="BM213" s="144" t="s">
        <v>5604</v>
      </c>
    </row>
    <row r="214" spans="2:65" s="12" customFormat="1" ht="11.25">
      <c r="B214" s="150"/>
      <c r="D214" s="151" t="s">
        <v>205</v>
      </c>
      <c r="E214" s="152" t="s">
        <v>19</v>
      </c>
      <c r="F214" s="153" t="s">
        <v>217</v>
      </c>
      <c r="H214" s="152" t="s">
        <v>19</v>
      </c>
      <c r="I214" s="154"/>
      <c r="L214" s="150"/>
      <c r="M214" s="155"/>
      <c r="T214" s="156"/>
      <c r="AT214" s="152" t="s">
        <v>205</v>
      </c>
      <c r="AU214" s="152" t="s">
        <v>85</v>
      </c>
      <c r="AV214" s="12" t="s">
        <v>82</v>
      </c>
      <c r="AW214" s="12" t="s">
        <v>35</v>
      </c>
      <c r="AX214" s="12" t="s">
        <v>74</v>
      </c>
      <c r="AY214" s="152" t="s">
        <v>189</v>
      </c>
    </row>
    <row r="215" spans="2:65" s="12" customFormat="1" ht="11.25">
      <c r="B215" s="150"/>
      <c r="D215" s="151" t="s">
        <v>205</v>
      </c>
      <c r="E215" s="152" t="s">
        <v>19</v>
      </c>
      <c r="F215" s="153" t="s">
        <v>5490</v>
      </c>
      <c r="H215" s="152" t="s">
        <v>19</v>
      </c>
      <c r="I215" s="154"/>
      <c r="L215" s="150"/>
      <c r="M215" s="155"/>
      <c r="T215" s="156"/>
      <c r="AT215" s="152" t="s">
        <v>205</v>
      </c>
      <c r="AU215" s="152" t="s">
        <v>85</v>
      </c>
      <c r="AV215" s="12" t="s">
        <v>82</v>
      </c>
      <c r="AW215" s="12" t="s">
        <v>35</v>
      </c>
      <c r="AX215" s="12" t="s">
        <v>74</v>
      </c>
      <c r="AY215" s="152" t="s">
        <v>189</v>
      </c>
    </row>
    <row r="216" spans="2:65" s="12" customFormat="1" ht="22.5">
      <c r="B216" s="150"/>
      <c r="D216" s="151" t="s">
        <v>205</v>
      </c>
      <c r="E216" s="152" t="s">
        <v>19</v>
      </c>
      <c r="F216" s="153" t="s">
        <v>5605</v>
      </c>
      <c r="H216" s="152" t="s">
        <v>19</v>
      </c>
      <c r="I216" s="154"/>
      <c r="L216" s="150"/>
      <c r="M216" s="155"/>
      <c r="T216" s="156"/>
      <c r="AT216" s="152" t="s">
        <v>205</v>
      </c>
      <c r="AU216" s="152" t="s">
        <v>85</v>
      </c>
      <c r="AV216" s="12" t="s">
        <v>82</v>
      </c>
      <c r="AW216" s="12" t="s">
        <v>35</v>
      </c>
      <c r="AX216" s="12" t="s">
        <v>74</v>
      </c>
      <c r="AY216" s="152" t="s">
        <v>189</v>
      </c>
    </row>
    <row r="217" spans="2:65" s="13" customFormat="1" ht="11.25">
      <c r="B217" s="157"/>
      <c r="D217" s="151" t="s">
        <v>205</v>
      </c>
      <c r="E217" s="158" t="s">
        <v>19</v>
      </c>
      <c r="F217" s="159" t="s">
        <v>82</v>
      </c>
      <c r="H217" s="160">
        <v>1</v>
      </c>
      <c r="I217" s="161"/>
      <c r="L217" s="157"/>
      <c r="M217" s="162"/>
      <c r="T217" s="163"/>
      <c r="AT217" s="158" t="s">
        <v>205</v>
      </c>
      <c r="AU217" s="158" t="s">
        <v>85</v>
      </c>
      <c r="AV217" s="13" t="s">
        <v>85</v>
      </c>
      <c r="AW217" s="13" t="s">
        <v>35</v>
      </c>
      <c r="AX217" s="13" t="s">
        <v>82</v>
      </c>
      <c r="AY217" s="158" t="s">
        <v>189</v>
      </c>
    </row>
    <row r="218" spans="2:65" s="1" customFormat="1" ht="16.5" customHeight="1">
      <c r="B218" s="33"/>
      <c r="C218" s="133" t="s">
        <v>375</v>
      </c>
      <c r="D218" s="133" t="s">
        <v>191</v>
      </c>
      <c r="E218" s="134" t="s">
        <v>5606</v>
      </c>
      <c r="F218" s="135" t="s">
        <v>5607</v>
      </c>
      <c r="G218" s="136" t="s">
        <v>734</v>
      </c>
      <c r="H218" s="137">
        <v>1</v>
      </c>
      <c r="I218" s="138"/>
      <c r="J218" s="139">
        <f>ROUND(I218*H218,2)</f>
        <v>0</v>
      </c>
      <c r="K218" s="135" t="s">
        <v>19</v>
      </c>
      <c r="L218" s="33"/>
      <c r="M218" s="140" t="s">
        <v>19</v>
      </c>
      <c r="N218" s="141" t="s">
        <v>45</v>
      </c>
      <c r="P218" s="142">
        <f>O218*H218</f>
        <v>0</v>
      </c>
      <c r="Q218" s="142">
        <v>0</v>
      </c>
      <c r="R218" s="142">
        <f>Q218*H218</f>
        <v>0</v>
      </c>
      <c r="S218" s="142">
        <v>0</v>
      </c>
      <c r="T218" s="143">
        <f>S218*H218</f>
        <v>0</v>
      </c>
      <c r="AR218" s="144" t="s">
        <v>5488</v>
      </c>
      <c r="AT218" s="144" t="s">
        <v>191</v>
      </c>
      <c r="AU218" s="144" t="s">
        <v>85</v>
      </c>
      <c r="AY218" s="18" t="s">
        <v>189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8" t="s">
        <v>82</v>
      </c>
      <c r="BK218" s="145">
        <f>ROUND(I218*H218,2)</f>
        <v>0</v>
      </c>
      <c r="BL218" s="18" t="s">
        <v>5488</v>
      </c>
      <c r="BM218" s="144" t="s">
        <v>5608</v>
      </c>
    </row>
    <row r="219" spans="2:65" s="1" customFormat="1" ht="16.5" customHeight="1">
      <c r="B219" s="33"/>
      <c r="C219" s="133" t="s">
        <v>382</v>
      </c>
      <c r="D219" s="133" t="s">
        <v>191</v>
      </c>
      <c r="E219" s="134" t="s">
        <v>5609</v>
      </c>
      <c r="F219" s="135" t="s">
        <v>5610</v>
      </c>
      <c r="G219" s="136" t="s">
        <v>734</v>
      </c>
      <c r="H219" s="137">
        <v>1</v>
      </c>
      <c r="I219" s="138"/>
      <c r="J219" s="139">
        <f>ROUND(I219*H219,2)</f>
        <v>0</v>
      </c>
      <c r="K219" s="135" t="s">
        <v>19</v>
      </c>
      <c r="L219" s="33"/>
      <c r="M219" s="140" t="s">
        <v>19</v>
      </c>
      <c r="N219" s="141" t="s">
        <v>45</v>
      </c>
      <c r="P219" s="142">
        <f>O219*H219</f>
        <v>0</v>
      </c>
      <c r="Q219" s="142">
        <v>0</v>
      </c>
      <c r="R219" s="142">
        <f>Q219*H219</f>
        <v>0</v>
      </c>
      <c r="S219" s="142">
        <v>0</v>
      </c>
      <c r="T219" s="143">
        <f>S219*H219</f>
        <v>0</v>
      </c>
      <c r="AR219" s="144" t="s">
        <v>5488</v>
      </c>
      <c r="AT219" s="144" t="s">
        <v>191</v>
      </c>
      <c r="AU219" s="144" t="s">
        <v>85</v>
      </c>
      <c r="AY219" s="18" t="s">
        <v>189</v>
      </c>
      <c r="BE219" s="145">
        <f>IF(N219="základní",J219,0)</f>
        <v>0</v>
      </c>
      <c r="BF219" s="145">
        <f>IF(N219="snížená",J219,0)</f>
        <v>0</v>
      </c>
      <c r="BG219" s="145">
        <f>IF(N219="zákl. přenesená",J219,0)</f>
        <v>0</v>
      </c>
      <c r="BH219" s="145">
        <f>IF(N219="sníž. přenesená",J219,0)</f>
        <v>0</v>
      </c>
      <c r="BI219" s="145">
        <f>IF(N219="nulová",J219,0)</f>
        <v>0</v>
      </c>
      <c r="BJ219" s="18" t="s">
        <v>82</v>
      </c>
      <c r="BK219" s="145">
        <f>ROUND(I219*H219,2)</f>
        <v>0</v>
      </c>
      <c r="BL219" s="18" t="s">
        <v>5488</v>
      </c>
      <c r="BM219" s="144" t="s">
        <v>5611</v>
      </c>
    </row>
    <row r="220" spans="2:65" s="1" customFormat="1" ht="16.5" customHeight="1">
      <c r="B220" s="33"/>
      <c r="C220" s="133" t="s">
        <v>402</v>
      </c>
      <c r="D220" s="133" t="s">
        <v>191</v>
      </c>
      <c r="E220" s="134" t="s">
        <v>5612</v>
      </c>
      <c r="F220" s="135" t="s">
        <v>5613</v>
      </c>
      <c r="G220" s="136" t="s">
        <v>734</v>
      </c>
      <c r="H220" s="137">
        <v>1</v>
      </c>
      <c r="I220" s="138"/>
      <c r="J220" s="139">
        <f>ROUND(I220*H220,2)</f>
        <v>0</v>
      </c>
      <c r="K220" s="135" t="s">
        <v>19</v>
      </c>
      <c r="L220" s="33"/>
      <c r="M220" s="195" t="s">
        <v>19</v>
      </c>
      <c r="N220" s="196" t="s">
        <v>45</v>
      </c>
      <c r="O220" s="192"/>
      <c r="P220" s="197">
        <f>O220*H220</f>
        <v>0</v>
      </c>
      <c r="Q220" s="197">
        <v>0</v>
      </c>
      <c r="R220" s="197">
        <f>Q220*H220</f>
        <v>0</v>
      </c>
      <c r="S220" s="197">
        <v>0</v>
      </c>
      <c r="T220" s="198">
        <f>S220*H220</f>
        <v>0</v>
      </c>
      <c r="AR220" s="144" t="s">
        <v>5488</v>
      </c>
      <c r="AT220" s="144" t="s">
        <v>191</v>
      </c>
      <c r="AU220" s="144" t="s">
        <v>85</v>
      </c>
      <c r="AY220" s="18" t="s">
        <v>189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8" t="s">
        <v>82</v>
      </c>
      <c r="BK220" s="145">
        <f>ROUND(I220*H220,2)</f>
        <v>0</v>
      </c>
      <c r="BL220" s="18" t="s">
        <v>5488</v>
      </c>
      <c r="BM220" s="144" t="s">
        <v>5614</v>
      </c>
    </row>
    <row r="221" spans="2:65" s="1" customFormat="1" ht="6.95" customHeight="1">
      <c r="B221" s="42"/>
      <c r="C221" s="43"/>
      <c r="D221" s="43"/>
      <c r="E221" s="43"/>
      <c r="F221" s="43"/>
      <c r="G221" s="43"/>
      <c r="H221" s="43"/>
      <c r="I221" s="43"/>
      <c r="J221" s="43"/>
      <c r="K221" s="43"/>
      <c r="L221" s="33"/>
    </row>
  </sheetData>
  <sheetProtection algorithmName="SHA-512" hashValue="rd3twJNngk/hjN5FSn6wGsZJ0O8r6giQy1fylARfyM9FOgfcxOglfFf9fe2hfL61P3rFcWq82u2c+mpNbHTuQg==" saltValue="30RikJreeY7aN4rI6P/NW5OZnpBAA6pnIJvU02S0Re3yKL5SV+b3Nxg8+nqeCLpyfN3FkJ/hiFoxqPq5CurI/A==" spinCount="100000" sheet="1" objects="1" scenarios="1" formatColumns="0" formatRows="0" autoFilter="0"/>
  <autoFilter ref="C84:K220" xr:uid="{00000000-0009-0000-0000-000012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199" customWidth="1"/>
    <col min="2" max="2" width="1.6640625" style="199" customWidth="1"/>
    <col min="3" max="4" width="5" style="199" customWidth="1"/>
    <col min="5" max="5" width="11.6640625" style="199" customWidth="1"/>
    <col min="6" max="6" width="9.1640625" style="199" customWidth="1"/>
    <col min="7" max="7" width="5" style="199" customWidth="1"/>
    <col min="8" max="8" width="77.83203125" style="199" customWidth="1"/>
    <col min="9" max="10" width="20" style="199" customWidth="1"/>
    <col min="11" max="11" width="1.6640625" style="199" customWidth="1"/>
  </cols>
  <sheetData>
    <row r="1" spans="2:11" customFormat="1" ht="37.5" customHeight="1"/>
    <row r="2" spans="2:11" customFormat="1" ht="7.5" customHeight="1">
      <c r="B2" s="200"/>
      <c r="C2" s="201"/>
      <c r="D2" s="201"/>
      <c r="E2" s="201"/>
      <c r="F2" s="201"/>
      <c r="G2" s="201"/>
      <c r="H2" s="201"/>
      <c r="I2" s="201"/>
      <c r="J2" s="201"/>
      <c r="K2" s="202"/>
    </row>
    <row r="3" spans="2:11" s="16" customFormat="1" ht="45" customHeight="1">
      <c r="B3" s="203"/>
      <c r="C3" s="332" t="s">
        <v>5615</v>
      </c>
      <c r="D3" s="332"/>
      <c r="E3" s="332"/>
      <c r="F3" s="332"/>
      <c r="G3" s="332"/>
      <c r="H3" s="332"/>
      <c r="I3" s="332"/>
      <c r="J3" s="332"/>
      <c r="K3" s="204"/>
    </row>
    <row r="4" spans="2:11" customFormat="1" ht="25.5" customHeight="1">
      <c r="B4" s="205"/>
      <c r="C4" s="331" t="s">
        <v>5616</v>
      </c>
      <c r="D4" s="331"/>
      <c r="E4" s="331"/>
      <c r="F4" s="331"/>
      <c r="G4" s="331"/>
      <c r="H4" s="331"/>
      <c r="I4" s="331"/>
      <c r="J4" s="331"/>
      <c r="K4" s="206"/>
    </row>
    <row r="5" spans="2:11" customFormat="1" ht="5.25" customHeight="1">
      <c r="B5" s="205"/>
      <c r="C5" s="207"/>
      <c r="D5" s="207"/>
      <c r="E5" s="207"/>
      <c r="F5" s="207"/>
      <c r="G5" s="207"/>
      <c r="H5" s="207"/>
      <c r="I5" s="207"/>
      <c r="J5" s="207"/>
      <c r="K5" s="206"/>
    </row>
    <row r="6" spans="2:11" customFormat="1" ht="15" customHeight="1">
      <c r="B6" s="205"/>
      <c r="C6" s="330" t="s">
        <v>5617</v>
      </c>
      <c r="D6" s="330"/>
      <c r="E6" s="330"/>
      <c r="F6" s="330"/>
      <c r="G6" s="330"/>
      <c r="H6" s="330"/>
      <c r="I6" s="330"/>
      <c r="J6" s="330"/>
      <c r="K6" s="206"/>
    </row>
    <row r="7" spans="2:11" customFormat="1" ht="15" customHeight="1">
      <c r="B7" s="209"/>
      <c r="C7" s="330" t="s">
        <v>5618</v>
      </c>
      <c r="D7" s="330"/>
      <c r="E7" s="330"/>
      <c r="F7" s="330"/>
      <c r="G7" s="330"/>
      <c r="H7" s="330"/>
      <c r="I7" s="330"/>
      <c r="J7" s="330"/>
      <c r="K7" s="206"/>
    </row>
    <row r="8" spans="2:11" customFormat="1" ht="12.75" customHeight="1">
      <c r="B8" s="209"/>
      <c r="C8" s="208"/>
      <c r="D8" s="208"/>
      <c r="E8" s="208"/>
      <c r="F8" s="208"/>
      <c r="G8" s="208"/>
      <c r="H8" s="208"/>
      <c r="I8" s="208"/>
      <c r="J8" s="208"/>
      <c r="K8" s="206"/>
    </row>
    <row r="9" spans="2:11" customFormat="1" ht="15" customHeight="1">
      <c r="B9" s="209"/>
      <c r="C9" s="330" t="s">
        <v>5619</v>
      </c>
      <c r="D9" s="330"/>
      <c r="E9" s="330"/>
      <c r="F9" s="330"/>
      <c r="G9" s="330"/>
      <c r="H9" s="330"/>
      <c r="I9" s="330"/>
      <c r="J9" s="330"/>
      <c r="K9" s="206"/>
    </row>
    <row r="10" spans="2:11" customFormat="1" ht="15" customHeight="1">
      <c r="B10" s="209"/>
      <c r="C10" s="208"/>
      <c r="D10" s="330" t="s">
        <v>5620</v>
      </c>
      <c r="E10" s="330"/>
      <c r="F10" s="330"/>
      <c r="G10" s="330"/>
      <c r="H10" s="330"/>
      <c r="I10" s="330"/>
      <c r="J10" s="330"/>
      <c r="K10" s="206"/>
    </row>
    <row r="11" spans="2:11" customFormat="1" ht="15" customHeight="1">
      <c r="B11" s="209"/>
      <c r="C11" s="210"/>
      <c r="D11" s="330" t="s">
        <v>5621</v>
      </c>
      <c r="E11" s="330"/>
      <c r="F11" s="330"/>
      <c r="G11" s="330"/>
      <c r="H11" s="330"/>
      <c r="I11" s="330"/>
      <c r="J11" s="330"/>
      <c r="K11" s="206"/>
    </row>
    <row r="12" spans="2:11" customFormat="1" ht="15" customHeight="1">
      <c r="B12" s="209"/>
      <c r="C12" s="210"/>
      <c r="D12" s="208"/>
      <c r="E12" s="208"/>
      <c r="F12" s="208"/>
      <c r="G12" s="208"/>
      <c r="H12" s="208"/>
      <c r="I12" s="208"/>
      <c r="J12" s="208"/>
      <c r="K12" s="206"/>
    </row>
    <row r="13" spans="2:11" customFormat="1" ht="15" customHeight="1">
      <c r="B13" s="209"/>
      <c r="C13" s="210"/>
      <c r="D13" s="211" t="s">
        <v>5622</v>
      </c>
      <c r="E13" s="208"/>
      <c r="F13" s="208"/>
      <c r="G13" s="208"/>
      <c r="H13" s="208"/>
      <c r="I13" s="208"/>
      <c r="J13" s="208"/>
      <c r="K13" s="206"/>
    </row>
    <row r="14" spans="2:11" customFormat="1" ht="12.75" customHeight="1">
      <c r="B14" s="209"/>
      <c r="C14" s="210"/>
      <c r="D14" s="210"/>
      <c r="E14" s="210"/>
      <c r="F14" s="210"/>
      <c r="G14" s="210"/>
      <c r="H14" s="210"/>
      <c r="I14" s="210"/>
      <c r="J14" s="210"/>
      <c r="K14" s="206"/>
    </row>
    <row r="15" spans="2:11" customFormat="1" ht="15" customHeight="1">
      <c r="B15" s="209"/>
      <c r="C15" s="210"/>
      <c r="D15" s="330" t="s">
        <v>5623</v>
      </c>
      <c r="E15" s="330"/>
      <c r="F15" s="330"/>
      <c r="G15" s="330"/>
      <c r="H15" s="330"/>
      <c r="I15" s="330"/>
      <c r="J15" s="330"/>
      <c r="K15" s="206"/>
    </row>
    <row r="16" spans="2:11" customFormat="1" ht="15" customHeight="1">
      <c r="B16" s="209"/>
      <c r="C16" s="210"/>
      <c r="D16" s="330" t="s">
        <v>5624</v>
      </c>
      <c r="E16" s="330"/>
      <c r="F16" s="330"/>
      <c r="G16" s="330"/>
      <c r="H16" s="330"/>
      <c r="I16" s="330"/>
      <c r="J16" s="330"/>
      <c r="K16" s="206"/>
    </row>
    <row r="17" spans="2:11" customFormat="1" ht="15" customHeight="1">
      <c r="B17" s="209"/>
      <c r="C17" s="210"/>
      <c r="D17" s="330" t="s">
        <v>5625</v>
      </c>
      <c r="E17" s="330"/>
      <c r="F17" s="330"/>
      <c r="G17" s="330"/>
      <c r="H17" s="330"/>
      <c r="I17" s="330"/>
      <c r="J17" s="330"/>
      <c r="K17" s="206"/>
    </row>
    <row r="18" spans="2:11" customFormat="1" ht="15" customHeight="1">
      <c r="B18" s="209"/>
      <c r="C18" s="210"/>
      <c r="D18" s="210"/>
      <c r="E18" s="212" t="s">
        <v>92</v>
      </c>
      <c r="F18" s="330" t="s">
        <v>5626</v>
      </c>
      <c r="G18" s="330"/>
      <c r="H18" s="330"/>
      <c r="I18" s="330"/>
      <c r="J18" s="330"/>
      <c r="K18" s="206"/>
    </row>
    <row r="19" spans="2:11" customFormat="1" ht="15" customHeight="1">
      <c r="B19" s="209"/>
      <c r="C19" s="210"/>
      <c r="D19" s="210"/>
      <c r="E19" s="212" t="s">
        <v>81</v>
      </c>
      <c r="F19" s="330" t="s">
        <v>5627</v>
      </c>
      <c r="G19" s="330"/>
      <c r="H19" s="330"/>
      <c r="I19" s="330"/>
      <c r="J19" s="330"/>
      <c r="K19" s="206"/>
    </row>
    <row r="20" spans="2:11" customFormat="1" ht="15" customHeight="1">
      <c r="B20" s="209"/>
      <c r="C20" s="210"/>
      <c r="D20" s="210"/>
      <c r="E20" s="212" t="s">
        <v>5628</v>
      </c>
      <c r="F20" s="330" t="s">
        <v>5629</v>
      </c>
      <c r="G20" s="330"/>
      <c r="H20" s="330"/>
      <c r="I20" s="330"/>
      <c r="J20" s="330"/>
      <c r="K20" s="206"/>
    </row>
    <row r="21" spans="2:11" customFormat="1" ht="15" customHeight="1">
      <c r="B21" s="209"/>
      <c r="C21" s="210"/>
      <c r="D21" s="210"/>
      <c r="E21" s="212" t="s">
        <v>146</v>
      </c>
      <c r="F21" s="330" t="s">
        <v>5630</v>
      </c>
      <c r="G21" s="330"/>
      <c r="H21" s="330"/>
      <c r="I21" s="330"/>
      <c r="J21" s="330"/>
      <c r="K21" s="206"/>
    </row>
    <row r="22" spans="2:11" customFormat="1" ht="15" customHeight="1">
      <c r="B22" s="209"/>
      <c r="C22" s="210"/>
      <c r="D22" s="210"/>
      <c r="E22" s="212" t="s">
        <v>5631</v>
      </c>
      <c r="F22" s="330" t="s">
        <v>5632</v>
      </c>
      <c r="G22" s="330"/>
      <c r="H22" s="330"/>
      <c r="I22" s="330"/>
      <c r="J22" s="330"/>
      <c r="K22" s="206"/>
    </row>
    <row r="23" spans="2:11" customFormat="1" ht="15" customHeight="1">
      <c r="B23" s="209"/>
      <c r="C23" s="210"/>
      <c r="D23" s="210"/>
      <c r="E23" s="212" t="s">
        <v>96</v>
      </c>
      <c r="F23" s="330" t="s">
        <v>5633</v>
      </c>
      <c r="G23" s="330"/>
      <c r="H23" s="330"/>
      <c r="I23" s="330"/>
      <c r="J23" s="330"/>
      <c r="K23" s="206"/>
    </row>
    <row r="24" spans="2:11" customFormat="1" ht="12.75" customHeight="1">
      <c r="B24" s="209"/>
      <c r="C24" s="210"/>
      <c r="D24" s="210"/>
      <c r="E24" s="210"/>
      <c r="F24" s="210"/>
      <c r="G24" s="210"/>
      <c r="H24" s="210"/>
      <c r="I24" s="210"/>
      <c r="J24" s="210"/>
      <c r="K24" s="206"/>
    </row>
    <row r="25" spans="2:11" customFormat="1" ht="15" customHeight="1">
      <c r="B25" s="209"/>
      <c r="C25" s="330" t="s">
        <v>5634</v>
      </c>
      <c r="D25" s="330"/>
      <c r="E25" s="330"/>
      <c r="F25" s="330"/>
      <c r="G25" s="330"/>
      <c r="H25" s="330"/>
      <c r="I25" s="330"/>
      <c r="J25" s="330"/>
      <c r="K25" s="206"/>
    </row>
    <row r="26" spans="2:11" customFormat="1" ht="15" customHeight="1">
      <c r="B26" s="209"/>
      <c r="C26" s="330" t="s">
        <v>5635</v>
      </c>
      <c r="D26" s="330"/>
      <c r="E26" s="330"/>
      <c r="F26" s="330"/>
      <c r="G26" s="330"/>
      <c r="H26" s="330"/>
      <c r="I26" s="330"/>
      <c r="J26" s="330"/>
      <c r="K26" s="206"/>
    </row>
    <row r="27" spans="2:11" customFormat="1" ht="15" customHeight="1">
      <c r="B27" s="209"/>
      <c r="C27" s="208"/>
      <c r="D27" s="330" t="s">
        <v>5636</v>
      </c>
      <c r="E27" s="330"/>
      <c r="F27" s="330"/>
      <c r="G27" s="330"/>
      <c r="H27" s="330"/>
      <c r="I27" s="330"/>
      <c r="J27" s="330"/>
      <c r="K27" s="206"/>
    </row>
    <row r="28" spans="2:11" customFormat="1" ht="15" customHeight="1">
      <c r="B28" s="209"/>
      <c r="C28" s="210"/>
      <c r="D28" s="330" t="s">
        <v>5637</v>
      </c>
      <c r="E28" s="330"/>
      <c r="F28" s="330"/>
      <c r="G28" s="330"/>
      <c r="H28" s="330"/>
      <c r="I28" s="330"/>
      <c r="J28" s="330"/>
      <c r="K28" s="206"/>
    </row>
    <row r="29" spans="2:11" customFormat="1" ht="12.75" customHeight="1">
      <c r="B29" s="209"/>
      <c r="C29" s="210"/>
      <c r="D29" s="210"/>
      <c r="E29" s="210"/>
      <c r="F29" s="210"/>
      <c r="G29" s="210"/>
      <c r="H29" s="210"/>
      <c r="I29" s="210"/>
      <c r="J29" s="210"/>
      <c r="K29" s="206"/>
    </row>
    <row r="30" spans="2:11" customFormat="1" ht="15" customHeight="1">
      <c r="B30" s="209"/>
      <c r="C30" s="210"/>
      <c r="D30" s="330" t="s">
        <v>5638</v>
      </c>
      <c r="E30" s="330"/>
      <c r="F30" s="330"/>
      <c r="G30" s="330"/>
      <c r="H30" s="330"/>
      <c r="I30" s="330"/>
      <c r="J30" s="330"/>
      <c r="K30" s="206"/>
    </row>
    <row r="31" spans="2:11" customFormat="1" ht="15" customHeight="1">
      <c r="B31" s="209"/>
      <c r="C31" s="210"/>
      <c r="D31" s="330" t="s">
        <v>5639</v>
      </c>
      <c r="E31" s="330"/>
      <c r="F31" s="330"/>
      <c r="G31" s="330"/>
      <c r="H31" s="330"/>
      <c r="I31" s="330"/>
      <c r="J31" s="330"/>
      <c r="K31" s="206"/>
    </row>
    <row r="32" spans="2:11" customFormat="1" ht="12.75" customHeight="1">
      <c r="B32" s="209"/>
      <c r="C32" s="210"/>
      <c r="D32" s="210"/>
      <c r="E32" s="210"/>
      <c r="F32" s="210"/>
      <c r="G32" s="210"/>
      <c r="H32" s="210"/>
      <c r="I32" s="210"/>
      <c r="J32" s="210"/>
      <c r="K32" s="206"/>
    </row>
    <row r="33" spans="2:11" customFormat="1" ht="15" customHeight="1">
      <c r="B33" s="209"/>
      <c r="C33" s="210"/>
      <c r="D33" s="330" t="s">
        <v>5640</v>
      </c>
      <c r="E33" s="330"/>
      <c r="F33" s="330"/>
      <c r="G33" s="330"/>
      <c r="H33" s="330"/>
      <c r="I33" s="330"/>
      <c r="J33" s="330"/>
      <c r="K33" s="206"/>
    </row>
    <row r="34" spans="2:11" customFormat="1" ht="15" customHeight="1">
      <c r="B34" s="209"/>
      <c r="C34" s="210"/>
      <c r="D34" s="330" t="s">
        <v>5641</v>
      </c>
      <c r="E34" s="330"/>
      <c r="F34" s="330"/>
      <c r="G34" s="330"/>
      <c r="H34" s="330"/>
      <c r="I34" s="330"/>
      <c r="J34" s="330"/>
      <c r="K34" s="206"/>
    </row>
    <row r="35" spans="2:11" customFormat="1" ht="15" customHeight="1">
      <c r="B35" s="209"/>
      <c r="C35" s="210"/>
      <c r="D35" s="330" t="s">
        <v>5642</v>
      </c>
      <c r="E35" s="330"/>
      <c r="F35" s="330"/>
      <c r="G35" s="330"/>
      <c r="H35" s="330"/>
      <c r="I35" s="330"/>
      <c r="J35" s="330"/>
      <c r="K35" s="206"/>
    </row>
    <row r="36" spans="2:11" customFormat="1" ht="15" customHeight="1">
      <c r="B36" s="209"/>
      <c r="C36" s="210"/>
      <c r="D36" s="208"/>
      <c r="E36" s="211" t="s">
        <v>175</v>
      </c>
      <c r="F36" s="208"/>
      <c r="G36" s="330" t="s">
        <v>5643</v>
      </c>
      <c r="H36" s="330"/>
      <c r="I36" s="330"/>
      <c r="J36" s="330"/>
      <c r="K36" s="206"/>
    </row>
    <row r="37" spans="2:11" customFormat="1" ht="30.75" customHeight="1">
      <c r="B37" s="209"/>
      <c r="C37" s="210"/>
      <c r="D37" s="208"/>
      <c r="E37" s="211" t="s">
        <v>5644</v>
      </c>
      <c r="F37" s="208"/>
      <c r="G37" s="330" t="s">
        <v>5645</v>
      </c>
      <c r="H37" s="330"/>
      <c r="I37" s="330"/>
      <c r="J37" s="330"/>
      <c r="K37" s="206"/>
    </row>
    <row r="38" spans="2:11" customFormat="1" ht="15" customHeight="1">
      <c r="B38" s="209"/>
      <c r="C38" s="210"/>
      <c r="D38" s="208"/>
      <c r="E38" s="211" t="s">
        <v>55</v>
      </c>
      <c r="F38" s="208"/>
      <c r="G38" s="330" t="s">
        <v>5646</v>
      </c>
      <c r="H38" s="330"/>
      <c r="I38" s="330"/>
      <c r="J38" s="330"/>
      <c r="K38" s="206"/>
    </row>
    <row r="39" spans="2:11" customFormat="1" ht="15" customHeight="1">
      <c r="B39" s="209"/>
      <c r="C39" s="210"/>
      <c r="D39" s="208"/>
      <c r="E39" s="211" t="s">
        <v>56</v>
      </c>
      <c r="F39" s="208"/>
      <c r="G39" s="330" t="s">
        <v>5647</v>
      </c>
      <c r="H39" s="330"/>
      <c r="I39" s="330"/>
      <c r="J39" s="330"/>
      <c r="K39" s="206"/>
    </row>
    <row r="40" spans="2:11" customFormat="1" ht="15" customHeight="1">
      <c r="B40" s="209"/>
      <c r="C40" s="210"/>
      <c r="D40" s="208"/>
      <c r="E40" s="211" t="s">
        <v>176</v>
      </c>
      <c r="F40" s="208"/>
      <c r="G40" s="330" t="s">
        <v>5648</v>
      </c>
      <c r="H40" s="330"/>
      <c r="I40" s="330"/>
      <c r="J40" s="330"/>
      <c r="K40" s="206"/>
    </row>
    <row r="41" spans="2:11" customFormat="1" ht="15" customHeight="1">
      <c r="B41" s="209"/>
      <c r="C41" s="210"/>
      <c r="D41" s="208"/>
      <c r="E41" s="211" t="s">
        <v>177</v>
      </c>
      <c r="F41" s="208"/>
      <c r="G41" s="330" t="s">
        <v>5649</v>
      </c>
      <c r="H41" s="330"/>
      <c r="I41" s="330"/>
      <c r="J41" s="330"/>
      <c r="K41" s="206"/>
    </row>
    <row r="42" spans="2:11" customFormat="1" ht="15" customHeight="1">
      <c r="B42" s="209"/>
      <c r="C42" s="210"/>
      <c r="D42" s="208"/>
      <c r="E42" s="211" t="s">
        <v>5650</v>
      </c>
      <c r="F42" s="208"/>
      <c r="G42" s="330" t="s">
        <v>5651</v>
      </c>
      <c r="H42" s="330"/>
      <c r="I42" s="330"/>
      <c r="J42" s="330"/>
      <c r="K42" s="206"/>
    </row>
    <row r="43" spans="2:11" customFormat="1" ht="15" customHeight="1">
      <c r="B43" s="209"/>
      <c r="C43" s="210"/>
      <c r="D43" s="208"/>
      <c r="E43" s="211"/>
      <c r="F43" s="208"/>
      <c r="G43" s="330" t="s">
        <v>5652</v>
      </c>
      <c r="H43" s="330"/>
      <c r="I43" s="330"/>
      <c r="J43" s="330"/>
      <c r="K43" s="206"/>
    </row>
    <row r="44" spans="2:11" customFormat="1" ht="15" customHeight="1">
      <c r="B44" s="209"/>
      <c r="C44" s="210"/>
      <c r="D44" s="208"/>
      <c r="E44" s="211" t="s">
        <v>5653</v>
      </c>
      <c r="F44" s="208"/>
      <c r="G44" s="330" t="s">
        <v>5654</v>
      </c>
      <c r="H44" s="330"/>
      <c r="I44" s="330"/>
      <c r="J44" s="330"/>
      <c r="K44" s="206"/>
    </row>
    <row r="45" spans="2:11" customFormat="1" ht="15" customHeight="1">
      <c r="B45" s="209"/>
      <c r="C45" s="210"/>
      <c r="D45" s="208"/>
      <c r="E45" s="211" t="s">
        <v>179</v>
      </c>
      <c r="F45" s="208"/>
      <c r="G45" s="330" t="s">
        <v>5655</v>
      </c>
      <c r="H45" s="330"/>
      <c r="I45" s="330"/>
      <c r="J45" s="330"/>
      <c r="K45" s="206"/>
    </row>
    <row r="46" spans="2:11" customFormat="1" ht="12.75" customHeight="1">
      <c r="B46" s="209"/>
      <c r="C46" s="210"/>
      <c r="D46" s="208"/>
      <c r="E46" s="208"/>
      <c r="F46" s="208"/>
      <c r="G46" s="208"/>
      <c r="H46" s="208"/>
      <c r="I46" s="208"/>
      <c r="J46" s="208"/>
      <c r="K46" s="206"/>
    </row>
    <row r="47" spans="2:11" customFormat="1" ht="15" customHeight="1">
      <c r="B47" s="209"/>
      <c r="C47" s="210"/>
      <c r="D47" s="330" t="s">
        <v>5656</v>
      </c>
      <c r="E47" s="330"/>
      <c r="F47" s="330"/>
      <c r="G47" s="330"/>
      <c r="H47" s="330"/>
      <c r="I47" s="330"/>
      <c r="J47" s="330"/>
      <c r="K47" s="206"/>
    </row>
    <row r="48" spans="2:11" customFormat="1" ht="15" customHeight="1">
      <c r="B48" s="209"/>
      <c r="C48" s="210"/>
      <c r="D48" s="210"/>
      <c r="E48" s="330" t="s">
        <v>5657</v>
      </c>
      <c r="F48" s="330"/>
      <c r="G48" s="330"/>
      <c r="H48" s="330"/>
      <c r="I48" s="330"/>
      <c r="J48" s="330"/>
      <c r="K48" s="206"/>
    </row>
    <row r="49" spans="2:11" customFormat="1" ht="15" customHeight="1">
      <c r="B49" s="209"/>
      <c r="C49" s="210"/>
      <c r="D49" s="210"/>
      <c r="E49" s="330" t="s">
        <v>5658</v>
      </c>
      <c r="F49" s="330"/>
      <c r="G49" s="330"/>
      <c r="H49" s="330"/>
      <c r="I49" s="330"/>
      <c r="J49" s="330"/>
      <c r="K49" s="206"/>
    </row>
    <row r="50" spans="2:11" customFormat="1" ht="15" customHeight="1">
      <c r="B50" s="209"/>
      <c r="C50" s="210"/>
      <c r="D50" s="210"/>
      <c r="E50" s="330" t="s">
        <v>5659</v>
      </c>
      <c r="F50" s="330"/>
      <c r="G50" s="330"/>
      <c r="H50" s="330"/>
      <c r="I50" s="330"/>
      <c r="J50" s="330"/>
      <c r="K50" s="206"/>
    </row>
    <row r="51" spans="2:11" customFormat="1" ht="15" customHeight="1">
      <c r="B51" s="209"/>
      <c r="C51" s="210"/>
      <c r="D51" s="330" t="s">
        <v>5660</v>
      </c>
      <c r="E51" s="330"/>
      <c r="F51" s="330"/>
      <c r="G51" s="330"/>
      <c r="H51" s="330"/>
      <c r="I51" s="330"/>
      <c r="J51" s="330"/>
      <c r="K51" s="206"/>
    </row>
    <row r="52" spans="2:11" customFormat="1" ht="25.5" customHeight="1">
      <c r="B52" s="205"/>
      <c r="C52" s="331" t="s">
        <v>5661</v>
      </c>
      <c r="D52" s="331"/>
      <c r="E52" s="331"/>
      <c r="F52" s="331"/>
      <c r="G52" s="331"/>
      <c r="H52" s="331"/>
      <c r="I52" s="331"/>
      <c r="J52" s="331"/>
      <c r="K52" s="206"/>
    </row>
    <row r="53" spans="2:11" customFormat="1" ht="5.25" customHeight="1">
      <c r="B53" s="205"/>
      <c r="C53" s="207"/>
      <c r="D53" s="207"/>
      <c r="E53" s="207"/>
      <c r="F53" s="207"/>
      <c r="G53" s="207"/>
      <c r="H53" s="207"/>
      <c r="I53" s="207"/>
      <c r="J53" s="207"/>
      <c r="K53" s="206"/>
    </row>
    <row r="54" spans="2:11" customFormat="1" ht="15" customHeight="1">
      <c r="B54" s="205"/>
      <c r="C54" s="330" t="s">
        <v>5662</v>
      </c>
      <c r="D54" s="330"/>
      <c r="E54" s="330"/>
      <c r="F54" s="330"/>
      <c r="G54" s="330"/>
      <c r="H54" s="330"/>
      <c r="I54" s="330"/>
      <c r="J54" s="330"/>
      <c r="K54" s="206"/>
    </row>
    <row r="55" spans="2:11" customFormat="1" ht="15" customHeight="1">
      <c r="B55" s="205"/>
      <c r="C55" s="330" t="s">
        <v>5663</v>
      </c>
      <c r="D55" s="330"/>
      <c r="E55" s="330"/>
      <c r="F55" s="330"/>
      <c r="G55" s="330"/>
      <c r="H55" s="330"/>
      <c r="I55" s="330"/>
      <c r="J55" s="330"/>
      <c r="K55" s="206"/>
    </row>
    <row r="56" spans="2:11" customFormat="1" ht="12.75" customHeight="1">
      <c r="B56" s="205"/>
      <c r="C56" s="208"/>
      <c r="D56" s="208"/>
      <c r="E56" s="208"/>
      <c r="F56" s="208"/>
      <c r="G56" s="208"/>
      <c r="H56" s="208"/>
      <c r="I56" s="208"/>
      <c r="J56" s="208"/>
      <c r="K56" s="206"/>
    </row>
    <row r="57" spans="2:11" customFormat="1" ht="15" customHeight="1">
      <c r="B57" s="205"/>
      <c r="C57" s="330" t="s">
        <v>5664</v>
      </c>
      <c r="D57" s="330"/>
      <c r="E57" s="330"/>
      <c r="F57" s="330"/>
      <c r="G57" s="330"/>
      <c r="H57" s="330"/>
      <c r="I57" s="330"/>
      <c r="J57" s="330"/>
      <c r="K57" s="206"/>
    </row>
    <row r="58" spans="2:11" customFormat="1" ht="15" customHeight="1">
      <c r="B58" s="205"/>
      <c r="C58" s="210"/>
      <c r="D58" s="330" t="s">
        <v>5665</v>
      </c>
      <c r="E58" s="330"/>
      <c r="F58" s="330"/>
      <c r="G58" s="330"/>
      <c r="H58" s="330"/>
      <c r="I58" s="330"/>
      <c r="J58" s="330"/>
      <c r="K58" s="206"/>
    </row>
    <row r="59" spans="2:11" customFormat="1" ht="15" customHeight="1">
      <c r="B59" s="205"/>
      <c r="C59" s="210"/>
      <c r="D59" s="330" t="s">
        <v>5666</v>
      </c>
      <c r="E59" s="330"/>
      <c r="F59" s="330"/>
      <c r="G59" s="330"/>
      <c r="H59" s="330"/>
      <c r="I59" s="330"/>
      <c r="J59" s="330"/>
      <c r="K59" s="206"/>
    </row>
    <row r="60" spans="2:11" customFormat="1" ht="15" customHeight="1">
      <c r="B60" s="205"/>
      <c r="C60" s="210"/>
      <c r="D60" s="330" t="s">
        <v>5667</v>
      </c>
      <c r="E60" s="330"/>
      <c r="F60" s="330"/>
      <c r="G60" s="330"/>
      <c r="H60" s="330"/>
      <c r="I60" s="330"/>
      <c r="J60" s="330"/>
      <c r="K60" s="206"/>
    </row>
    <row r="61" spans="2:11" customFormat="1" ht="15" customHeight="1">
      <c r="B61" s="205"/>
      <c r="C61" s="210"/>
      <c r="D61" s="330" t="s">
        <v>5668</v>
      </c>
      <c r="E61" s="330"/>
      <c r="F61" s="330"/>
      <c r="G61" s="330"/>
      <c r="H61" s="330"/>
      <c r="I61" s="330"/>
      <c r="J61" s="330"/>
      <c r="K61" s="206"/>
    </row>
    <row r="62" spans="2:11" customFormat="1" ht="15" customHeight="1">
      <c r="B62" s="205"/>
      <c r="C62" s="210"/>
      <c r="D62" s="333" t="s">
        <v>5669</v>
      </c>
      <c r="E62" s="333"/>
      <c r="F62" s="333"/>
      <c r="G62" s="333"/>
      <c r="H62" s="333"/>
      <c r="I62" s="333"/>
      <c r="J62" s="333"/>
      <c r="K62" s="206"/>
    </row>
    <row r="63" spans="2:11" customFormat="1" ht="15" customHeight="1">
      <c r="B63" s="205"/>
      <c r="C63" s="210"/>
      <c r="D63" s="330" t="s">
        <v>5670</v>
      </c>
      <c r="E63" s="330"/>
      <c r="F63" s="330"/>
      <c r="G63" s="330"/>
      <c r="H63" s="330"/>
      <c r="I63" s="330"/>
      <c r="J63" s="330"/>
      <c r="K63" s="206"/>
    </row>
    <row r="64" spans="2:11" customFormat="1" ht="12.75" customHeight="1">
      <c r="B64" s="205"/>
      <c r="C64" s="210"/>
      <c r="D64" s="210"/>
      <c r="E64" s="213"/>
      <c r="F64" s="210"/>
      <c r="G64" s="210"/>
      <c r="H64" s="210"/>
      <c r="I64" s="210"/>
      <c r="J64" s="210"/>
      <c r="K64" s="206"/>
    </row>
    <row r="65" spans="2:11" customFormat="1" ht="15" customHeight="1">
      <c r="B65" s="205"/>
      <c r="C65" s="210"/>
      <c r="D65" s="330" t="s">
        <v>5671</v>
      </c>
      <c r="E65" s="330"/>
      <c r="F65" s="330"/>
      <c r="G65" s="330"/>
      <c r="H65" s="330"/>
      <c r="I65" s="330"/>
      <c r="J65" s="330"/>
      <c r="K65" s="206"/>
    </row>
    <row r="66" spans="2:11" customFormat="1" ht="15" customHeight="1">
      <c r="B66" s="205"/>
      <c r="C66" s="210"/>
      <c r="D66" s="333" t="s">
        <v>5672</v>
      </c>
      <c r="E66" s="333"/>
      <c r="F66" s="333"/>
      <c r="G66" s="333"/>
      <c r="H66" s="333"/>
      <c r="I66" s="333"/>
      <c r="J66" s="333"/>
      <c r="K66" s="206"/>
    </row>
    <row r="67" spans="2:11" customFormat="1" ht="15" customHeight="1">
      <c r="B67" s="205"/>
      <c r="C67" s="210"/>
      <c r="D67" s="330" t="s">
        <v>5673</v>
      </c>
      <c r="E67" s="330"/>
      <c r="F67" s="330"/>
      <c r="G67" s="330"/>
      <c r="H67" s="330"/>
      <c r="I67" s="330"/>
      <c r="J67" s="330"/>
      <c r="K67" s="206"/>
    </row>
    <row r="68" spans="2:11" customFormat="1" ht="15" customHeight="1">
      <c r="B68" s="205"/>
      <c r="C68" s="210"/>
      <c r="D68" s="330" t="s">
        <v>5674</v>
      </c>
      <c r="E68" s="330"/>
      <c r="F68" s="330"/>
      <c r="G68" s="330"/>
      <c r="H68" s="330"/>
      <c r="I68" s="330"/>
      <c r="J68" s="330"/>
      <c r="K68" s="206"/>
    </row>
    <row r="69" spans="2:11" customFormat="1" ht="15" customHeight="1">
      <c r="B69" s="205"/>
      <c r="C69" s="210"/>
      <c r="D69" s="330" t="s">
        <v>5675</v>
      </c>
      <c r="E69" s="330"/>
      <c r="F69" s="330"/>
      <c r="G69" s="330"/>
      <c r="H69" s="330"/>
      <c r="I69" s="330"/>
      <c r="J69" s="330"/>
      <c r="K69" s="206"/>
    </row>
    <row r="70" spans="2:11" customFormat="1" ht="15" customHeight="1">
      <c r="B70" s="205"/>
      <c r="C70" s="210"/>
      <c r="D70" s="330" t="s">
        <v>5676</v>
      </c>
      <c r="E70" s="330"/>
      <c r="F70" s="330"/>
      <c r="G70" s="330"/>
      <c r="H70" s="330"/>
      <c r="I70" s="330"/>
      <c r="J70" s="330"/>
      <c r="K70" s="206"/>
    </row>
    <row r="71" spans="2:11" customFormat="1" ht="12.75" customHeight="1">
      <c r="B71" s="214"/>
      <c r="C71" s="215"/>
      <c r="D71" s="215"/>
      <c r="E71" s="215"/>
      <c r="F71" s="215"/>
      <c r="G71" s="215"/>
      <c r="H71" s="215"/>
      <c r="I71" s="215"/>
      <c r="J71" s="215"/>
      <c r="K71" s="216"/>
    </row>
    <row r="72" spans="2:11" customFormat="1" ht="18.75" customHeight="1">
      <c r="B72" s="217"/>
      <c r="C72" s="217"/>
      <c r="D72" s="217"/>
      <c r="E72" s="217"/>
      <c r="F72" s="217"/>
      <c r="G72" s="217"/>
      <c r="H72" s="217"/>
      <c r="I72" s="217"/>
      <c r="J72" s="217"/>
      <c r="K72" s="218"/>
    </row>
    <row r="73" spans="2:11" customFormat="1" ht="18.75" customHeight="1">
      <c r="B73" s="218"/>
      <c r="C73" s="218"/>
      <c r="D73" s="218"/>
      <c r="E73" s="218"/>
      <c r="F73" s="218"/>
      <c r="G73" s="218"/>
      <c r="H73" s="218"/>
      <c r="I73" s="218"/>
      <c r="J73" s="218"/>
      <c r="K73" s="218"/>
    </row>
    <row r="74" spans="2:11" customFormat="1" ht="7.5" customHeight="1">
      <c r="B74" s="219"/>
      <c r="C74" s="220"/>
      <c r="D74" s="220"/>
      <c r="E74" s="220"/>
      <c r="F74" s="220"/>
      <c r="G74" s="220"/>
      <c r="H74" s="220"/>
      <c r="I74" s="220"/>
      <c r="J74" s="220"/>
      <c r="K74" s="221"/>
    </row>
    <row r="75" spans="2:11" customFormat="1" ht="45" customHeight="1">
      <c r="B75" s="222"/>
      <c r="C75" s="334" t="s">
        <v>5677</v>
      </c>
      <c r="D75" s="334"/>
      <c r="E75" s="334"/>
      <c r="F75" s="334"/>
      <c r="G75" s="334"/>
      <c r="H75" s="334"/>
      <c r="I75" s="334"/>
      <c r="J75" s="334"/>
      <c r="K75" s="223"/>
    </row>
    <row r="76" spans="2:11" customFormat="1" ht="17.25" customHeight="1">
      <c r="B76" s="222"/>
      <c r="C76" s="224" t="s">
        <v>5678</v>
      </c>
      <c r="D76" s="224"/>
      <c r="E76" s="224"/>
      <c r="F76" s="224" t="s">
        <v>5679</v>
      </c>
      <c r="G76" s="225"/>
      <c r="H76" s="224" t="s">
        <v>56</v>
      </c>
      <c r="I76" s="224" t="s">
        <v>59</v>
      </c>
      <c r="J76" s="224" t="s">
        <v>5680</v>
      </c>
      <c r="K76" s="223"/>
    </row>
    <row r="77" spans="2:11" customFormat="1" ht="17.25" customHeight="1">
      <c r="B77" s="222"/>
      <c r="C77" s="226" t="s">
        <v>5681</v>
      </c>
      <c r="D77" s="226"/>
      <c r="E77" s="226"/>
      <c r="F77" s="227" t="s">
        <v>5682</v>
      </c>
      <c r="G77" s="228"/>
      <c r="H77" s="226"/>
      <c r="I77" s="226"/>
      <c r="J77" s="226" t="s">
        <v>5683</v>
      </c>
      <c r="K77" s="223"/>
    </row>
    <row r="78" spans="2:11" customFormat="1" ht="5.25" customHeight="1">
      <c r="B78" s="222"/>
      <c r="C78" s="229"/>
      <c r="D78" s="229"/>
      <c r="E78" s="229"/>
      <c r="F78" s="229"/>
      <c r="G78" s="230"/>
      <c r="H78" s="229"/>
      <c r="I78" s="229"/>
      <c r="J78" s="229"/>
      <c r="K78" s="223"/>
    </row>
    <row r="79" spans="2:11" customFormat="1" ht="15" customHeight="1">
      <c r="B79" s="222"/>
      <c r="C79" s="211" t="s">
        <v>55</v>
      </c>
      <c r="D79" s="231"/>
      <c r="E79" s="231"/>
      <c r="F79" s="232" t="s">
        <v>5684</v>
      </c>
      <c r="G79" s="233"/>
      <c r="H79" s="211" t="s">
        <v>5685</v>
      </c>
      <c r="I79" s="211" t="s">
        <v>5686</v>
      </c>
      <c r="J79" s="211">
        <v>20</v>
      </c>
      <c r="K79" s="223"/>
    </row>
    <row r="80" spans="2:11" customFormat="1" ht="15" customHeight="1">
      <c r="B80" s="222"/>
      <c r="C80" s="211" t="s">
        <v>5687</v>
      </c>
      <c r="D80" s="211"/>
      <c r="E80" s="211"/>
      <c r="F80" s="232" t="s">
        <v>5684</v>
      </c>
      <c r="G80" s="233"/>
      <c r="H80" s="211" t="s">
        <v>5688</v>
      </c>
      <c r="I80" s="211" t="s">
        <v>5686</v>
      </c>
      <c r="J80" s="211">
        <v>120</v>
      </c>
      <c r="K80" s="223"/>
    </row>
    <row r="81" spans="2:11" customFormat="1" ht="15" customHeight="1">
      <c r="B81" s="234"/>
      <c r="C81" s="211" t="s">
        <v>5689</v>
      </c>
      <c r="D81" s="211"/>
      <c r="E81" s="211"/>
      <c r="F81" s="232" t="s">
        <v>5690</v>
      </c>
      <c r="G81" s="233"/>
      <c r="H81" s="211" t="s">
        <v>5691</v>
      </c>
      <c r="I81" s="211" t="s">
        <v>5686</v>
      </c>
      <c r="J81" s="211">
        <v>50</v>
      </c>
      <c r="K81" s="223"/>
    </row>
    <row r="82" spans="2:11" customFormat="1" ht="15" customHeight="1">
      <c r="B82" s="234"/>
      <c r="C82" s="211" t="s">
        <v>5692</v>
      </c>
      <c r="D82" s="211"/>
      <c r="E82" s="211"/>
      <c r="F82" s="232" t="s">
        <v>5684</v>
      </c>
      <c r="G82" s="233"/>
      <c r="H82" s="211" t="s">
        <v>5693</v>
      </c>
      <c r="I82" s="211" t="s">
        <v>5694</v>
      </c>
      <c r="J82" s="211"/>
      <c r="K82" s="223"/>
    </row>
    <row r="83" spans="2:11" customFormat="1" ht="15" customHeight="1">
      <c r="B83" s="234"/>
      <c r="C83" s="211" t="s">
        <v>5695</v>
      </c>
      <c r="D83" s="211"/>
      <c r="E83" s="211"/>
      <c r="F83" s="232" t="s">
        <v>5690</v>
      </c>
      <c r="G83" s="211"/>
      <c r="H83" s="211" t="s">
        <v>5696</v>
      </c>
      <c r="I83" s="211" t="s">
        <v>5686</v>
      </c>
      <c r="J83" s="211">
        <v>15</v>
      </c>
      <c r="K83" s="223"/>
    </row>
    <row r="84" spans="2:11" customFormat="1" ht="15" customHeight="1">
      <c r="B84" s="234"/>
      <c r="C84" s="211" t="s">
        <v>5697</v>
      </c>
      <c r="D84" s="211"/>
      <c r="E84" s="211"/>
      <c r="F84" s="232" t="s">
        <v>5690</v>
      </c>
      <c r="G84" s="211"/>
      <c r="H84" s="211" t="s">
        <v>5698</v>
      </c>
      <c r="I84" s="211" t="s">
        <v>5686</v>
      </c>
      <c r="J84" s="211">
        <v>15</v>
      </c>
      <c r="K84" s="223"/>
    </row>
    <row r="85" spans="2:11" customFormat="1" ht="15" customHeight="1">
      <c r="B85" s="234"/>
      <c r="C85" s="211" t="s">
        <v>5699</v>
      </c>
      <c r="D85" s="211"/>
      <c r="E85" s="211"/>
      <c r="F85" s="232" t="s">
        <v>5690</v>
      </c>
      <c r="G85" s="211"/>
      <c r="H85" s="211" t="s">
        <v>5700</v>
      </c>
      <c r="I85" s="211" t="s">
        <v>5686</v>
      </c>
      <c r="J85" s="211">
        <v>20</v>
      </c>
      <c r="K85" s="223"/>
    </row>
    <row r="86" spans="2:11" customFormat="1" ht="15" customHeight="1">
      <c r="B86" s="234"/>
      <c r="C86" s="211" t="s">
        <v>5701</v>
      </c>
      <c r="D86" s="211"/>
      <c r="E86" s="211"/>
      <c r="F86" s="232" t="s">
        <v>5690</v>
      </c>
      <c r="G86" s="211"/>
      <c r="H86" s="211" t="s">
        <v>5702</v>
      </c>
      <c r="I86" s="211" t="s">
        <v>5686</v>
      </c>
      <c r="J86" s="211">
        <v>20</v>
      </c>
      <c r="K86" s="223"/>
    </row>
    <row r="87" spans="2:11" customFormat="1" ht="15" customHeight="1">
      <c r="B87" s="234"/>
      <c r="C87" s="211" t="s">
        <v>5703</v>
      </c>
      <c r="D87" s="211"/>
      <c r="E87" s="211"/>
      <c r="F87" s="232" t="s">
        <v>5690</v>
      </c>
      <c r="G87" s="233"/>
      <c r="H87" s="211" t="s">
        <v>5704</v>
      </c>
      <c r="I87" s="211" t="s">
        <v>5686</v>
      </c>
      <c r="J87" s="211">
        <v>50</v>
      </c>
      <c r="K87" s="223"/>
    </row>
    <row r="88" spans="2:11" customFormat="1" ht="15" customHeight="1">
      <c r="B88" s="234"/>
      <c r="C88" s="211" t="s">
        <v>5705</v>
      </c>
      <c r="D88" s="211"/>
      <c r="E88" s="211"/>
      <c r="F88" s="232" t="s">
        <v>5690</v>
      </c>
      <c r="G88" s="233"/>
      <c r="H88" s="211" t="s">
        <v>5706</v>
      </c>
      <c r="I88" s="211" t="s">
        <v>5686</v>
      </c>
      <c r="J88" s="211">
        <v>20</v>
      </c>
      <c r="K88" s="223"/>
    </row>
    <row r="89" spans="2:11" customFormat="1" ht="15" customHeight="1">
      <c r="B89" s="234"/>
      <c r="C89" s="211" t="s">
        <v>5707</v>
      </c>
      <c r="D89" s="211"/>
      <c r="E89" s="211"/>
      <c r="F89" s="232" t="s">
        <v>5690</v>
      </c>
      <c r="G89" s="233"/>
      <c r="H89" s="211" t="s">
        <v>5708</v>
      </c>
      <c r="I89" s="211" t="s">
        <v>5686</v>
      </c>
      <c r="J89" s="211">
        <v>20</v>
      </c>
      <c r="K89" s="223"/>
    </row>
    <row r="90" spans="2:11" customFormat="1" ht="15" customHeight="1">
      <c r="B90" s="234"/>
      <c r="C90" s="211" t="s">
        <v>5709</v>
      </c>
      <c r="D90" s="211"/>
      <c r="E90" s="211"/>
      <c r="F90" s="232" t="s">
        <v>5690</v>
      </c>
      <c r="G90" s="233"/>
      <c r="H90" s="211" t="s">
        <v>5710</v>
      </c>
      <c r="I90" s="211" t="s">
        <v>5686</v>
      </c>
      <c r="J90" s="211">
        <v>50</v>
      </c>
      <c r="K90" s="223"/>
    </row>
    <row r="91" spans="2:11" customFormat="1" ht="15" customHeight="1">
      <c r="B91" s="234"/>
      <c r="C91" s="211" t="s">
        <v>5711</v>
      </c>
      <c r="D91" s="211"/>
      <c r="E91" s="211"/>
      <c r="F91" s="232" t="s">
        <v>5690</v>
      </c>
      <c r="G91" s="233"/>
      <c r="H91" s="211" t="s">
        <v>5711</v>
      </c>
      <c r="I91" s="211" t="s">
        <v>5686</v>
      </c>
      <c r="J91" s="211">
        <v>50</v>
      </c>
      <c r="K91" s="223"/>
    </row>
    <row r="92" spans="2:11" customFormat="1" ht="15" customHeight="1">
      <c r="B92" s="234"/>
      <c r="C92" s="211" t="s">
        <v>5712</v>
      </c>
      <c r="D92" s="211"/>
      <c r="E92" s="211"/>
      <c r="F92" s="232" t="s">
        <v>5690</v>
      </c>
      <c r="G92" s="233"/>
      <c r="H92" s="211" t="s">
        <v>5713</v>
      </c>
      <c r="I92" s="211" t="s">
        <v>5686</v>
      </c>
      <c r="J92" s="211">
        <v>255</v>
      </c>
      <c r="K92" s="223"/>
    </row>
    <row r="93" spans="2:11" customFormat="1" ht="15" customHeight="1">
      <c r="B93" s="234"/>
      <c r="C93" s="211" t="s">
        <v>5714</v>
      </c>
      <c r="D93" s="211"/>
      <c r="E93" s="211"/>
      <c r="F93" s="232" t="s">
        <v>5684</v>
      </c>
      <c r="G93" s="233"/>
      <c r="H93" s="211" t="s">
        <v>5715</v>
      </c>
      <c r="I93" s="211" t="s">
        <v>5716</v>
      </c>
      <c r="J93" s="211"/>
      <c r="K93" s="223"/>
    </row>
    <row r="94" spans="2:11" customFormat="1" ht="15" customHeight="1">
      <c r="B94" s="234"/>
      <c r="C94" s="211" t="s">
        <v>5717</v>
      </c>
      <c r="D94" s="211"/>
      <c r="E94" s="211"/>
      <c r="F94" s="232" t="s">
        <v>5684</v>
      </c>
      <c r="G94" s="233"/>
      <c r="H94" s="211" t="s">
        <v>5718</v>
      </c>
      <c r="I94" s="211" t="s">
        <v>5719</v>
      </c>
      <c r="J94" s="211"/>
      <c r="K94" s="223"/>
    </row>
    <row r="95" spans="2:11" customFormat="1" ht="15" customHeight="1">
      <c r="B95" s="234"/>
      <c r="C95" s="211" t="s">
        <v>5720</v>
      </c>
      <c r="D95" s="211"/>
      <c r="E95" s="211"/>
      <c r="F95" s="232" t="s">
        <v>5684</v>
      </c>
      <c r="G95" s="233"/>
      <c r="H95" s="211" t="s">
        <v>5720</v>
      </c>
      <c r="I95" s="211" t="s">
        <v>5719</v>
      </c>
      <c r="J95" s="211"/>
      <c r="K95" s="223"/>
    </row>
    <row r="96" spans="2:11" customFormat="1" ht="15" customHeight="1">
      <c r="B96" s="234"/>
      <c r="C96" s="211" t="s">
        <v>40</v>
      </c>
      <c r="D96" s="211"/>
      <c r="E96" s="211"/>
      <c r="F96" s="232" t="s">
        <v>5684</v>
      </c>
      <c r="G96" s="233"/>
      <c r="H96" s="211" t="s">
        <v>5721</v>
      </c>
      <c r="I96" s="211" t="s">
        <v>5719</v>
      </c>
      <c r="J96" s="211"/>
      <c r="K96" s="223"/>
    </row>
    <row r="97" spans="2:11" customFormat="1" ht="15" customHeight="1">
      <c r="B97" s="234"/>
      <c r="C97" s="211" t="s">
        <v>50</v>
      </c>
      <c r="D97" s="211"/>
      <c r="E97" s="211"/>
      <c r="F97" s="232" t="s">
        <v>5684</v>
      </c>
      <c r="G97" s="233"/>
      <c r="H97" s="211" t="s">
        <v>5722</v>
      </c>
      <c r="I97" s="211" t="s">
        <v>5719</v>
      </c>
      <c r="J97" s="211"/>
      <c r="K97" s="223"/>
    </row>
    <row r="98" spans="2:11" customFormat="1" ht="15" customHeight="1">
      <c r="B98" s="235"/>
      <c r="C98" s="236"/>
      <c r="D98" s="236"/>
      <c r="E98" s="236"/>
      <c r="F98" s="236"/>
      <c r="G98" s="236"/>
      <c r="H98" s="236"/>
      <c r="I98" s="236"/>
      <c r="J98" s="236"/>
      <c r="K98" s="237"/>
    </row>
    <row r="99" spans="2:11" customFormat="1" ht="18.75" customHeight="1">
      <c r="B99" s="238"/>
      <c r="C99" s="239"/>
      <c r="D99" s="239"/>
      <c r="E99" s="239"/>
      <c r="F99" s="239"/>
      <c r="G99" s="239"/>
      <c r="H99" s="239"/>
      <c r="I99" s="239"/>
      <c r="J99" s="239"/>
      <c r="K99" s="238"/>
    </row>
    <row r="100" spans="2:11" customFormat="1" ht="18.75" customHeight="1">
      <c r="B100" s="218"/>
      <c r="C100" s="218"/>
      <c r="D100" s="218"/>
      <c r="E100" s="218"/>
      <c r="F100" s="218"/>
      <c r="G100" s="218"/>
      <c r="H100" s="218"/>
      <c r="I100" s="218"/>
      <c r="J100" s="218"/>
      <c r="K100" s="218"/>
    </row>
    <row r="101" spans="2:11" customFormat="1" ht="7.5" customHeight="1">
      <c r="B101" s="219"/>
      <c r="C101" s="220"/>
      <c r="D101" s="220"/>
      <c r="E101" s="220"/>
      <c r="F101" s="220"/>
      <c r="G101" s="220"/>
      <c r="H101" s="220"/>
      <c r="I101" s="220"/>
      <c r="J101" s="220"/>
      <c r="K101" s="221"/>
    </row>
    <row r="102" spans="2:11" customFormat="1" ht="45" customHeight="1">
      <c r="B102" s="222"/>
      <c r="C102" s="334" t="s">
        <v>5723</v>
      </c>
      <c r="D102" s="334"/>
      <c r="E102" s="334"/>
      <c r="F102" s="334"/>
      <c r="G102" s="334"/>
      <c r="H102" s="334"/>
      <c r="I102" s="334"/>
      <c r="J102" s="334"/>
      <c r="K102" s="223"/>
    </row>
    <row r="103" spans="2:11" customFormat="1" ht="17.25" customHeight="1">
      <c r="B103" s="222"/>
      <c r="C103" s="224" t="s">
        <v>5678</v>
      </c>
      <c r="D103" s="224"/>
      <c r="E103" s="224"/>
      <c r="F103" s="224" t="s">
        <v>5679</v>
      </c>
      <c r="G103" s="225"/>
      <c r="H103" s="224" t="s">
        <v>56</v>
      </c>
      <c r="I103" s="224" t="s">
        <v>59</v>
      </c>
      <c r="J103" s="224" t="s">
        <v>5680</v>
      </c>
      <c r="K103" s="223"/>
    </row>
    <row r="104" spans="2:11" customFormat="1" ht="17.25" customHeight="1">
      <c r="B104" s="222"/>
      <c r="C104" s="226" t="s">
        <v>5681</v>
      </c>
      <c r="D104" s="226"/>
      <c r="E104" s="226"/>
      <c r="F104" s="227" t="s">
        <v>5682</v>
      </c>
      <c r="G104" s="228"/>
      <c r="H104" s="226"/>
      <c r="I104" s="226"/>
      <c r="J104" s="226" t="s">
        <v>5683</v>
      </c>
      <c r="K104" s="223"/>
    </row>
    <row r="105" spans="2:11" customFormat="1" ht="5.25" customHeight="1">
      <c r="B105" s="222"/>
      <c r="C105" s="224"/>
      <c r="D105" s="224"/>
      <c r="E105" s="224"/>
      <c r="F105" s="224"/>
      <c r="G105" s="240"/>
      <c r="H105" s="224"/>
      <c r="I105" s="224"/>
      <c r="J105" s="224"/>
      <c r="K105" s="223"/>
    </row>
    <row r="106" spans="2:11" customFormat="1" ht="15" customHeight="1">
      <c r="B106" s="222"/>
      <c r="C106" s="211" t="s">
        <v>55</v>
      </c>
      <c r="D106" s="231"/>
      <c r="E106" s="231"/>
      <c r="F106" s="232" t="s">
        <v>5684</v>
      </c>
      <c r="G106" s="211"/>
      <c r="H106" s="211" t="s">
        <v>5724</v>
      </c>
      <c r="I106" s="211" t="s">
        <v>5686</v>
      </c>
      <c r="J106" s="211">
        <v>20</v>
      </c>
      <c r="K106" s="223"/>
    </row>
    <row r="107" spans="2:11" customFormat="1" ht="15" customHeight="1">
      <c r="B107" s="222"/>
      <c r="C107" s="211" t="s">
        <v>5687</v>
      </c>
      <c r="D107" s="211"/>
      <c r="E107" s="211"/>
      <c r="F107" s="232" t="s">
        <v>5684</v>
      </c>
      <c r="G107" s="211"/>
      <c r="H107" s="211" t="s">
        <v>5724</v>
      </c>
      <c r="I107" s="211" t="s">
        <v>5686</v>
      </c>
      <c r="J107" s="211">
        <v>120</v>
      </c>
      <c r="K107" s="223"/>
    </row>
    <row r="108" spans="2:11" customFormat="1" ht="15" customHeight="1">
      <c r="B108" s="234"/>
      <c r="C108" s="211" t="s">
        <v>5689</v>
      </c>
      <c r="D108" s="211"/>
      <c r="E108" s="211"/>
      <c r="F108" s="232" t="s">
        <v>5690</v>
      </c>
      <c r="G108" s="211"/>
      <c r="H108" s="211" t="s">
        <v>5724</v>
      </c>
      <c r="I108" s="211" t="s">
        <v>5686</v>
      </c>
      <c r="J108" s="211">
        <v>50</v>
      </c>
      <c r="K108" s="223"/>
    </row>
    <row r="109" spans="2:11" customFormat="1" ht="15" customHeight="1">
      <c r="B109" s="234"/>
      <c r="C109" s="211" t="s">
        <v>5692</v>
      </c>
      <c r="D109" s="211"/>
      <c r="E109" s="211"/>
      <c r="F109" s="232" t="s">
        <v>5684</v>
      </c>
      <c r="G109" s="211"/>
      <c r="H109" s="211" t="s">
        <v>5724</v>
      </c>
      <c r="I109" s="211" t="s">
        <v>5694</v>
      </c>
      <c r="J109" s="211"/>
      <c r="K109" s="223"/>
    </row>
    <row r="110" spans="2:11" customFormat="1" ht="15" customHeight="1">
      <c r="B110" s="234"/>
      <c r="C110" s="211" t="s">
        <v>5703</v>
      </c>
      <c r="D110" s="211"/>
      <c r="E110" s="211"/>
      <c r="F110" s="232" t="s">
        <v>5690</v>
      </c>
      <c r="G110" s="211"/>
      <c r="H110" s="211" t="s">
        <v>5724</v>
      </c>
      <c r="I110" s="211" t="s">
        <v>5686</v>
      </c>
      <c r="J110" s="211">
        <v>50</v>
      </c>
      <c r="K110" s="223"/>
    </row>
    <row r="111" spans="2:11" customFormat="1" ht="15" customHeight="1">
      <c r="B111" s="234"/>
      <c r="C111" s="211" t="s">
        <v>5711</v>
      </c>
      <c r="D111" s="211"/>
      <c r="E111" s="211"/>
      <c r="F111" s="232" t="s">
        <v>5690</v>
      </c>
      <c r="G111" s="211"/>
      <c r="H111" s="211" t="s">
        <v>5724</v>
      </c>
      <c r="I111" s="211" t="s">
        <v>5686</v>
      </c>
      <c r="J111" s="211">
        <v>50</v>
      </c>
      <c r="K111" s="223"/>
    </row>
    <row r="112" spans="2:11" customFormat="1" ht="15" customHeight="1">
      <c r="B112" s="234"/>
      <c r="C112" s="211" t="s">
        <v>5709</v>
      </c>
      <c r="D112" s="211"/>
      <c r="E112" s="211"/>
      <c r="F112" s="232" t="s">
        <v>5690</v>
      </c>
      <c r="G112" s="211"/>
      <c r="H112" s="211" t="s">
        <v>5724</v>
      </c>
      <c r="I112" s="211" t="s">
        <v>5686</v>
      </c>
      <c r="J112" s="211">
        <v>50</v>
      </c>
      <c r="K112" s="223"/>
    </row>
    <row r="113" spans="2:11" customFormat="1" ht="15" customHeight="1">
      <c r="B113" s="234"/>
      <c r="C113" s="211" t="s">
        <v>55</v>
      </c>
      <c r="D113" s="211"/>
      <c r="E113" s="211"/>
      <c r="F113" s="232" t="s">
        <v>5684</v>
      </c>
      <c r="G113" s="211"/>
      <c r="H113" s="211" t="s">
        <v>5725</v>
      </c>
      <c r="I113" s="211" t="s">
        <v>5686</v>
      </c>
      <c r="J113" s="211">
        <v>20</v>
      </c>
      <c r="K113" s="223"/>
    </row>
    <row r="114" spans="2:11" customFormat="1" ht="15" customHeight="1">
      <c r="B114" s="234"/>
      <c r="C114" s="211" t="s">
        <v>5726</v>
      </c>
      <c r="D114" s="211"/>
      <c r="E114" s="211"/>
      <c r="F114" s="232" t="s">
        <v>5684</v>
      </c>
      <c r="G114" s="211"/>
      <c r="H114" s="211" t="s">
        <v>5727</v>
      </c>
      <c r="I114" s="211" t="s">
        <v>5686</v>
      </c>
      <c r="J114" s="211">
        <v>120</v>
      </c>
      <c r="K114" s="223"/>
    </row>
    <row r="115" spans="2:11" customFormat="1" ht="15" customHeight="1">
      <c r="B115" s="234"/>
      <c r="C115" s="211" t="s">
        <v>40</v>
      </c>
      <c r="D115" s="211"/>
      <c r="E115" s="211"/>
      <c r="F115" s="232" t="s">
        <v>5684</v>
      </c>
      <c r="G115" s="211"/>
      <c r="H115" s="211" t="s">
        <v>5728</v>
      </c>
      <c r="I115" s="211" t="s">
        <v>5719</v>
      </c>
      <c r="J115" s="211"/>
      <c r="K115" s="223"/>
    </row>
    <row r="116" spans="2:11" customFormat="1" ht="15" customHeight="1">
      <c r="B116" s="234"/>
      <c r="C116" s="211" t="s">
        <v>50</v>
      </c>
      <c r="D116" s="211"/>
      <c r="E116" s="211"/>
      <c r="F116" s="232" t="s">
        <v>5684</v>
      </c>
      <c r="G116" s="211"/>
      <c r="H116" s="211" t="s">
        <v>5729</v>
      </c>
      <c r="I116" s="211" t="s">
        <v>5719</v>
      </c>
      <c r="J116" s="211"/>
      <c r="K116" s="223"/>
    </row>
    <row r="117" spans="2:11" customFormat="1" ht="15" customHeight="1">
      <c r="B117" s="234"/>
      <c r="C117" s="211" t="s">
        <v>59</v>
      </c>
      <c r="D117" s="211"/>
      <c r="E117" s="211"/>
      <c r="F117" s="232" t="s">
        <v>5684</v>
      </c>
      <c r="G117" s="211"/>
      <c r="H117" s="211" t="s">
        <v>5730</v>
      </c>
      <c r="I117" s="211" t="s">
        <v>5731</v>
      </c>
      <c r="J117" s="211"/>
      <c r="K117" s="223"/>
    </row>
    <row r="118" spans="2:11" customFormat="1" ht="15" customHeight="1">
      <c r="B118" s="235"/>
      <c r="C118" s="241"/>
      <c r="D118" s="241"/>
      <c r="E118" s="241"/>
      <c r="F118" s="241"/>
      <c r="G118" s="241"/>
      <c r="H118" s="241"/>
      <c r="I118" s="241"/>
      <c r="J118" s="241"/>
      <c r="K118" s="237"/>
    </row>
    <row r="119" spans="2:11" customFormat="1" ht="18.75" customHeight="1">
      <c r="B119" s="242"/>
      <c r="C119" s="243"/>
      <c r="D119" s="243"/>
      <c r="E119" s="243"/>
      <c r="F119" s="244"/>
      <c r="G119" s="243"/>
      <c r="H119" s="243"/>
      <c r="I119" s="243"/>
      <c r="J119" s="243"/>
      <c r="K119" s="242"/>
    </row>
    <row r="120" spans="2:11" customFormat="1" ht="18.75" customHeight="1">
      <c r="B120" s="218"/>
      <c r="C120" s="218"/>
      <c r="D120" s="218"/>
      <c r="E120" s="218"/>
      <c r="F120" s="218"/>
      <c r="G120" s="218"/>
      <c r="H120" s="218"/>
      <c r="I120" s="218"/>
      <c r="J120" s="218"/>
      <c r="K120" s="218"/>
    </row>
    <row r="121" spans="2:11" customFormat="1" ht="7.5" customHeight="1">
      <c r="B121" s="245"/>
      <c r="C121" s="246"/>
      <c r="D121" s="246"/>
      <c r="E121" s="246"/>
      <c r="F121" s="246"/>
      <c r="G121" s="246"/>
      <c r="H121" s="246"/>
      <c r="I121" s="246"/>
      <c r="J121" s="246"/>
      <c r="K121" s="247"/>
    </row>
    <row r="122" spans="2:11" customFormat="1" ht="45" customHeight="1">
      <c r="B122" s="248"/>
      <c r="C122" s="332" t="s">
        <v>5732</v>
      </c>
      <c r="D122" s="332"/>
      <c r="E122" s="332"/>
      <c r="F122" s="332"/>
      <c r="G122" s="332"/>
      <c r="H122" s="332"/>
      <c r="I122" s="332"/>
      <c r="J122" s="332"/>
      <c r="K122" s="249"/>
    </row>
    <row r="123" spans="2:11" customFormat="1" ht="17.25" customHeight="1">
      <c r="B123" s="250"/>
      <c r="C123" s="224" t="s">
        <v>5678</v>
      </c>
      <c r="D123" s="224"/>
      <c r="E123" s="224"/>
      <c r="F123" s="224" t="s">
        <v>5679</v>
      </c>
      <c r="G123" s="225"/>
      <c r="H123" s="224" t="s">
        <v>56</v>
      </c>
      <c r="I123" s="224" t="s">
        <v>59</v>
      </c>
      <c r="J123" s="224" t="s">
        <v>5680</v>
      </c>
      <c r="K123" s="251"/>
    </row>
    <row r="124" spans="2:11" customFormat="1" ht="17.25" customHeight="1">
      <c r="B124" s="250"/>
      <c r="C124" s="226" t="s">
        <v>5681</v>
      </c>
      <c r="D124" s="226"/>
      <c r="E124" s="226"/>
      <c r="F124" s="227" t="s">
        <v>5682</v>
      </c>
      <c r="G124" s="228"/>
      <c r="H124" s="226"/>
      <c r="I124" s="226"/>
      <c r="J124" s="226" t="s">
        <v>5683</v>
      </c>
      <c r="K124" s="251"/>
    </row>
    <row r="125" spans="2:11" customFormat="1" ht="5.25" customHeight="1">
      <c r="B125" s="252"/>
      <c r="C125" s="229"/>
      <c r="D125" s="229"/>
      <c r="E125" s="229"/>
      <c r="F125" s="229"/>
      <c r="G125" s="253"/>
      <c r="H125" s="229"/>
      <c r="I125" s="229"/>
      <c r="J125" s="229"/>
      <c r="K125" s="254"/>
    </row>
    <row r="126" spans="2:11" customFormat="1" ht="15" customHeight="1">
      <c r="B126" s="252"/>
      <c r="C126" s="211" t="s">
        <v>5687</v>
      </c>
      <c r="D126" s="231"/>
      <c r="E126" s="231"/>
      <c r="F126" s="232" t="s">
        <v>5684</v>
      </c>
      <c r="G126" s="211"/>
      <c r="H126" s="211" t="s">
        <v>5724</v>
      </c>
      <c r="I126" s="211" t="s">
        <v>5686</v>
      </c>
      <c r="J126" s="211">
        <v>120</v>
      </c>
      <c r="K126" s="255"/>
    </row>
    <row r="127" spans="2:11" customFormat="1" ht="15" customHeight="1">
      <c r="B127" s="252"/>
      <c r="C127" s="211" t="s">
        <v>5733</v>
      </c>
      <c r="D127" s="211"/>
      <c r="E127" s="211"/>
      <c r="F127" s="232" t="s">
        <v>5684</v>
      </c>
      <c r="G127" s="211"/>
      <c r="H127" s="211" t="s">
        <v>5734</v>
      </c>
      <c r="I127" s="211" t="s">
        <v>5686</v>
      </c>
      <c r="J127" s="211" t="s">
        <v>5735</v>
      </c>
      <c r="K127" s="255"/>
    </row>
    <row r="128" spans="2:11" customFormat="1" ht="15" customHeight="1">
      <c r="B128" s="252"/>
      <c r="C128" s="211" t="s">
        <v>96</v>
      </c>
      <c r="D128" s="211"/>
      <c r="E128" s="211"/>
      <c r="F128" s="232" t="s">
        <v>5684</v>
      </c>
      <c r="G128" s="211"/>
      <c r="H128" s="211" t="s">
        <v>5736</v>
      </c>
      <c r="I128" s="211" t="s">
        <v>5686</v>
      </c>
      <c r="J128" s="211" t="s">
        <v>5735</v>
      </c>
      <c r="K128" s="255"/>
    </row>
    <row r="129" spans="2:11" customFormat="1" ht="15" customHeight="1">
      <c r="B129" s="252"/>
      <c r="C129" s="211" t="s">
        <v>5695</v>
      </c>
      <c r="D129" s="211"/>
      <c r="E129" s="211"/>
      <c r="F129" s="232" t="s">
        <v>5690</v>
      </c>
      <c r="G129" s="211"/>
      <c r="H129" s="211" t="s">
        <v>5696</v>
      </c>
      <c r="I129" s="211" t="s">
        <v>5686</v>
      </c>
      <c r="J129" s="211">
        <v>15</v>
      </c>
      <c r="K129" s="255"/>
    </row>
    <row r="130" spans="2:11" customFormat="1" ht="15" customHeight="1">
      <c r="B130" s="252"/>
      <c r="C130" s="211" t="s">
        <v>5697</v>
      </c>
      <c r="D130" s="211"/>
      <c r="E130" s="211"/>
      <c r="F130" s="232" t="s">
        <v>5690</v>
      </c>
      <c r="G130" s="211"/>
      <c r="H130" s="211" t="s">
        <v>5698</v>
      </c>
      <c r="I130" s="211" t="s">
        <v>5686</v>
      </c>
      <c r="J130" s="211">
        <v>15</v>
      </c>
      <c r="K130" s="255"/>
    </row>
    <row r="131" spans="2:11" customFormat="1" ht="15" customHeight="1">
      <c r="B131" s="252"/>
      <c r="C131" s="211" t="s">
        <v>5699</v>
      </c>
      <c r="D131" s="211"/>
      <c r="E131" s="211"/>
      <c r="F131" s="232" t="s">
        <v>5690</v>
      </c>
      <c r="G131" s="211"/>
      <c r="H131" s="211" t="s">
        <v>5700</v>
      </c>
      <c r="I131" s="211" t="s">
        <v>5686</v>
      </c>
      <c r="J131" s="211">
        <v>20</v>
      </c>
      <c r="K131" s="255"/>
    </row>
    <row r="132" spans="2:11" customFormat="1" ht="15" customHeight="1">
      <c r="B132" s="252"/>
      <c r="C132" s="211" t="s">
        <v>5701</v>
      </c>
      <c r="D132" s="211"/>
      <c r="E132" s="211"/>
      <c r="F132" s="232" t="s">
        <v>5690</v>
      </c>
      <c r="G132" s="211"/>
      <c r="H132" s="211" t="s">
        <v>5702</v>
      </c>
      <c r="I132" s="211" t="s">
        <v>5686</v>
      </c>
      <c r="J132" s="211">
        <v>20</v>
      </c>
      <c r="K132" s="255"/>
    </row>
    <row r="133" spans="2:11" customFormat="1" ht="15" customHeight="1">
      <c r="B133" s="252"/>
      <c r="C133" s="211" t="s">
        <v>5689</v>
      </c>
      <c r="D133" s="211"/>
      <c r="E133" s="211"/>
      <c r="F133" s="232" t="s">
        <v>5690</v>
      </c>
      <c r="G133" s="211"/>
      <c r="H133" s="211" t="s">
        <v>5724</v>
      </c>
      <c r="I133" s="211" t="s">
        <v>5686</v>
      </c>
      <c r="J133" s="211">
        <v>50</v>
      </c>
      <c r="K133" s="255"/>
    </row>
    <row r="134" spans="2:11" customFormat="1" ht="15" customHeight="1">
      <c r="B134" s="252"/>
      <c r="C134" s="211" t="s">
        <v>5703</v>
      </c>
      <c r="D134" s="211"/>
      <c r="E134" s="211"/>
      <c r="F134" s="232" t="s">
        <v>5690</v>
      </c>
      <c r="G134" s="211"/>
      <c r="H134" s="211" t="s">
        <v>5724</v>
      </c>
      <c r="I134" s="211" t="s">
        <v>5686</v>
      </c>
      <c r="J134" s="211">
        <v>50</v>
      </c>
      <c r="K134" s="255"/>
    </row>
    <row r="135" spans="2:11" customFormat="1" ht="15" customHeight="1">
      <c r="B135" s="252"/>
      <c r="C135" s="211" t="s">
        <v>5709</v>
      </c>
      <c r="D135" s="211"/>
      <c r="E135" s="211"/>
      <c r="F135" s="232" t="s">
        <v>5690</v>
      </c>
      <c r="G135" s="211"/>
      <c r="H135" s="211" t="s">
        <v>5724</v>
      </c>
      <c r="I135" s="211" t="s">
        <v>5686</v>
      </c>
      <c r="J135" s="211">
        <v>50</v>
      </c>
      <c r="K135" s="255"/>
    </row>
    <row r="136" spans="2:11" customFormat="1" ht="15" customHeight="1">
      <c r="B136" s="252"/>
      <c r="C136" s="211" t="s">
        <v>5711</v>
      </c>
      <c r="D136" s="211"/>
      <c r="E136" s="211"/>
      <c r="F136" s="232" t="s">
        <v>5690</v>
      </c>
      <c r="G136" s="211"/>
      <c r="H136" s="211" t="s">
        <v>5724</v>
      </c>
      <c r="I136" s="211" t="s">
        <v>5686</v>
      </c>
      <c r="J136" s="211">
        <v>50</v>
      </c>
      <c r="K136" s="255"/>
    </row>
    <row r="137" spans="2:11" customFormat="1" ht="15" customHeight="1">
      <c r="B137" s="252"/>
      <c r="C137" s="211" t="s">
        <v>5712</v>
      </c>
      <c r="D137" s="211"/>
      <c r="E137" s="211"/>
      <c r="F137" s="232" t="s">
        <v>5690</v>
      </c>
      <c r="G137" s="211"/>
      <c r="H137" s="211" t="s">
        <v>5737</v>
      </c>
      <c r="I137" s="211" t="s">
        <v>5686</v>
      </c>
      <c r="J137" s="211">
        <v>255</v>
      </c>
      <c r="K137" s="255"/>
    </row>
    <row r="138" spans="2:11" customFormat="1" ht="15" customHeight="1">
      <c r="B138" s="252"/>
      <c r="C138" s="211" t="s">
        <v>5714</v>
      </c>
      <c r="D138" s="211"/>
      <c r="E138" s="211"/>
      <c r="F138" s="232" t="s">
        <v>5684</v>
      </c>
      <c r="G138" s="211"/>
      <c r="H138" s="211" t="s">
        <v>5738</v>
      </c>
      <c r="I138" s="211" t="s">
        <v>5716</v>
      </c>
      <c r="J138" s="211"/>
      <c r="K138" s="255"/>
    </row>
    <row r="139" spans="2:11" customFormat="1" ht="15" customHeight="1">
      <c r="B139" s="252"/>
      <c r="C139" s="211" t="s">
        <v>5717</v>
      </c>
      <c r="D139" s="211"/>
      <c r="E139" s="211"/>
      <c r="F139" s="232" t="s">
        <v>5684</v>
      </c>
      <c r="G139" s="211"/>
      <c r="H139" s="211" t="s">
        <v>5739</v>
      </c>
      <c r="I139" s="211" t="s">
        <v>5719</v>
      </c>
      <c r="J139" s="211"/>
      <c r="K139" s="255"/>
    </row>
    <row r="140" spans="2:11" customFormat="1" ht="15" customHeight="1">
      <c r="B140" s="252"/>
      <c r="C140" s="211" t="s">
        <v>5720</v>
      </c>
      <c r="D140" s="211"/>
      <c r="E140" s="211"/>
      <c r="F140" s="232" t="s">
        <v>5684</v>
      </c>
      <c r="G140" s="211"/>
      <c r="H140" s="211" t="s">
        <v>5720</v>
      </c>
      <c r="I140" s="211" t="s">
        <v>5719</v>
      </c>
      <c r="J140" s="211"/>
      <c r="K140" s="255"/>
    </row>
    <row r="141" spans="2:11" customFormat="1" ht="15" customHeight="1">
      <c r="B141" s="252"/>
      <c r="C141" s="211" t="s">
        <v>40</v>
      </c>
      <c r="D141" s="211"/>
      <c r="E141" s="211"/>
      <c r="F141" s="232" t="s">
        <v>5684</v>
      </c>
      <c r="G141" s="211"/>
      <c r="H141" s="211" t="s">
        <v>5740</v>
      </c>
      <c r="I141" s="211" t="s">
        <v>5719</v>
      </c>
      <c r="J141" s="211"/>
      <c r="K141" s="255"/>
    </row>
    <row r="142" spans="2:11" customFormat="1" ht="15" customHeight="1">
      <c r="B142" s="252"/>
      <c r="C142" s="211" t="s">
        <v>5741</v>
      </c>
      <c r="D142" s="211"/>
      <c r="E142" s="211"/>
      <c r="F142" s="232" t="s">
        <v>5684</v>
      </c>
      <c r="G142" s="211"/>
      <c r="H142" s="211" t="s">
        <v>5742</v>
      </c>
      <c r="I142" s="211" t="s">
        <v>5719</v>
      </c>
      <c r="J142" s="211"/>
      <c r="K142" s="255"/>
    </row>
    <row r="143" spans="2:11" customFormat="1" ht="15" customHeight="1">
      <c r="B143" s="256"/>
      <c r="C143" s="257"/>
      <c r="D143" s="257"/>
      <c r="E143" s="257"/>
      <c r="F143" s="257"/>
      <c r="G143" s="257"/>
      <c r="H143" s="257"/>
      <c r="I143" s="257"/>
      <c r="J143" s="257"/>
      <c r="K143" s="258"/>
    </row>
    <row r="144" spans="2:11" customFormat="1" ht="18.75" customHeight="1">
      <c r="B144" s="243"/>
      <c r="C144" s="243"/>
      <c r="D144" s="243"/>
      <c r="E144" s="243"/>
      <c r="F144" s="244"/>
      <c r="G144" s="243"/>
      <c r="H144" s="243"/>
      <c r="I144" s="243"/>
      <c r="J144" s="243"/>
      <c r="K144" s="243"/>
    </row>
    <row r="145" spans="2:11" customFormat="1" ht="18.75" customHeight="1">
      <c r="B145" s="218"/>
      <c r="C145" s="218"/>
      <c r="D145" s="218"/>
      <c r="E145" s="218"/>
      <c r="F145" s="218"/>
      <c r="G145" s="218"/>
      <c r="H145" s="218"/>
      <c r="I145" s="218"/>
      <c r="J145" s="218"/>
      <c r="K145" s="218"/>
    </row>
    <row r="146" spans="2:11" customFormat="1" ht="7.5" customHeight="1">
      <c r="B146" s="219"/>
      <c r="C146" s="220"/>
      <c r="D146" s="220"/>
      <c r="E146" s="220"/>
      <c r="F146" s="220"/>
      <c r="G146" s="220"/>
      <c r="H146" s="220"/>
      <c r="I146" s="220"/>
      <c r="J146" s="220"/>
      <c r="K146" s="221"/>
    </row>
    <row r="147" spans="2:11" customFormat="1" ht="45" customHeight="1">
      <c r="B147" s="222"/>
      <c r="C147" s="334" t="s">
        <v>5743</v>
      </c>
      <c r="D147" s="334"/>
      <c r="E147" s="334"/>
      <c r="F147" s="334"/>
      <c r="G147" s="334"/>
      <c r="H147" s="334"/>
      <c r="I147" s="334"/>
      <c r="J147" s="334"/>
      <c r="K147" s="223"/>
    </row>
    <row r="148" spans="2:11" customFormat="1" ht="17.25" customHeight="1">
      <c r="B148" s="222"/>
      <c r="C148" s="224" t="s">
        <v>5678</v>
      </c>
      <c r="D148" s="224"/>
      <c r="E148" s="224"/>
      <c r="F148" s="224" t="s">
        <v>5679</v>
      </c>
      <c r="G148" s="225"/>
      <c r="H148" s="224" t="s">
        <v>56</v>
      </c>
      <c r="I148" s="224" t="s">
        <v>59</v>
      </c>
      <c r="J148" s="224" t="s">
        <v>5680</v>
      </c>
      <c r="K148" s="223"/>
    </row>
    <row r="149" spans="2:11" customFormat="1" ht="17.25" customHeight="1">
      <c r="B149" s="222"/>
      <c r="C149" s="226" t="s">
        <v>5681</v>
      </c>
      <c r="D149" s="226"/>
      <c r="E149" s="226"/>
      <c r="F149" s="227" t="s">
        <v>5682</v>
      </c>
      <c r="G149" s="228"/>
      <c r="H149" s="226"/>
      <c r="I149" s="226"/>
      <c r="J149" s="226" t="s">
        <v>5683</v>
      </c>
      <c r="K149" s="223"/>
    </row>
    <row r="150" spans="2:11" customFormat="1" ht="5.25" customHeight="1">
      <c r="B150" s="234"/>
      <c r="C150" s="229"/>
      <c r="D150" s="229"/>
      <c r="E150" s="229"/>
      <c r="F150" s="229"/>
      <c r="G150" s="230"/>
      <c r="H150" s="229"/>
      <c r="I150" s="229"/>
      <c r="J150" s="229"/>
      <c r="K150" s="255"/>
    </row>
    <row r="151" spans="2:11" customFormat="1" ht="15" customHeight="1">
      <c r="B151" s="234"/>
      <c r="C151" s="259" t="s">
        <v>5687</v>
      </c>
      <c r="D151" s="211"/>
      <c r="E151" s="211"/>
      <c r="F151" s="260" t="s">
        <v>5684</v>
      </c>
      <c r="G151" s="211"/>
      <c r="H151" s="259" t="s">
        <v>5724</v>
      </c>
      <c r="I151" s="259" t="s">
        <v>5686</v>
      </c>
      <c r="J151" s="259">
        <v>120</v>
      </c>
      <c r="K151" s="255"/>
    </row>
    <row r="152" spans="2:11" customFormat="1" ht="15" customHeight="1">
      <c r="B152" s="234"/>
      <c r="C152" s="259" t="s">
        <v>5733</v>
      </c>
      <c r="D152" s="211"/>
      <c r="E152" s="211"/>
      <c r="F152" s="260" t="s">
        <v>5684</v>
      </c>
      <c r="G152" s="211"/>
      <c r="H152" s="259" t="s">
        <v>5744</v>
      </c>
      <c r="I152" s="259" t="s">
        <v>5686</v>
      </c>
      <c r="J152" s="259" t="s">
        <v>5735</v>
      </c>
      <c r="K152" s="255"/>
    </row>
    <row r="153" spans="2:11" customFormat="1" ht="15" customHeight="1">
      <c r="B153" s="234"/>
      <c r="C153" s="259" t="s">
        <v>96</v>
      </c>
      <c r="D153" s="211"/>
      <c r="E153" s="211"/>
      <c r="F153" s="260" t="s">
        <v>5684</v>
      </c>
      <c r="G153" s="211"/>
      <c r="H153" s="259" t="s">
        <v>5745</v>
      </c>
      <c r="I153" s="259" t="s">
        <v>5686</v>
      </c>
      <c r="J153" s="259" t="s">
        <v>5735</v>
      </c>
      <c r="K153" s="255"/>
    </row>
    <row r="154" spans="2:11" customFormat="1" ht="15" customHeight="1">
      <c r="B154" s="234"/>
      <c r="C154" s="259" t="s">
        <v>5689</v>
      </c>
      <c r="D154" s="211"/>
      <c r="E154" s="211"/>
      <c r="F154" s="260" t="s">
        <v>5690</v>
      </c>
      <c r="G154" s="211"/>
      <c r="H154" s="259" t="s">
        <v>5724</v>
      </c>
      <c r="I154" s="259" t="s">
        <v>5686</v>
      </c>
      <c r="J154" s="259">
        <v>50</v>
      </c>
      <c r="K154" s="255"/>
    </row>
    <row r="155" spans="2:11" customFormat="1" ht="15" customHeight="1">
      <c r="B155" s="234"/>
      <c r="C155" s="259" t="s">
        <v>5692</v>
      </c>
      <c r="D155" s="211"/>
      <c r="E155" s="211"/>
      <c r="F155" s="260" t="s">
        <v>5684</v>
      </c>
      <c r="G155" s="211"/>
      <c r="H155" s="259" t="s">
        <v>5724</v>
      </c>
      <c r="I155" s="259" t="s">
        <v>5694</v>
      </c>
      <c r="J155" s="259"/>
      <c r="K155" s="255"/>
    </row>
    <row r="156" spans="2:11" customFormat="1" ht="15" customHeight="1">
      <c r="B156" s="234"/>
      <c r="C156" s="259" t="s">
        <v>5703</v>
      </c>
      <c r="D156" s="211"/>
      <c r="E156" s="211"/>
      <c r="F156" s="260" t="s">
        <v>5690</v>
      </c>
      <c r="G156" s="211"/>
      <c r="H156" s="259" t="s">
        <v>5724</v>
      </c>
      <c r="I156" s="259" t="s">
        <v>5686</v>
      </c>
      <c r="J156" s="259">
        <v>50</v>
      </c>
      <c r="K156" s="255"/>
    </row>
    <row r="157" spans="2:11" customFormat="1" ht="15" customHeight="1">
      <c r="B157" s="234"/>
      <c r="C157" s="259" t="s">
        <v>5711</v>
      </c>
      <c r="D157" s="211"/>
      <c r="E157" s="211"/>
      <c r="F157" s="260" t="s">
        <v>5690</v>
      </c>
      <c r="G157" s="211"/>
      <c r="H157" s="259" t="s">
        <v>5724</v>
      </c>
      <c r="I157" s="259" t="s">
        <v>5686</v>
      </c>
      <c r="J157" s="259">
        <v>50</v>
      </c>
      <c r="K157" s="255"/>
    </row>
    <row r="158" spans="2:11" customFormat="1" ht="15" customHeight="1">
      <c r="B158" s="234"/>
      <c r="C158" s="259" t="s">
        <v>5709</v>
      </c>
      <c r="D158" s="211"/>
      <c r="E158" s="211"/>
      <c r="F158" s="260" t="s">
        <v>5690</v>
      </c>
      <c r="G158" s="211"/>
      <c r="H158" s="259" t="s">
        <v>5724</v>
      </c>
      <c r="I158" s="259" t="s">
        <v>5686</v>
      </c>
      <c r="J158" s="259">
        <v>50</v>
      </c>
      <c r="K158" s="255"/>
    </row>
    <row r="159" spans="2:11" customFormat="1" ht="15" customHeight="1">
      <c r="B159" s="234"/>
      <c r="C159" s="259" t="s">
        <v>159</v>
      </c>
      <c r="D159" s="211"/>
      <c r="E159" s="211"/>
      <c r="F159" s="260" t="s">
        <v>5684</v>
      </c>
      <c r="G159" s="211"/>
      <c r="H159" s="259" t="s">
        <v>5746</v>
      </c>
      <c r="I159" s="259" t="s">
        <v>5686</v>
      </c>
      <c r="J159" s="259" t="s">
        <v>5747</v>
      </c>
      <c r="K159" s="255"/>
    </row>
    <row r="160" spans="2:11" customFormat="1" ht="15" customHeight="1">
      <c r="B160" s="234"/>
      <c r="C160" s="259" t="s">
        <v>5748</v>
      </c>
      <c r="D160" s="211"/>
      <c r="E160" s="211"/>
      <c r="F160" s="260" t="s">
        <v>5684</v>
      </c>
      <c r="G160" s="211"/>
      <c r="H160" s="259" t="s">
        <v>5749</v>
      </c>
      <c r="I160" s="259" t="s">
        <v>5719</v>
      </c>
      <c r="J160" s="259"/>
      <c r="K160" s="255"/>
    </row>
    <row r="161" spans="2:11" customFormat="1" ht="15" customHeight="1">
      <c r="B161" s="261"/>
      <c r="C161" s="241"/>
      <c r="D161" s="241"/>
      <c r="E161" s="241"/>
      <c r="F161" s="241"/>
      <c r="G161" s="241"/>
      <c r="H161" s="241"/>
      <c r="I161" s="241"/>
      <c r="J161" s="241"/>
      <c r="K161" s="262"/>
    </row>
    <row r="162" spans="2:11" customFormat="1" ht="18.75" customHeight="1">
      <c r="B162" s="243"/>
      <c r="C162" s="253"/>
      <c r="D162" s="253"/>
      <c r="E162" s="253"/>
      <c r="F162" s="263"/>
      <c r="G162" s="253"/>
      <c r="H162" s="253"/>
      <c r="I162" s="253"/>
      <c r="J162" s="253"/>
      <c r="K162" s="243"/>
    </row>
    <row r="163" spans="2:11" customFormat="1" ht="18.75" customHeight="1">
      <c r="B163" s="218"/>
      <c r="C163" s="218"/>
      <c r="D163" s="218"/>
      <c r="E163" s="218"/>
      <c r="F163" s="218"/>
      <c r="G163" s="218"/>
      <c r="H163" s="218"/>
      <c r="I163" s="218"/>
      <c r="J163" s="218"/>
      <c r="K163" s="218"/>
    </row>
    <row r="164" spans="2:11" customFormat="1" ht="7.5" customHeight="1">
      <c r="B164" s="200"/>
      <c r="C164" s="201"/>
      <c r="D164" s="201"/>
      <c r="E164" s="201"/>
      <c r="F164" s="201"/>
      <c r="G164" s="201"/>
      <c r="H164" s="201"/>
      <c r="I164" s="201"/>
      <c r="J164" s="201"/>
      <c r="K164" s="202"/>
    </row>
    <row r="165" spans="2:11" customFormat="1" ht="45" customHeight="1">
      <c r="B165" s="203"/>
      <c r="C165" s="332" t="s">
        <v>5750</v>
      </c>
      <c r="D165" s="332"/>
      <c r="E165" s="332"/>
      <c r="F165" s="332"/>
      <c r="G165" s="332"/>
      <c r="H165" s="332"/>
      <c r="I165" s="332"/>
      <c r="J165" s="332"/>
      <c r="K165" s="204"/>
    </row>
    <row r="166" spans="2:11" customFormat="1" ht="17.25" customHeight="1">
      <c r="B166" s="203"/>
      <c r="C166" s="224" t="s">
        <v>5678</v>
      </c>
      <c r="D166" s="224"/>
      <c r="E166" s="224"/>
      <c r="F166" s="224" t="s">
        <v>5679</v>
      </c>
      <c r="G166" s="264"/>
      <c r="H166" s="265" t="s">
        <v>56</v>
      </c>
      <c r="I166" s="265" t="s">
        <v>59</v>
      </c>
      <c r="J166" s="224" t="s">
        <v>5680</v>
      </c>
      <c r="K166" s="204"/>
    </row>
    <row r="167" spans="2:11" customFormat="1" ht="17.25" customHeight="1">
      <c r="B167" s="205"/>
      <c r="C167" s="226" t="s">
        <v>5681</v>
      </c>
      <c r="D167" s="226"/>
      <c r="E167" s="226"/>
      <c r="F167" s="227" t="s">
        <v>5682</v>
      </c>
      <c r="G167" s="266"/>
      <c r="H167" s="267"/>
      <c r="I167" s="267"/>
      <c r="J167" s="226" t="s">
        <v>5683</v>
      </c>
      <c r="K167" s="206"/>
    </row>
    <row r="168" spans="2:11" customFormat="1" ht="5.25" customHeight="1">
      <c r="B168" s="234"/>
      <c r="C168" s="229"/>
      <c r="D168" s="229"/>
      <c r="E168" s="229"/>
      <c r="F168" s="229"/>
      <c r="G168" s="230"/>
      <c r="H168" s="229"/>
      <c r="I168" s="229"/>
      <c r="J168" s="229"/>
      <c r="K168" s="255"/>
    </row>
    <row r="169" spans="2:11" customFormat="1" ht="15" customHeight="1">
      <c r="B169" s="234"/>
      <c r="C169" s="211" t="s">
        <v>5687</v>
      </c>
      <c r="D169" s="211"/>
      <c r="E169" s="211"/>
      <c r="F169" s="232" t="s">
        <v>5684</v>
      </c>
      <c r="G169" s="211"/>
      <c r="H169" s="211" t="s">
        <v>5724</v>
      </c>
      <c r="I169" s="211" t="s">
        <v>5686</v>
      </c>
      <c r="J169" s="211">
        <v>120</v>
      </c>
      <c r="K169" s="255"/>
    </row>
    <row r="170" spans="2:11" customFormat="1" ht="15" customHeight="1">
      <c r="B170" s="234"/>
      <c r="C170" s="211" t="s">
        <v>5733</v>
      </c>
      <c r="D170" s="211"/>
      <c r="E170" s="211"/>
      <c r="F170" s="232" t="s">
        <v>5684</v>
      </c>
      <c r="G170" s="211"/>
      <c r="H170" s="211" t="s">
        <v>5734</v>
      </c>
      <c r="I170" s="211" t="s">
        <v>5686</v>
      </c>
      <c r="J170" s="211" t="s">
        <v>5735</v>
      </c>
      <c r="K170" s="255"/>
    </row>
    <row r="171" spans="2:11" customFormat="1" ht="15" customHeight="1">
      <c r="B171" s="234"/>
      <c r="C171" s="211" t="s">
        <v>96</v>
      </c>
      <c r="D171" s="211"/>
      <c r="E171" s="211"/>
      <c r="F171" s="232" t="s">
        <v>5684</v>
      </c>
      <c r="G171" s="211"/>
      <c r="H171" s="211" t="s">
        <v>5751</v>
      </c>
      <c r="I171" s="211" t="s">
        <v>5686</v>
      </c>
      <c r="J171" s="211" t="s">
        <v>5735</v>
      </c>
      <c r="K171" s="255"/>
    </row>
    <row r="172" spans="2:11" customFormat="1" ht="15" customHeight="1">
      <c r="B172" s="234"/>
      <c r="C172" s="211" t="s">
        <v>5689</v>
      </c>
      <c r="D172" s="211"/>
      <c r="E172" s="211"/>
      <c r="F172" s="232" t="s">
        <v>5690</v>
      </c>
      <c r="G172" s="211"/>
      <c r="H172" s="211" t="s">
        <v>5751</v>
      </c>
      <c r="I172" s="211" t="s">
        <v>5686</v>
      </c>
      <c r="J172" s="211">
        <v>50</v>
      </c>
      <c r="K172" s="255"/>
    </row>
    <row r="173" spans="2:11" customFormat="1" ht="15" customHeight="1">
      <c r="B173" s="234"/>
      <c r="C173" s="211" t="s">
        <v>5692</v>
      </c>
      <c r="D173" s="211"/>
      <c r="E173" s="211"/>
      <c r="F173" s="232" t="s">
        <v>5684</v>
      </c>
      <c r="G173" s="211"/>
      <c r="H173" s="211" t="s">
        <v>5751</v>
      </c>
      <c r="I173" s="211" t="s">
        <v>5694</v>
      </c>
      <c r="J173" s="211"/>
      <c r="K173" s="255"/>
    </row>
    <row r="174" spans="2:11" customFormat="1" ht="15" customHeight="1">
      <c r="B174" s="234"/>
      <c r="C174" s="211" t="s">
        <v>5703</v>
      </c>
      <c r="D174" s="211"/>
      <c r="E174" s="211"/>
      <c r="F174" s="232" t="s">
        <v>5690</v>
      </c>
      <c r="G174" s="211"/>
      <c r="H174" s="211" t="s">
        <v>5751</v>
      </c>
      <c r="I174" s="211" t="s">
        <v>5686</v>
      </c>
      <c r="J174" s="211">
        <v>50</v>
      </c>
      <c r="K174" s="255"/>
    </row>
    <row r="175" spans="2:11" customFormat="1" ht="15" customHeight="1">
      <c r="B175" s="234"/>
      <c r="C175" s="211" t="s">
        <v>5711</v>
      </c>
      <c r="D175" s="211"/>
      <c r="E175" s="211"/>
      <c r="F175" s="232" t="s">
        <v>5690</v>
      </c>
      <c r="G175" s="211"/>
      <c r="H175" s="211" t="s">
        <v>5751</v>
      </c>
      <c r="I175" s="211" t="s">
        <v>5686</v>
      </c>
      <c r="J175" s="211">
        <v>50</v>
      </c>
      <c r="K175" s="255"/>
    </row>
    <row r="176" spans="2:11" customFormat="1" ht="15" customHeight="1">
      <c r="B176" s="234"/>
      <c r="C176" s="211" t="s">
        <v>5709</v>
      </c>
      <c r="D176" s="211"/>
      <c r="E176" s="211"/>
      <c r="F176" s="232" t="s">
        <v>5690</v>
      </c>
      <c r="G176" s="211"/>
      <c r="H176" s="211" t="s">
        <v>5751</v>
      </c>
      <c r="I176" s="211" t="s">
        <v>5686</v>
      </c>
      <c r="J176" s="211">
        <v>50</v>
      </c>
      <c r="K176" s="255"/>
    </row>
    <row r="177" spans="2:11" customFormat="1" ht="15" customHeight="1">
      <c r="B177" s="234"/>
      <c r="C177" s="211" t="s">
        <v>175</v>
      </c>
      <c r="D177" s="211"/>
      <c r="E177" s="211"/>
      <c r="F177" s="232" t="s">
        <v>5684</v>
      </c>
      <c r="G177" s="211"/>
      <c r="H177" s="211" t="s">
        <v>5752</v>
      </c>
      <c r="I177" s="211" t="s">
        <v>5753</v>
      </c>
      <c r="J177" s="211"/>
      <c r="K177" s="255"/>
    </row>
    <row r="178" spans="2:11" customFormat="1" ht="15" customHeight="1">
      <c r="B178" s="234"/>
      <c r="C178" s="211" t="s">
        <v>59</v>
      </c>
      <c r="D178" s="211"/>
      <c r="E178" s="211"/>
      <c r="F178" s="232" t="s">
        <v>5684</v>
      </c>
      <c r="G178" s="211"/>
      <c r="H178" s="211" t="s">
        <v>5754</v>
      </c>
      <c r="I178" s="211" t="s">
        <v>5755</v>
      </c>
      <c r="J178" s="211">
        <v>1</v>
      </c>
      <c r="K178" s="255"/>
    </row>
    <row r="179" spans="2:11" customFormat="1" ht="15" customHeight="1">
      <c r="B179" s="234"/>
      <c r="C179" s="211" t="s">
        <v>55</v>
      </c>
      <c r="D179" s="211"/>
      <c r="E179" s="211"/>
      <c r="F179" s="232" t="s">
        <v>5684</v>
      </c>
      <c r="G179" s="211"/>
      <c r="H179" s="211" t="s">
        <v>5756</v>
      </c>
      <c r="I179" s="211" t="s">
        <v>5686</v>
      </c>
      <c r="J179" s="211">
        <v>20</v>
      </c>
      <c r="K179" s="255"/>
    </row>
    <row r="180" spans="2:11" customFormat="1" ht="15" customHeight="1">
      <c r="B180" s="234"/>
      <c r="C180" s="211" t="s">
        <v>56</v>
      </c>
      <c r="D180" s="211"/>
      <c r="E180" s="211"/>
      <c r="F180" s="232" t="s">
        <v>5684</v>
      </c>
      <c r="G180" s="211"/>
      <c r="H180" s="211" t="s">
        <v>5757</v>
      </c>
      <c r="I180" s="211" t="s">
        <v>5686</v>
      </c>
      <c r="J180" s="211">
        <v>255</v>
      </c>
      <c r="K180" s="255"/>
    </row>
    <row r="181" spans="2:11" customFormat="1" ht="15" customHeight="1">
      <c r="B181" s="234"/>
      <c r="C181" s="211" t="s">
        <v>176</v>
      </c>
      <c r="D181" s="211"/>
      <c r="E181" s="211"/>
      <c r="F181" s="232" t="s">
        <v>5684</v>
      </c>
      <c r="G181" s="211"/>
      <c r="H181" s="211" t="s">
        <v>5648</v>
      </c>
      <c r="I181" s="211" t="s">
        <v>5686</v>
      </c>
      <c r="J181" s="211">
        <v>10</v>
      </c>
      <c r="K181" s="255"/>
    </row>
    <row r="182" spans="2:11" customFormat="1" ht="15" customHeight="1">
      <c r="B182" s="234"/>
      <c r="C182" s="211" t="s">
        <v>177</v>
      </c>
      <c r="D182" s="211"/>
      <c r="E182" s="211"/>
      <c r="F182" s="232" t="s">
        <v>5684</v>
      </c>
      <c r="G182" s="211"/>
      <c r="H182" s="211" t="s">
        <v>5758</v>
      </c>
      <c r="I182" s="211" t="s">
        <v>5719</v>
      </c>
      <c r="J182" s="211"/>
      <c r="K182" s="255"/>
    </row>
    <row r="183" spans="2:11" customFormat="1" ht="15" customHeight="1">
      <c r="B183" s="234"/>
      <c r="C183" s="211" t="s">
        <v>5759</v>
      </c>
      <c r="D183" s="211"/>
      <c r="E183" s="211"/>
      <c r="F183" s="232" t="s">
        <v>5684</v>
      </c>
      <c r="G183" s="211"/>
      <c r="H183" s="211" t="s">
        <v>5760</v>
      </c>
      <c r="I183" s="211" t="s">
        <v>5719</v>
      </c>
      <c r="J183" s="211"/>
      <c r="K183" s="255"/>
    </row>
    <row r="184" spans="2:11" customFormat="1" ht="15" customHeight="1">
      <c r="B184" s="234"/>
      <c r="C184" s="211" t="s">
        <v>5748</v>
      </c>
      <c r="D184" s="211"/>
      <c r="E184" s="211"/>
      <c r="F184" s="232" t="s">
        <v>5684</v>
      </c>
      <c r="G184" s="211"/>
      <c r="H184" s="211" t="s">
        <v>5761</v>
      </c>
      <c r="I184" s="211" t="s">
        <v>5719</v>
      </c>
      <c r="J184" s="211"/>
      <c r="K184" s="255"/>
    </row>
    <row r="185" spans="2:11" customFormat="1" ht="15" customHeight="1">
      <c r="B185" s="234"/>
      <c r="C185" s="211" t="s">
        <v>179</v>
      </c>
      <c r="D185" s="211"/>
      <c r="E185" s="211"/>
      <c r="F185" s="232" t="s">
        <v>5690</v>
      </c>
      <c r="G185" s="211"/>
      <c r="H185" s="211" t="s">
        <v>5762</v>
      </c>
      <c r="I185" s="211" t="s">
        <v>5686</v>
      </c>
      <c r="J185" s="211">
        <v>50</v>
      </c>
      <c r="K185" s="255"/>
    </row>
    <row r="186" spans="2:11" customFormat="1" ht="15" customHeight="1">
      <c r="B186" s="234"/>
      <c r="C186" s="211" t="s">
        <v>5763</v>
      </c>
      <c r="D186" s="211"/>
      <c r="E186" s="211"/>
      <c r="F186" s="232" t="s">
        <v>5690</v>
      </c>
      <c r="G186" s="211"/>
      <c r="H186" s="211" t="s">
        <v>5764</v>
      </c>
      <c r="I186" s="211" t="s">
        <v>5765</v>
      </c>
      <c r="J186" s="211"/>
      <c r="K186" s="255"/>
    </row>
    <row r="187" spans="2:11" customFormat="1" ht="15" customHeight="1">
      <c r="B187" s="234"/>
      <c r="C187" s="211" t="s">
        <v>5766</v>
      </c>
      <c r="D187" s="211"/>
      <c r="E187" s="211"/>
      <c r="F187" s="232" t="s">
        <v>5690</v>
      </c>
      <c r="G187" s="211"/>
      <c r="H187" s="211" t="s">
        <v>5767</v>
      </c>
      <c r="I187" s="211" t="s">
        <v>5765</v>
      </c>
      <c r="J187" s="211"/>
      <c r="K187" s="255"/>
    </row>
    <row r="188" spans="2:11" customFormat="1" ht="15" customHeight="1">
      <c r="B188" s="234"/>
      <c r="C188" s="211" t="s">
        <v>5768</v>
      </c>
      <c r="D188" s="211"/>
      <c r="E188" s="211"/>
      <c r="F188" s="232" t="s">
        <v>5690</v>
      </c>
      <c r="G188" s="211"/>
      <c r="H188" s="211" t="s">
        <v>5769</v>
      </c>
      <c r="I188" s="211" t="s">
        <v>5765</v>
      </c>
      <c r="J188" s="211"/>
      <c r="K188" s="255"/>
    </row>
    <row r="189" spans="2:11" customFormat="1" ht="15" customHeight="1">
      <c r="B189" s="234"/>
      <c r="C189" s="268" t="s">
        <v>5770</v>
      </c>
      <c r="D189" s="211"/>
      <c r="E189" s="211"/>
      <c r="F189" s="232" t="s">
        <v>5690</v>
      </c>
      <c r="G189" s="211"/>
      <c r="H189" s="211" t="s">
        <v>5771</v>
      </c>
      <c r="I189" s="211" t="s">
        <v>5772</v>
      </c>
      <c r="J189" s="269" t="s">
        <v>5773</v>
      </c>
      <c r="K189" s="255"/>
    </row>
    <row r="190" spans="2:11" customFormat="1" ht="15" customHeight="1">
      <c r="B190" s="270"/>
      <c r="C190" s="271" t="s">
        <v>5774</v>
      </c>
      <c r="D190" s="272"/>
      <c r="E190" s="272"/>
      <c r="F190" s="273" t="s">
        <v>5690</v>
      </c>
      <c r="G190" s="272"/>
      <c r="H190" s="272" t="s">
        <v>5775</v>
      </c>
      <c r="I190" s="272" t="s">
        <v>5772</v>
      </c>
      <c r="J190" s="274" t="s">
        <v>5773</v>
      </c>
      <c r="K190" s="275"/>
    </row>
    <row r="191" spans="2:11" customFormat="1" ht="15" customHeight="1">
      <c r="B191" s="234"/>
      <c r="C191" s="268" t="s">
        <v>44</v>
      </c>
      <c r="D191" s="211"/>
      <c r="E191" s="211"/>
      <c r="F191" s="232" t="s">
        <v>5684</v>
      </c>
      <c r="G191" s="211"/>
      <c r="H191" s="208" t="s">
        <v>5776</v>
      </c>
      <c r="I191" s="211" t="s">
        <v>5777</v>
      </c>
      <c r="J191" s="211"/>
      <c r="K191" s="255"/>
    </row>
    <row r="192" spans="2:11" customFormat="1" ht="15" customHeight="1">
      <c r="B192" s="234"/>
      <c r="C192" s="268" t="s">
        <v>5778</v>
      </c>
      <c r="D192" s="211"/>
      <c r="E192" s="211"/>
      <c r="F192" s="232" t="s">
        <v>5684</v>
      </c>
      <c r="G192" s="211"/>
      <c r="H192" s="211" t="s">
        <v>5779</v>
      </c>
      <c r="I192" s="211" t="s">
        <v>5719</v>
      </c>
      <c r="J192" s="211"/>
      <c r="K192" s="255"/>
    </row>
    <row r="193" spans="2:11" customFormat="1" ht="15" customHeight="1">
      <c r="B193" s="234"/>
      <c r="C193" s="268" t="s">
        <v>5780</v>
      </c>
      <c r="D193" s="211"/>
      <c r="E193" s="211"/>
      <c r="F193" s="232" t="s">
        <v>5684</v>
      </c>
      <c r="G193" s="211"/>
      <c r="H193" s="211" t="s">
        <v>5781</v>
      </c>
      <c r="I193" s="211" t="s">
        <v>5719</v>
      </c>
      <c r="J193" s="211"/>
      <c r="K193" s="255"/>
    </row>
    <row r="194" spans="2:11" customFormat="1" ht="15" customHeight="1">
      <c r="B194" s="234"/>
      <c r="C194" s="268" t="s">
        <v>5782</v>
      </c>
      <c r="D194" s="211"/>
      <c r="E194" s="211"/>
      <c r="F194" s="232" t="s">
        <v>5690</v>
      </c>
      <c r="G194" s="211"/>
      <c r="H194" s="211" t="s">
        <v>5783</v>
      </c>
      <c r="I194" s="211" t="s">
        <v>5719</v>
      </c>
      <c r="J194" s="211"/>
      <c r="K194" s="255"/>
    </row>
    <row r="195" spans="2:11" customFormat="1" ht="15" customHeight="1">
      <c r="B195" s="261"/>
      <c r="C195" s="276"/>
      <c r="D195" s="241"/>
      <c r="E195" s="241"/>
      <c r="F195" s="241"/>
      <c r="G195" s="241"/>
      <c r="H195" s="241"/>
      <c r="I195" s="241"/>
      <c r="J195" s="241"/>
      <c r="K195" s="262"/>
    </row>
    <row r="196" spans="2:11" customFormat="1" ht="18.75" customHeight="1">
      <c r="B196" s="243"/>
      <c r="C196" s="253"/>
      <c r="D196" s="253"/>
      <c r="E196" s="253"/>
      <c r="F196" s="263"/>
      <c r="G196" s="253"/>
      <c r="H196" s="253"/>
      <c r="I196" s="253"/>
      <c r="J196" s="253"/>
      <c r="K196" s="243"/>
    </row>
    <row r="197" spans="2:11" customFormat="1" ht="18.75" customHeight="1">
      <c r="B197" s="243"/>
      <c r="C197" s="253"/>
      <c r="D197" s="253"/>
      <c r="E197" s="253"/>
      <c r="F197" s="263"/>
      <c r="G197" s="253"/>
      <c r="H197" s="253"/>
      <c r="I197" s="253"/>
      <c r="J197" s="253"/>
      <c r="K197" s="243"/>
    </row>
    <row r="198" spans="2:11" customFormat="1" ht="18.75" customHeight="1">
      <c r="B198" s="218"/>
      <c r="C198" s="218"/>
      <c r="D198" s="218"/>
      <c r="E198" s="218"/>
      <c r="F198" s="218"/>
      <c r="G198" s="218"/>
      <c r="H198" s="218"/>
      <c r="I198" s="218"/>
      <c r="J198" s="218"/>
      <c r="K198" s="218"/>
    </row>
    <row r="199" spans="2:11" customFormat="1" ht="13.5">
      <c r="B199" s="200"/>
      <c r="C199" s="201"/>
      <c r="D199" s="201"/>
      <c r="E199" s="201"/>
      <c r="F199" s="201"/>
      <c r="G199" s="201"/>
      <c r="H199" s="201"/>
      <c r="I199" s="201"/>
      <c r="J199" s="201"/>
      <c r="K199" s="202"/>
    </row>
    <row r="200" spans="2:11" customFormat="1" ht="21">
      <c r="B200" s="203"/>
      <c r="C200" s="332" t="s">
        <v>5784</v>
      </c>
      <c r="D200" s="332"/>
      <c r="E200" s="332"/>
      <c r="F200" s="332"/>
      <c r="G200" s="332"/>
      <c r="H200" s="332"/>
      <c r="I200" s="332"/>
      <c r="J200" s="332"/>
      <c r="K200" s="204"/>
    </row>
    <row r="201" spans="2:11" customFormat="1" ht="25.5" customHeight="1">
      <c r="B201" s="203"/>
      <c r="C201" s="277" t="s">
        <v>5785</v>
      </c>
      <c r="D201" s="277"/>
      <c r="E201" s="277"/>
      <c r="F201" s="277" t="s">
        <v>5786</v>
      </c>
      <c r="G201" s="278"/>
      <c r="H201" s="335" t="s">
        <v>5787</v>
      </c>
      <c r="I201" s="335"/>
      <c r="J201" s="335"/>
      <c r="K201" s="204"/>
    </row>
    <row r="202" spans="2:11" customFormat="1" ht="5.25" customHeight="1">
      <c r="B202" s="234"/>
      <c r="C202" s="229"/>
      <c r="D202" s="229"/>
      <c r="E202" s="229"/>
      <c r="F202" s="229"/>
      <c r="G202" s="253"/>
      <c r="H202" s="229"/>
      <c r="I202" s="229"/>
      <c r="J202" s="229"/>
      <c r="K202" s="255"/>
    </row>
    <row r="203" spans="2:11" customFormat="1" ht="15" customHeight="1">
      <c r="B203" s="234"/>
      <c r="C203" s="211" t="s">
        <v>5777</v>
      </c>
      <c r="D203" s="211"/>
      <c r="E203" s="211"/>
      <c r="F203" s="232" t="s">
        <v>45</v>
      </c>
      <c r="G203" s="211"/>
      <c r="H203" s="336" t="s">
        <v>5788</v>
      </c>
      <c r="I203" s="336"/>
      <c r="J203" s="336"/>
      <c r="K203" s="255"/>
    </row>
    <row r="204" spans="2:11" customFormat="1" ht="15" customHeight="1">
      <c r="B204" s="234"/>
      <c r="C204" s="211"/>
      <c r="D204" s="211"/>
      <c r="E204" s="211"/>
      <c r="F204" s="232" t="s">
        <v>46</v>
      </c>
      <c r="G204" s="211"/>
      <c r="H204" s="336" t="s">
        <v>5789</v>
      </c>
      <c r="I204" s="336"/>
      <c r="J204" s="336"/>
      <c r="K204" s="255"/>
    </row>
    <row r="205" spans="2:11" customFormat="1" ht="15" customHeight="1">
      <c r="B205" s="234"/>
      <c r="C205" s="211"/>
      <c r="D205" s="211"/>
      <c r="E205" s="211"/>
      <c r="F205" s="232" t="s">
        <v>49</v>
      </c>
      <c r="G205" s="211"/>
      <c r="H205" s="336" t="s">
        <v>5790</v>
      </c>
      <c r="I205" s="336"/>
      <c r="J205" s="336"/>
      <c r="K205" s="255"/>
    </row>
    <row r="206" spans="2:11" customFormat="1" ht="15" customHeight="1">
      <c r="B206" s="234"/>
      <c r="C206" s="211"/>
      <c r="D206" s="211"/>
      <c r="E206" s="211"/>
      <c r="F206" s="232" t="s">
        <v>47</v>
      </c>
      <c r="G206" s="211"/>
      <c r="H206" s="336" t="s">
        <v>5791</v>
      </c>
      <c r="I206" s="336"/>
      <c r="J206" s="336"/>
      <c r="K206" s="255"/>
    </row>
    <row r="207" spans="2:11" customFormat="1" ht="15" customHeight="1">
      <c r="B207" s="234"/>
      <c r="C207" s="211"/>
      <c r="D207" s="211"/>
      <c r="E207" s="211"/>
      <c r="F207" s="232" t="s">
        <v>48</v>
      </c>
      <c r="G207" s="211"/>
      <c r="H207" s="336" t="s">
        <v>5792</v>
      </c>
      <c r="I207" s="336"/>
      <c r="J207" s="336"/>
      <c r="K207" s="255"/>
    </row>
    <row r="208" spans="2:11" customFormat="1" ht="15" customHeight="1">
      <c r="B208" s="234"/>
      <c r="C208" s="211"/>
      <c r="D208" s="211"/>
      <c r="E208" s="211"/>
      <c r="F208" s="232"/>
      <c r="G208" s="211"/>
      <c r="H208" s="211"/>
      <c r="I208" s="211"/>
      <c r="J208" s="211"/>
      <c r="K208" s="255"/>
    </row>
    <row r="209" spans="2:11" customFormat="1" ht="15" customHeight="1">
      <c r="B209" s="234"/>
      <c r="C209" s="211" t="s">
        <v>5731</v>
      </c>
      <c r="D209" s="211"/>
      <c r="E209" s="211"/>
      <c r="F209" s="232" t="s">
        <v>92</v>
      </c>
      <c r="G209" s="211"/>
      <c r="H209" s="336" t="s">
        <v>5793</v>
      </c>
      <c r="I209" s="336"/>
      <c r="J209" s="336"/>
      <c r="K209" s="255"/>
    </row>
    <row r="210" spans="2:11" customFormat="1" ht="15" customHeight="1">
      <c r="B210" s="234"/>
      <c r="C210" s="211"/>
      <c r="D210" s="211"/>
      <c r="E210" s="211"/>
      <c r="F210" s="232" t="s">
        <v>5628</v>
      </c>
      <c r="G210" s="211"/>
      <c r="H210" s="336" t="s">
        <v>5629</v>
      </c>
      <c r="I210" s="336"/>
      <c r="J210" s="336"/>
      <c r="K210" s="255"/>
    </row>
    <row r="211" spans="2:11" customFormat="1" ht="15" customHeight="1">
      <c r="B211" s="234"/>
      <c r="C211" s="211"/>
      <c r="D211" s="211"/>
      <c r="E211" s="211"/>
      <c r="F211" s="232" t="s">
        <v>81</v>
      </c>
      <c r="G211" s="211"/>
      <c r="H211" s="336" t="s">
        <v>5794</v>
      </c>
      <c r="I211" s="336"/>
      <c r="J211" s="336"/>
      <c r="K211" s="255"/>
    </row>
    <row r="212" spans="2:11" customFormat="1" ht="15" customHeight="1">
      <c r="B212" s="279"/>
      <c r="C212" s="211"/>
      <c r="D212" s="211"/>
      <c r="E212" s="211"/>
      <c r="F212" s="232" t="s">
        <v>146</v>
      </c>
      <c r="G212" s="268"/>
      <c r="H212" s="337" t="s">
        <v>5630</v>
      </c>
      <c r="I212" s="337"/>
      <c r="J212" s="337"/>
      <c r="K212" s="280"/>
    </row>
    <row r="213" spans="2:11" customFormat="1" ht="15" customHeight="1">
      <c r="B213" s="279"/>
      <c r="C213" s="211"/>
      <c r="D213" s="211"/>
      <c r="E213" s="211"/>
      <c r="F213" s="232" t="s">
        <v>5631</v>
      </c>
      <c r="G213" s="268"/>
      <c r="H213" s="337" t="s">
        <v>5597</v>
      </c>
      <c r="I213" s="337"/>
      <c r="J213" s="337"/>
      <c r="K213" s="280"/>
    </row>
    <row r="214" spans="2:11" customFormat="1" ht="15" customHeight="1">
      <c r="B214" s="279"/>
      <c r="C214" s="211"/>
      <c r="D214" s="211"/>
      <c r="E214" s="211"/>
      <c r="F214" s="232"/>
      <c r="G214" s="268"/>
      <c r="H214" s="259"/>
      <c r="I214" s="259"/>
      <c r="J214" s="259"/>
      <c r="K214" s="280"/>
    </row>
    <row r="215" spans="2:11" customFormat="1" ht="15" customHeight="1">
      <c r="B215" s="279"/>
      <c r="C215" s="211" t="s">
        <v>5755</v>
      </c>
      <c r="D215" s="211"/>
      <c r="E215" s="211"/>
      <c r="F215" s="232">
        <v>1</v>
      </c>
      <c r="G215" s="268"/>
      <c r="H215" s="337" t="s">
        <v>5795</v>
      </c>
      <c r="I215" s="337"/>
      <c r="J215" s="337"/>
      <c r="K215" s="280"/>
    </row>
    <row r="216" spans="2:11" customFormat="1" ht="15" customHeight="1">
      <c r="B216" s="279"/>
      <c r="C216" s="211"/>
      <c r="D216" s="211"/>
      <c r="E216" s="211"/>
      <c r="F216" s="232">
        <v>2</v>
      </c>
      <c r="G216" s="268"/>
      <c r="H216" s="337" t="s">
        <v>5796</v>
      </c>
      <c r="I216" s="337"/>
      <c r="J216" s="337"/>
      <c r="K216" s="280"/>
    </row>
    <row r="217" spans="2:11" customFormat="1" ht="15" customHeight="1">
      <c r="B217" s="279"/>
      <c r="C217" s="211"/>
      <c r="D217" s="211"/>
      <c r="E217" s="211"/>
      <c r="F217" s="232">
        <v>3</v>
      </c>
      <c r="G217" s="268"/>
      <c r="H217" s="337" t="s">
        <v>5797</v>
      </c>
      <c r="I217" s="337"/>
      <c r="J217" s="337"/>
      <c r="K217" s="280"/>
    </row>
    <row r="218" spans="2:11" customFormat="1" ht="15" customHeight="1">
      <c r="B218" s="279"/>
      <c r="C218" s="211"/>
      <c r="D218" s="211"/>
      <c r="E218" s="211"/>
      <c r="F218" s="232">
        <v>4</v>
      </c>
      <c r="G218" s="268"/>
      <c r="H218" s="337" t="s">
        <v>5798</v>
      </c>
      <c r="I218" s="337"/>
      <c r="J218" s="337"/>
      <c r="K218" s="280"/>
    </row>
    <row r="219" spans="2:11" customFormat="1" ht="12.75" customHeight="1">
      <c r="B219" s="281"/>
      <c r="C219" s="282"/>
      <c r="D219" s="282"/>
      <c r="E219" s="282"/>
      <c r="F219" s="282"/>
      <c r="G219" s="282"/>
      <c r="H219" s="282"/>
      <c r="I219" s="282"/>
      <c r="J219" s="282"/>
      <c r="K219" s="28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39</vt:i4>
      </vt:variant>
    </vt:vector>
  </HeadingPairs>
  <TitlesOfParts>
    <vt:vector size="59" baseType="lpstr">
      <vt:lpstr>Rekapitulace stavby</vt:lpstr>
      <vt:lpstr>SO 01 - Přiváděcí řad</vt:lpstr>
      <vt:lpstr>SO 02 - Rozváděcí řad 1</vt:lpstr>
      <vt:lpstr>1. - AŠ Zvánovice - stave...</vt:lpstr>
      <vt:lpstr>2. - Elektroinstalace</vt:lpstr>
      <vt:lpstr>3. - Rozváděč DT1</vt:lpstr>
      <vt:lpstr>SO 04.1 - VDJ Černé Voděr...</vt:lpstr>
      <vt:lpstr>SO 04.1. - Oplocení VDJ</vt:lpstr>
      <vt:lpstr>SO 04.2 - VDJ Černé Voděr...</vt:lpstr>
      <vt:lpstr>SO 04.3 - Odpad z VDJ</vt:lpstr>
      <vt:lpstr>SO 04.4 - Zpevněné plochy...</vt:lpstr>
      <vt:lpstr>SO 04.5 - Přípojka NN k VDJ</vt:lpstr>
      <vt:lpstr>1. - Technologická elektr...</vt:lpstr>
      <vt:lpstr>2. - Rozváděč RM1</vt:lpstr>
      <vt:lpstr>3. - Stavební elektroinst...</vt:lpstr>
      <vt:lpstr>4. - Uzemnění a hromosvod</vt:lpstr>
      <vt:lpstr>SO 05 - Rozváděcí řad 2</vt:lpstr>
      <vt:lpstr>SO 06 - Rozváděcí řad 3</vt:lpstr>
      <vt:lpstr>VON - Vedlejší a ostatní ...</vt:lpstr>
      <vt:lpstr>Pokyny pro vyplnění</vt:lpstr>
      <vt:lpstr>'1. - AŠ Zvánovice - stave...'!Názvy_tisku</vt:lpstr>
      <vt:lpstr>'1. - Technologická elektr...'!Názvy_tisku</vt:lpstr>
      <vt:lpstr>'2. - Elektroinstalace'!Názvy_tisku</vt:lpstr>
      <vt:lpstr>'2. - Rozváděč RM1'!Názvy_tisku</vt:lpstr>
      <vt:lpstr>'3. - Rozváděč DT1'!Názvy_tisku</vt:lpstr>
      <vt:lpstr>'3. - Stavební elektroinst...'!Názvy_tisku</vt:lpstr>
      <vt:lpstr>'4. - Uzemnění a hromosvod'!Názvy_tisku</vt:lpstr>
      <vt:lpstr>'Rekapitulace stavby'!Názvy_tisku</vt:lpstr>
      <vt:lpstr>'SO 01 - Přiváděcí řad'!Názvy_tisku</vt:lpstr>
      <vt:lpstr>'SO 02 - Rozváděcí řad 1'!Názvy_tisku</vt:lpstr>
      <vt:lpstr>'SO 04.1 - VDJ Černé Voděr...'!Názvy_tisku</vt:lpstr>
      <vt:lpstr>'SO 04.1. - Oplocení VDJ'!Názvy_tisku</vt:lpstr>
      <vt:lpstr>'SO 04.2 - VDJ Černé Voděr...'!Názvy_tisku</vt:lpstr>
      <vt:lpstr>'SO 04.3 - Odpad z VDJ'!Názvy_tisku</vt:lpstr>
      <vt:lpstr>'SO 04.4 - Zpevněné plochy...'!Názvy_tisku</vt:lpstr>
      <vt:lpstr>'SO 04.5 - Přípojka NN k VDJ'!Názvy_tisku</vt:lpstr>
      <vt:lpstr>'SO 05 - Rozváděcí řad 2'!Názvy_tisku</vt:lpstr>
      <vt:lpstr>'SO 06 - Rozváděcí řad 3'!Názvy_tisku</vt:lpstr>
      <vt:lpstr>'VON - Vedlejší a ostatní ...'!Názvy_tisku</vt:lpstr>
      <vt:lpstr>'1. - AŠ Zvánovice - stave...'!Oblast_tisku</vt:lpstr>
      <vt:lpstr>'1. - Technologická elektr...'!Oblast_tisku</vt:lpstr>
      <vt:lpstr>'2. - Elektroinstalace'!Oblast_tisku</vt:lpstr>
      <vt:lpstr>'2. - Rozváděč RM1'!Oblast_tisku</vt:lpstr>
      <vt:lpstr>'3. - Rozváděč DT1'!Oblast_tisku</vt:lpstr>
      <vt:lpstr>'3. - Stavební elektroinst...'!Oblast_tisku</vt:lpstr>
      <vt:lpstr>'4. - Uzemnění a hromosvod'!Oblast_tisku</vt:lpstr>
      <vt:lpstr>'Pokyny pro vyplnění'!Oblast_tisku</vt:lpstr>
      <vt:lpstr>'Rekapitulace stavby'!Oblast_tisku</vt:lpstr>
      <vt:lpstr>'SO 01 - Přiváděcí řad'!Oblast_tisku</vt:lpstr>
      <vt:lpstr>'SO 02 - Rozváděcí řad 1'!Oblast_tisku</vt:lpstr>
      <vt:lpstr>'SO 04.1 - VDJ Černé Voděr...'!Oblast_tisku</vt:lpstr>
      <vt:lpstr>'SO 04.1. - Oplocení VDJ'!Oblast_tisku</vt:lpstr>
      <vt:lpstr>'SO 04.2 - VDJ Černé Voděr...'!Oblast_tisku</vt:lpstr>
      <vt:lpstr>'SO 04.3 - Odpad z VDJ'!Oblast_tisku</vt:lpstr>
      <vt:lpstr>'SO 04.4 - Zpevněné plochy...'!Oblast_tisku</vt:lpstr>
      <vt:lpstr>'SO 04.5 - Přípojka NN k VDJ'!Oblast_tisku</vt:lpstr>
      <vt:lpstr>'SO 05 - Rozváděcí řad 2'!Oblast_tisku</vt:lpstr>
      <vt:lpstr>'SO 06 - Rozváděcí řad 3'!Oblast_tisku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Morská Miroslava</dc:creator>
  <cp:lastModifiedBy>Morská Miroslava</cp:lastModifiedBy>
  <dcterms:created xsi:type="dcterms:W3CDTF">2025-08-14T13:44:12Z</dcterms:created>
  <dcterms:modified xsi:type="dcterms:W3CDTF">2025-08-14T13:46:21Z</dcterms:modified>
</cp:coreProperties>
</file>