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3176" activeTab="1"/>
  </bookViews>
  <sheets>
    <sheet name="Rekapitulace stavby" sheetId="1" r:id="rId1"/>
    <sheet name="18313 - Rekonstrukce plyn..." sheetId="2" r:id="rId2"/>
  </sheets>
  <definedNames>
    <definedName name="_xlnm.Print_Titles" localSheetId="1">'18313 - Rekonstrukce plyn...'!$123:$123</definedName>
    <definedName name="_xlnm.Print_Titles" localSheetId="0">'Rekapitulace stavby'!$85:$85</definedName>
    <definedName name="_xlnm.Print_Area" localSheetId="1">'18313 - Rekonstrukce plyn...'!$C$4:$Q$70,'18313 - Rekonstrukce plyn...'!$C$76:$Q$108,'18313 - Rekonstrukce plyn...'!$C$114:$Q$347</definedName>
    <definedName name="_xlnm.Print_Area" localSheetId="0">'Rekapitulace stavby'!$C$4:$AP$70,'Rekapitulace stavby'!$C$76:$AP$92</definedName>
  </definedNames>
  <calcPr calcId="124519"/>
</workbook>
</file>

<file path=xl/calcChain.xml><?xml version="1.0" encoding="utf-8"?>
<calcChain xmlns="http://schemas.openxmlformats.org/spreadsheetml/2006/main">
  <c r="N190" i="2"/>
  <c r="N189"/>
  <c r="AY88" i="1" l="1"/>
  <c r="AX88"/>
  <c r="BI347" i="2"/>
  <c r="BH347"/>
  <c r="BG347"/>
  <c r="BF347"/>
  <c r="AA347"/>
  <c r="Y347"/>
  <c r="W347"/>
  <c r="BK347"/>
  <c r="N347"/>
  <c r="BE347" s="1"/>
  <c r="BI346"/>
  <c r="BH346"/>
  <c r="BG346"/>
  <c r="BF346"/>
  <c r="AA346"/>
  <c r="Y346"/>
  <c r="W346"/>
  <c r="BK346"/>
  <c r="N346"/>
  <c r="BE346" s="1"/>
  <c r="BI345"/>
  <c r="BH345"/>
  <c r="BG345"/>
  <c r="BF345"/>
  <c r="AA345"/>
  <c r="Y345"/>
  <c r="W345"/>
  <c r="BK345"/>
  <c r="N345"/>
  <c r="BE345" s="1"/>
  <c r="BI343"/>
  <c r="BH343"/>
  <c r="BG343"/>
  <c r="BF343"/>
  <c r="AA343"/>
  <c r="Y343"/>
  <c r="W343"/>
  <c r="BK343"/>
  <c r="N343"/>
  <c r="BE343" s="1"/>
  <c r="BI342"/>
  <c r="BH342"/>
  <c r="BG342"/>
  <c r="BF342"/>
  <c r="AA342"/>
  <c r="Y342"/>
  <c r="W342"/>
  <c r="BK342"/>
  <c r="N342"/>
  <c r="BE342" s="1"/>
  <c r="BI341"/>
  <c r="BH341"/>
  <c r="BG341"/>
  <c r="BF341"/>
  <c r="AA341"/>
  <c r="Y341"/>
  <c r="W341"/>
  <c r="BK341"/>
  <c r="N341"/>
  <c r="BE341" s="1"/>
  <c r="BI340"/>
  <c r="BH340"/>
  <c r="BG340"/>
  <c r="BF340"/>
  <c r="AA340"/>
  <c r="Y340"/>
  <c r="W340"/>
  <c r="BK340"/>
  <c r="N340"/>
  <c r="BE340" s="1"/>
  <c r="BI339"/>
  <c r="BH339"/>
  <c r="BG339"/>
  <c r="BF339"/>
  <c r="AA339"/>
  <c r="Y339"/>
  <c r="W339"/>
  <c r="BK339"/>
  <c r="N339"/>
  <c r="BE339" s="1"/>
  <c r="BI338"/>
  <c r="BH338"/>
  <c r="BG338"/>
  <c r="BF338"/>
  <c r="AA338"/>
  <c r="Y338"/>
  <c r="W338"/>
  <c r="BK338"/>
  <c r="N338"/>
  <c r="BE338" s="1"/>
  <c r="BI337"/>
  <c r="BH337"/>
  <c r="BG337"/>
  <c r="BF337"/>
  <c r="AA337"/>
  <c r="Y337"/>
  <c r="W337"/>
  <c r="BK337"/>
  <c r="N337"/>
  <c r="BE337" s="1"/>
  <c r="BI336"/>
  <c r="BH336"/>
  <c r="BG336"/>
  <c r="BF336"/>
  <c r="AA336"/>
  <c r="Y336"/>
  <c r="W336"/>
  <c r="BK336"/>
  <c r="N336"/>
  <c r="BE336" s="1"/>
  <c r="BI335"/>
  <c r="BH335"/>
  <c r="BG335"/>
  <c r="BF335"/>
  <c r="AA335"/>
  <c r="Y335"/>
  <c r="W335"/>
  <c r="BK335"/>
  <c r="N335"/>
  <c r="BE335" s="1"/>
  <c r="BI334"/>
  <c r="BH334"/>
  <c r="BG334"/>
  <c r="BF334"/>
  <c r="AA334"/>
  <c r="Y334"/>
  <c r="W334"/>
  <c r="BK334"/>
  <c r="N334"/>
  <c r="BE334" s="1"/>
  <c r="BI333"/>
  <c r="BH333"/>
  <c r="BG333"/>
  <c r="BF333"/>
  <c r="AA333"/>
  <c r="Y333"/>
  <c r="W333"/>
  <c r="BK333"/>
  <c r="N333"/>
  <c r="BE333" s="1"/>
  <c r="BI332"/>
  <c r="BH332"/>
  <c r="BG332"/>
  <c r="BF332"/>
  <c r="AA332"/>
  <c r="Y332"/>
  <c r="W332"/>
  <c r="BK332"/>
  <c r="N332"/>
  <c r="BE332" s="1"/>
  <c r="BI331"/>
  <c r="BH331"/>
  <c r="BG331"/>
  <c r="BF331"/>
  <c r="AA331"/>
  <c r="Y331"/>
  <c r="W331"/>
  <c r="BK331"/>
  <c r="N331"/>
  <c r="BE331" s="1"/>
  <c r="BI330"/>
  <c r="BH330"/>
  <c r="BG330"/>
  <c r="BF330"/>
  <c r="AA330"/>
  <c r="AA329" s="1"/>
  <c r="Y330"/>
  <c r="Y329" s="1"/>
  <c r="W330"/>
  <c r="W329" s="1"/>
  <c r="BK330"/>
  <c r="N330"/>
  <c r="BI328"/>
  <c r="BH328"/>
  <c r="BG328"/>
  <c r="BF328"/>
  <c r="AA328"/>
  <c r="Y328"/>
  <c r="W328"/>
  <c r="BK328"/>
  <c r="N328"/>
  <c r="BE328" s="1"/>
  <c r="BI327"/>
  <c r="BH327"/>
  <c r="BG327"/>
  <c r="BF327"/>
  <c r="AA327"/>
  <c r="Y327"/>
  <c r="W327"/>
  <c r="BK327"/>
  <c r="N327"/>
  <c r="BE327" s="1"/>
  <c r="BI326"/>
  <c r="BH326"/>
  <c r="BG326"/>
  <c r="BF326"/>
  <c r="AA326"/>
  <c r="Y326"/>
  <c r="W326"/>
  <c r="BK326"/>
  <c r="N326"/>
  <c r="BE326" s="1"/>
  <c r="BI325"/>
  <c r="BH325"/>
  <c r="BG325"/>
  <c r="BF325"/>
  <c r="AA325"/>
  <c r="Y325"/>
  <c r="W325"/>
  <c r="BK325"/>
  <c r="N325"/>
  <c r="BE325" s="1"/>
  <c r="BI324"/>
  <c r="BH324"/>
  <c r="BG324"/>
  <c r="BF324"/>
  <c r="AA324"/>
  <c r="Y324"/>
  <c r="W324"/>
  <c r="BK324"/>
  <c r="N324"/>
  <c r="BE324" s="1"/>
  <c r="BI323"/>
  <c r="BH323"/>
  <c r="BG323"/>
  <c r="BF323"/>
  <c r="AA323"/>
  <c r="Y323"/>
  <c r="W323"/>
  <c r="BK323"/>
  <c r="N323"/>
  <c r="BE323" s="1"/>
  <c r="BI322"/>
  <c r="BH322"/>
  <c r="BG322"/>
  <c r="BF322"/>
  <c r="AA322"/>
  <c r="Y322"/>
  <c r="W322"/>
  <c r="BK322"/>
  <c r="N322"/>
  <c r="BE322" s="1"/>
  <c r="BI321"/>
  <c r="BH321"/>
  <c r="BG321"/>
  <c r="BF321"/>
  <c r="AA321"/>
  <c r="Y321"/>
  <c r="W321"/>
  <c r="BK321"/>
  <c r="N321"/>
  <c r="BE321" s="1"/>
  <c r="BI320"/>
  <c r="BH320"/>
  <c r="BG320"/>
  <c r="BF320"/>
  <c r="AA320"/>
  <c r="Y320"/>
  <c r="W320"/>
  <c r="BK320"/>
  <c r="N320"/>
  <c r="BE320" s="1"/>
  <c r="BI319"/>
  <c r="BH319"/>
  <c r="BG319"/>
  <c r="BF319"/>
  <c r="AA319"/>
  <c r="Y319"/>
  <c r="W319"/>
  <c r="BK319"/>
  <c r="N319"/>
  <c r="BE319" s="1"/>
  <c r="BI318"/>
  <c r="BH318"/>
  <c r="BG318"/>
  <c r="BF318"/>
  <c r="AA318"/>
  <c r="Y318"/>
  <c r="W318"/>
  <c r="BK318"/>
  <c r="N318"/>
  <c r="BE318" s="1"/>
  <c r="BI317"/>
  <c r="BH317"/>
  <c r="BG317"/>
  <c r="BF317"/>
  <c r="AA317"/>
  <c r="Y317"/>
  <c r="W317"/>
  <c r="BK317"/>
  <c r="N317"/>
  <c r="BE317" s="1"/>
  <c r="BI316"/>
  <c r="BH316"/>
  <c r="BG316"/>
  <c r="BF316"/>
  <c r="AA316"/>
  <c r="Y316"/>
  <c r="W316"/>
  <c r="BK316"/>
  <c r="N316"/>
  <c r="BE316" s="1"/>
  <c r="BI315"/>
  <c r="BH315"/>
  <c r="BG315"/>
  <c r="BF315"/>
  <c r="AA315"/>
  <c r="Y315"/>
  <c r="W315"/>
  <c r="BK315"/>
  <c r="N315"/>
  <c r="BE315" s="1"/>
  <c r="BI314"/>
  <c r="BH314"/>
  <c r="BG314"/>
  <c r="BF314"/>
  <c r="AA314"/>
  <c r="Y314"/>
  <c r="W314"/>
  <c r="BK314"/>
  <c r="N314"/>
  <c r="BE314" s="1"/>
  <c r="BI313"/>
  <c r="BH313"/>
  <c r="BG313"/>
  <c r="BF313"/>
  <c r="AA313"/>
  <c r="Y313"/>
  <c r="W313"/>
  <c r="BK313"/>
  <c r="N313"/>
  <c r="BE313" s="1"/>
  <c r="BI312"/>
  <c r="BH312"/>
  <c r="BG312"/>
  <c r="BF312"/>
  <c r="AA312"/>
  <c r="Y312"/>
  <c r="W312"/>
  <c r="BK312"/>
  <c r="N312"/>
  <c r="BE312" s="1"/>
  <c r="BI311"/>
  <c r="BH311"/>
  <c r="BG311"/>
  <c r="BF311"/>
  <c r="AA311"/>
  <c r="Y311"/>
  <c r="W311"/>
  <c r="BK311"/>
  <c r="N311"/>
  <c r="BE311" s="1"/>
  <c r="BI310"/>
  <c r="BH310"/>
  <c r="BG310"/>
  <c r="BF310"/>
  <c r="AA310"/>
  <c r="Y310"/>
  <c r="W310"/>
  <c r="BK310"/>
  <c r="N310"/>
  <c r="BE310" s="1"/>
  <c r="BI309"/>
  <c r="BH309"/>
  <c r="BG309"/>
  <c r="BF309"/>
  <c r="AA309"/>
  <c r="Y309"/>
  <c r="W309"/>
  <c r="BK309"/>
  <c r="N309"/>
  <c r="BE309" s="1"/>
  <c r="BI308"/>
  <c r="BH308"/>
  <c r="BG308"/>
  <c r="BF308"/>
  <c r="AA308"/>
  <c r="Y308"/>
  <c r="W308"/>
  <c r="BK308"/>
  <c r="N308"/>
  <c r="BE308" s="1"/>
  <c r="BI307"/>
  <c r="BH307"/>
  <c r="BG307"/>
  <c r="BF307"/>
  <c r="AA307"/>
  <c r="Y307"/>
  <c r="W307"/>
  <c r="BK307"/>
  <c r="N307"/>
  <c r="BE307" s="1"/>
  <c r="BI306"/>
  <c r="BH306"/>
  <c r="BG306"/>
  <c r="BF306"/>
  <c r="AA306"/>
  <c r="AA305"/>
  <c r="Y306"/>
  <c r="Y305"/>
  <c r="W306"/>
  <c r="W305"/>
  <c r="BK306"/>
  <c r="N306"/>
  <c r="BI303"/>
  <c r="BH303"/>
  <c r="BG303"/>
  <c r="BF303"/>
  <c r="AA303"/>
  <c r="Y303"/>
  <c r="W303"/>
  <c r="BK303"/>
  <c r="N303"/>
  <c r="BE303" s="1"/>
  <c r="BI301"/>
  <c r="BH301"/>
  <c r="BG301"/>
  <c r="BF301"/>
  <c r="AA301"/>
  <c r="Y301"/>
  <c r="W301"/>
  <c r="BK301"/>
  <c r="N301"/>
  <c r="BE301" s="1"/>
  <c r="BI299"/>
  <c r="BH299"/>
  <c r="BG299"/>
  <c r="BF299"/>
  <c r="AA299"/>
  <c r="AA298" s="1"/>
  <c r="Y299"/>
  <c r="W299"/>
  <c r="W298" s="1"/>
  <c r="BK299"/>
  <c r="N299"/>
  <c r="BI297"/>
  <c r="BH297"/>
  <c r="BG297"/>
  <c r="BF297"/>
  <c r="AA297"/>
  <c r="Y297"/>
  <c r="W297"/>
  <c r="BK297"/>
  <c r="N297"/>
  <c r="BE297" s="1"/>
  <c r="BI295"/>
  <c r="BH295"/>
  <c r="BG295"/>
  <c r="BF295"/>
  <c r="AA295"/>
  <c r="Y295"/>
  <c r="W295"/>
  <c r="BK295"/>
  <c r="N295"/>
  <c r="BE295" s="1"/>
  <c r="BI294"/>
  <c r="BH294"/>
  <c r="BG294"/>
  <c r="BF294"/>
  <c r="AA294"/>
  <c r="Y294"/>
  <c r="W294"/>
  <c r="BK294"/>
  <c r="N294"/>
  <c r="BE294" s="1"/>
  <c r="BI293"/>
  <c r="BH293"/>
  <c r="BG293"/>
  <c r="BF293"/>
  <c r="AA293"/>
  <c r="Y293"/>
  <c r="W293"/>
  <c r="BK293"/>
  <c r="N293"/>
  <c r="BE293" s="1"/>
  <c r="BI292"/>
  <c r="BH292"/>
  <c r="BG292"/>
  <c r="BF292"/>
  <c r="AA292"/>
  <c r="AA291"/>
  <c r="Y292"/>
  <c r="W292"/>
  <c r="W291" s="1"/>
  <c r="BK292"/>
  <c r="N292"/>
  <c r="BI290"/>
  <c r="BH290"/>
  <c r="BG290"/>
  <c r="BF290"/>
  <c r="AA290"/>
  <c r="Y290"/>
  <c r="W290"/>
  <c r="BK290"/>
  <c r="N290"/>
  <c r="BE290" s="1"/>
  <c r="BI288"/>
  <c r="BH288"/>
  <c r="BG288"/>
  <c r="BF288"/>
  <c r="AA288"/>
  <c r="Y288"/>
  <c r="W288"/>
  <c r="BK288"/>
  <c r="N288"/>
  <c r="BE288" s="1"/>
  <c r="BI287"/>
  <c r="BH287"/>
  <c r="BG287"/>
  <c r="BF287"/>
  <c r="AA287"/>
  <c r="Y287"/>
  <c r="W287"/>
  <c r="BK287"/>
  <c r="N287"/>
  <c r="BE287" s="1"/>
  <c r="BI286"/>
  <c r="BH286"/>
  <c r="BG286"/>
  <c r="BF286"/>
  <c r="AA286"/>
  <c r="Y286"/>
  <c r="W286"/>
  <c r="BK286"/>
  <c r="N286"/>
  <c r="BE286" s="1"/>
  <c r="BI285"/>
  <c r="BH285"/>
  <c r="BG285"/>
  <c r="BF285"/>
  <c r="AA285"/>
  <c r="Y285"/>
  <c r="W285"/>
  <c r="BK285"/>
  <c r="N285"/>
  <c r="BE285" s="1"/>
  <c r="BI284"/>
  <c r="BH284"/>
  <c r="BG284"/>
  <c r="BF284"/>
  <c r="AA284"/>
  <c r="Y284"/>
  <c r="W284"/>
  <c r="BK284"/>
  <c r="N284"/>
  <c r="BE284" s="1"/>
  <c r="BI283"/>
  <c r="BH283"/>
  <c r="BG283"/>
  <c r="BF283"/>
  <c r="AA283"/>
  <c r="Y283"/>
  <c r="W283"/>
  <c r="BK283"/>
  <c r="N283"/>
  <c r="BE283" s="1"/>
  <c r="BI282"/>
  <c r="BH282"/>
  <c r="BG282"/>
  <c r="BF282"/>
  <c r="AA282"/>
  <c r="Y282"/>
  <c r="W282"/>
  <c r="BK282"/>
  <c r="N282"/>
  <c r="BE282" s="1"/>
  <c r="BI281"/>
  <c r="BH281"/>
  <c r="BG281"/>
  <c r="BF281"/>
  <c r="AA281"/>
  <c r="Y281"/>
  <c r="W281"/>
  <c r="BK281"/>
  <c r="N281"/>
  <c r="BE281" s="1"/>
  <c r="BI280"/>
  <c r="BH280"/>
  <c r="BG280"/>
  <c r="BF280"/>
  <c r="AA280"/>
  <c r="Y280"/>
  <c r="W280"/>
  <c r="BK280"/>
  <c r="N280"/>
  <c r="BE280" s="1"/>
  <c r="BI279"/>
  <c r="BH279"/>
  <c r="BG279"/>
  <c r="BF279"/>
  <c r="AA279"/>
  <c r="Y279"/>
  <c r="W279"/>
  <c r="BK279"/>
  <c r="N279"/>
  <c r="BE279" s="1"/>
  <c r="BI278"/>
  <c r="BH278"/>
  <c r="BG278"/>
  <c r="BF278"/>
  <c r="AA278"/>
  <c r="Y278"/>
  <c r="W278"/>
  <c r="BK278"/>
  <c r="N278"/>
  <c r="BE278" s="1"/>
  <c r="BI277"/>
  <c r="BH277"/>
  <c r="BG277"/>
  <c r="BF277"/>
  <c r="AA277"/>
  <c r="Y277"/>
  <c r="W277"/>
  <c r="BK277"/>
  <c r="N277"/>
  <c r="BE277" s="1"/>
  <c r="BI276"/>
  <c r="BH276"/>
  <c r="BG276"/>
  <c r="BF276"/>
  <c r="AA276"/>
  <c r="Y276"/>
  <c r="W276"/>
  <c r="BK276"/>
  <c r="N276"/>
  <c r="BE276" s="1"/>
  <c r="BI275"/>
  <c r="BH275"/>
  <c r="BG275"/>
  <c r="BF275"/>
  <c r="AA275"/>
  <c r="Y275"/>
  <c r="W275"/>
  <c r="BK275"/>
  <c r="N275"/>
  <c r="BE275" s="1"/>
  <c r="BI274"/>
  <c r="BH274"/>
  <c r="BG274"/>
  <c r="BF274"/>
  <c r="AA274"/>
  <c r="Y274"/>
  <c r="W274"/>
  <c r="W271" s="1"/>
  <c r="BK274"/>
  <c r="N274"/>
  <c r="BE274" s="1"/>
  <c r="BI273"/>
  <c r="BH273"/>
  <c r="BG273"/>
  <c r="BF273"/>
  <c r="AA273"/>
  <c r="AA271" s="1"/>
  <c r="Y273"/>
  <c r="W273"/>
  <c r="BK273"/>
  <c r="N273"/>
  <c r="BE273" s="1"/>
  <c r="BI272"/>
  <c r="BH272"/>
  <c r="BG272"/>
  <c r="BF272"/>
  <c r="AA272"/>
  <c r="Y272"/>
  <c r="Y271" s="1"/>
  <c r="W272"/>
  <c r="BK272"/>
  <c r="N272"/>
  <c r="BI270"/>
  <c r="BH270"/>
  <c r="BG270"/>
  <c r="BF270"/>
  <c r="AA270"/>
  <c r="Y270"/>
  <c r="W270"/>
  <c r="BK270"/>
  <c r="N270"/>
  <c r="BE270" s="1"/>
  <c r="BI269"/>
  <c r="BH269"/>
  <c r="BG269"/>
  <c r="BF269"/>
  <c r="AA269"/>
  <c r="Y269"/>
  <c r="W269"/>
  <c r="BK269"/>
  <c r="N269"/>
  <c r="BE269" s="1"/>
  <c r="BI268"/>
  <c r="BH268"/>
  <c r="BG268"/>
  <c r="BF268"/>
  <c r="AA268"/>
  <c r="Y268"/>
  <c r="W268"/>
  <c r="BK268"/>
  <c r="N268"/>
  <c r="BE268" s="1"/>
  <c r="BI266"/>
  <c r="BH266"/>
  <c r="BG266"/>
  <c r="BF266"/>
  <c r="AA266"/>
  <c r="Y266"/>
  <c r="W266"/>
  <c r="BK266"/>
  <c r="N266"/>
  <c r="BE266" s="1"/>
  <c r="BI265"/>
  <c r="BH265"/>
  <c r="BG265"/>
  <c r="BF265"/>
  <c r="AA265"/>
  <c r="Y265"/>
  <c r="W265"/>
  <c r="BK265"/>
  <c r="N265"/>
  <c r="BE265" s="1"/>
  <c r="BI264"/>
  <c r="BH264"/>
  <c r="BG264"/>
  <c r="BF264"/>
  <c r="AA264"/>
  <c r="Y264"/>
  <c r="W264"/>
  <c r="BK264"/>
  <c r="N264"/>
  <c r="BE264" s="1"/>
  <c r="BI263"/>
  <c r="BH263"/>
  <c r="BG263"/>
  <c r="BF263"/>
  <c r="AA263"/>
  <c r="Y263"/>
  <c r="W263"/>
  <c r="BK263"/>
  <c r="N263"/>
  <c r="BE263" s="1"/>
  <c r="BI261"/>
  <c r="BH261"/>
  <c r="BG261"/>
  <c r="BF261"/>
  <c r="AA261"/>
  <c r="Y261"/>
  <c r="Y258" s="1"/>
  <c r="W261"/>
  <c r="BK261"/>
  <c r="N261"/>
  <c r="BE261" s="1"/>
  <c r="BI260"/>
  <c r="BH260"/>
  <c r="BG260"/>
  <c r="BF260"/>
  <c r="AA260"/>
  <c r="Y260"/>
  <c r="W260"/>
  <c r="BK260"/>
  <c r="N260"/>
  <c r="BE260" s="1"/>
  <c r="BI259"/>
  <c r="BH259"/>
  <c r="BG259"/>
  <c r="BF259"/>
  <c r="AA259"/>
  <c r="AA258"/>
  <c r="Y259"/>
  <c r="W259"/>
  <c r="W258"/>
  <c r="BK259"/>
  <c r="N259"/>
  <c r="BI257"/>
  <c r="BH257"/>
  <c r="BG257"/>
  <c r="BF257"/>
  <c r="AA257"/>
  <c r="Y257"/>
  <c r="W257"/>
  <c r="BK257"/>
  <c r="N257"/>
  <c r="BE257" s="1"/>
  <c r="BI256"/>
  <c r="BH256"/>
  <c r="BG256"/>
  <c r="BF256"/>
  <c r="AA256"/>
  <c r="Y256"/>
  <c r="W256"/>
  <c r="BK256"/>
  <c r="N256"/>
  <c r="BE256" s="1"/>
  <c r="BI255"/>
  <c r="BH255"/>
  <c r="BG255"/>
  <c r="BF255"/>
  <c r="AA255"/>
  <c r="Y255"/>
  <c r="W255"/>
  <c r="BK255"/>
  <c r="N255"/>
  <c r="BE255" s="1"/>
  <c r="BI254"/>
  <c r="BH254"/>
  <c r="BG254"/>
  <c r="BF254"/>
  <c r="AA254"/>
  <c r="Y254"/>
  <c r="W254"/>
  <c r="BK254"/>
  <c r="N254"/>
  <c r="BE254" s="1"/>
  <c r="BI252"/>
  <c r="BH252"/>
  <c r="BG252"/>
  <c r="BF252"/>
  <c r="AA252"/>
  <c r="Y252"/>
  <c r="W252"/>
  <c r="BK252"/>
  <c r="N252"/>
  <c r="BE252" s="1"/>
  <c r="BI250"/>
  <c r="BH250"/>
  <c r="BG250"/>
  <c r="BF250"/>
  <c r="AA250"/>
  <c r="Y250"/>
  <c r="W250"/>
  <c r="BK250"/>
  <c r="N250"/>
  <c r="BE250" s="1"/>
  <c r="BI249"/>
  <c r="BH249"/>
  <c r="BG249"/>
  <c r="BF249"/>
  <c r="AA249"/>
  <c r="Y249"/>
  <c r="W249"/>
  <c r="BK249"/>
  <c r="N249"/>
  <c r="BE249" s="1"/>
  <c r="BI248"/>
  <c r="BH248"/>
  <c r="BG248"/>
  <c r="BF248"/>
  <c r="AA248"/>
  <c r="Y248"/>
  <c r="W248"/>
  <c r="BK248"/>
  <c r="N248"/>
  <c r="BE248" s="1"/>
  <c r="BI247"/>
  <c r="BH247"/>
  <c r="BG247"/>
  <c r="BF247"/>
  <c r="AA247"/>
  <c r="Y247"/>
  <c r="Y246" s="1"/>
  <c r="W247"/>
  <c r="BK247"/>
  <c r="N247"/>
  <c r="BI245"/>
  <c r="BH245"/>
  <c r="BG245"/>
  <c r="BF245"/>
  <c r="AA245"/>
  <c r="Y245"/>
  <c r="W245"/>
  <c r="BK245"/>
  <c r="N245"/>
  <c r="BE245" s="1"/>
  <c r="BI244"/>
  <c r="BH244"/>
  <c r="BG244"/>
  <c r="BF244"/>
  <c r="AA244"/>
  <c r="Y244"/>
  <c r="W244"/>
  <c r="BK244"/>
  <c r="N244"/>
  <c r="BE244" s="1"/>
  <c r="BI243"/>
  <c r="BH243"/>
  <c r="BG243"/>
  <c r="BF243"/>
  <c r="AA243"/>
  <c r="Y243"/>
  <c r="W243"/>
  <c r="BK243"/>
  <c r="N243"/>
  <c r="BE243" s="1"/>
  <c r="BI242"/>
  <c r="BH242"/>
  <c r="BG242"/>
  <c r="BF242"/>
  <c r="AA242"/>
  <c r="Y242"/>
  <c r="W242"/>
  <c r="BK242"/>
  <c r="N242"/>
  <c r="BE242" s="1"/>
  <c r="BI241"/>
  <c r="BH241"/>
  <c r="BG241"/>
  <c r="BF241"/>
  <c r="AA241"/>
  <c r="Y241"/>
  <c r="W241"/>
  <c r="BK241"/>
  <c r="N241"/>
  <c r="BE241" s="1"/>
  <c r="BI240"/>
  <c r="BH240"/>
  <c r="BG240"/>
  <c r="BF240"/>
  <c r="AA240"/>
  <c r="Y240"/>
  <c r="W240"/>
  <c r="BK240"/>
  <c r="N240"/>
  <c r="BE240" s="1"/>
  <c r="BI239"/>
  <c r="BH239"/>
  <c r="BG239"/>
  <c r="BF239"/>
  <c r="AA239"/>
  <c r="AA238" s="1"/>
  <c r="Y239"/>
  <c r="W239"/>
  <c r="W238"/>
  <c r="BK239"/>
  <c r="N239"/>
  <c r="BI237"/>
  <c r="BH237"/>
  <c r="BG237"/>
  <c r="BF237"/>
  <c r="AA237"/>
  <c r="Y237"/>
  <c r="W237"/>
  <c r="BK237"/>
  <c r="N237"/>
  <c r="BE237" s="1"/>
  <c r="BI236"/>
  <c r="BH236"/>
  <c r="BG236"/>
  <c r="BF236"/>
  <c r="AA236"/>
  <c r="Y236"/>
  <c r="W236"/>
  <c r="BK236"/>
  <c r="N236"/>
  <c r="BE236" s="1"/>
  <c r="BI235"/>
  <c r="BH235"/>
  <c r="BG235"/>
  <c r="BF235"/>
  <c r="AA235"/>
  <c r="Y235"/>
  <c r="W235"/>
  <c r="BK235"/>
  <c r="N235"/>
  <c r="BE235" s="1"/>
  <c r="BI234"/>
  <c r="BH234"/>
  <c r="BG234"/>
  <c r="BF234"/>
  <c r="AA234"/>
  <c r="Y234"/>
  <c r="W234"/>
  <c r="BK234"/>
  <c r="N234"/>
  <c r="BE234" s="1"/>
  <c r="BI233"/>
  <c r="BH233"/>
  <c r="BG233"/>
  <c r="BF233"/>
  <c r="AA233"/>
  <c r="Y233"/>
  <c r="W233"/>
  <c r="BK233"/>
  <c r="N233"/>
  <c r="BE233" s="1"/>
  <c r="BI232"/>
  <c r="BH232"/>
  <c r="BG232"/>
  <c r="BF232"/>
  <c r="AA232"/>
  <c r="Y232"/>
  <c r="W232"/>
  <c r="BK232"/>
  <c r="N232"/>
  <c r="BI229"/>
  <c r="BH229"/>
  <c r="BG229"/>
  <c r="BF229"/>
  <c r="AA229"/>
  <c r="Y229"/>
  <c r="W229"/>
  <c r="BK229"/>
  <c r="N229"/>
  <c r="BE229" s="1"/>
  <c r="BI228"/>
  <c r="BH228"/>
  <c r="BG228"/>
  <c r="BF228"/>
  <c r="AA228"/>
  <c r="Y228"/>
  <c r="W228"/>
  <c r="BK228"/>
  <c r="N228"/>
  <c r="BE228" s="1"/>
  <c r="BI226"/>
  <c r="BH226"/>
  <c r="BG226"/>
  <c r="BF226"/>
  <c r="AA226"/>
  <c r="Y226"/>
  <c r="W226"/>
  <c r="BK226"/>
  <c r="N226"/>
  <c r="BE226" s="1"/>
  <c r="BI225"/>
  <c r="BH225"/>
  <c r="BG225"/>
  <c r="BF225"/>
  <c r="AA225"/>
  <c r="Y225"/>
  <c r="W225"/>
  <c r="BK225"/>
  <c r="N225"/>
  <c r="BE225" s="1"/>
  <c r="BI224"/>
  <c r="BH224"/>
  <c r="BG224"/>
  <c r="BF224"/>
  <c r="AA224"/>
  <c r="Y224"/>
  <c r="W224"/>
  <c r="BK224"/>
  <c r="N224"/>
  <c r="BE224" s="1"/>
  <c r="BI223"/>
  <c r="BH223"/>
  <c r="BG223"/>
  <c r="BF223"/>
  <c r="AA223"/>
  <c r="Y223"/>
  <c r="W223"/>
  <c r="BK223"/>
  <c r="N223"/>
  <c r="BE223" s="1"/>
  <c r="BI222"/>
  <c r="BH222"/>
  <c r="BG222"/>
  <c r="BF222"/>
  <c r="AA222"/>
  <c r="Y222"/>
  <c r="W222"/>
  <c r="BK222"/>
  <c r="N222"/>
  <c r="BE222" s="1"/>
  <c r="BI221"/>
  <c r="BH221"/>
  <c r="BG221"/>
  <c r="BF221"/>
  <c r="AA221"/>
  <c r="Y221"/>
  <c r="W221"/>
  <c r="BK221"/>
  <c r="N221"/>
  <c r="BE221" s="1"/>
  <c r="BI220"/>
  <c r="BH220"/>
  <c r="BG220"/>
  <c r="BF220"/>
  <c r="AA220"/>
  <c r="Y220"/>
  <c r="W220"/>
  <c r="BK220"/>
  <c r="N220"/>
  <c r="BE220" s="1"/>
  <c r="BI219"/>
  <c r="BH219"/>
  <c r="BG219"/>
  <c r="BF219"/>
  <c r="AA219"/>
  <c r="Y219"/>
  <c r="W219"/>
  <c r="BK219"/>
  <c r="N219"/>
  <c r="BE219" s="1"/>
  <c r="BI218"/>
  <c r="BH218"/>
  <c r="BG218"/>
  <c r="BF218"/>
  <c r="AA218"/>
  <c r="Y218"/>
  <c r="W218"/>
  <c r="BK218"/>
  <c r="N218"/>
  <c r="BE218" s="1"/>
  <c r="BI217"/>
  <c r="BH217"/>
  <c r="BG217"/>
  <c r="BF217"/>
  <c r="AA217"/>
  <c r="Y217"/>
  <c r="W217"/>
  <c r="BK217"/>
  <c r="N217"/>
  <c r="BE217" s="1"/>
  <c r="BI216"/>
  <c r="BH216"/>
  <c r="BG216"/>
  <c r="BF216"/>
  <c r="AA216"/>
  <c r="Y216"/>
  <c r="W216"/>
  <c r="BK216"/>
  <c r="N216"/>
  <c r="BE216" s="1"/>
  <c r="BI215"/>
  <c r="BH215"/>
  <c r="BG215"/>
  <c r="BF215"/>
  <c r="AA215"/>
  <c r="Y215"/>
  <c r="W215"/>
  <c r="BK215"/>
  <c r="N215"/>
  <c r="BE215" s="1"/>
  <c r="BI214"/>
  <c r="BH214"/>
  <c r="BG214"/>
  <c r="BF214"/>
  <c r="AA214"/>
  <c r="Y214"/>
  <c r="W214"/>
  <c r="BK214"/>
  <c r="N214"/>
  <c r="BE214" s="1"/>
  <c r="BI213"/>
  <c r="BH213"/>
  <c r="BG213"/>
  <c r="BF213"/>
  <c r="AA213"/>
  <c r="Y213"/>
  <c r="W213"/>
  <c r="BK213"/>
  <c r="N213"/>
  <c r="BE213" s="1"/>
  <c r="BI212"/>
  <c r="BH212"/>
  <c r="BG212"/>
  <c r="BF212"/>
  <c r="AA212"/>
  <c r="Y212"/>
  <c r="W212"/>
  <c r="BK212"/>
  <c r="N212"/>
  <c r="BE212" s="1"/>
  <c r="BI211"/>
  <c r="BH211"/>
  <c r="BG211"/>
  <c r="BF211"/>
  <c r="AA211"/>
  <c r="Y211"/>
  <c r="W211"/>
  <c r="BK211"/>
  <c r="N211"/>
  <c r="BE211" s="1"/>
  <c r="BI210"/>
  <c r="BH210"/>
  <c r="BG210"/>
  <c r="BF210"/>
  <c r="AA210"/>
  <c r="Y210"/>
  <c r="W210"/>
  <c r="BK210"/>
  <c r="N210"/>
  <c r="BE210" s="1"/>
  <c r="BI209"/>
  <c r="BH209"/>
  <c r="BG209"/>
  <c r="BF209"/>
  <c r="AA209"/>
  <c r="Y209"/>
  <c r="W209"/>
  <c r="BK209"/>
  <c r="N209"/>
  <c r="BE209" s="1"/>
  <c r="BI208"/>
  <c r="BH208"/>
  <c r="BG208"/>
  <c r="BF208"/>
  <c r="AA208"/>
  <c r="Y208"/>
  <c r="W208"/>
  <c r="BK208"/>
  <c r="N208"/>
  <c r="BE208" s="1"/>
  <c r="BI207"/>
  <c r="BH207"/>
  <c r="BG207"/>
  <c r="BF207"/>
  <c r="AA207"/>
  <c r="Y207"/>
  <c r="W207"/>
  <c r="BK207"/>
  <c r="N207"/>
  <c r="BE207" s="1"/>
  <c r="BI206"/>
  <c r="BH206"/>
  <c r="BG206"/>
  <c r="BF206"/>
  <c r="AA206"/>
  <c r="Y206"/>
  <c r="W206"/>
  <c r="BK206"/>
  <c r="N206"/>
  <c r="BE206" s="1"/>
  <c r="BI205"/>
  <c r="BH205"/>
  <c r="BG205"/>
  <c r="BF205"/>
  <c r="AA205"/>
  <c r="Y205"/>
  <c r="W205"/>
  <c r="BK205"/>
  <c r="N205"/>
  <c r="BE205" s="1"/>
  <c r="BI204"/>
  <c r="BH204"/>
  <c r="BG204"/>
  <c r="BF204"/>
  <c r="AA204"/>
  <c r="Y204"/>
  <c r="W204"/>
  <c r="BK204"/>
  <c r="N204"/>
  <c r="BE204" s="1"/>
  <c r="BI203"/>
  <c r="BH203"/>
  <c r="BG203"/>
  <c r="BF203"/>
  <c r="AA203"/>
  <c r="Y203"/>
  <c r="W203"/>
  <c r="BK203"/>
  <c r="N203"/>
  <c r="BE203" s="1"/>
  <c r="BI202"/>
  <c r="BH202"/>
  <c r="BG202"/>
  <c r="BF202"/>
  <c r="AA202"/>
  <c r="Y202"/>
  <c r="W202"/>
  <c r="BK202"/>
  <c r="N202"/>
  <c r="BE202" s="1"/>
  <c r="BI201"/>
  <c r="BH201"/>
  <c r="BG201"/>
  <c r="BF201"/>
  <c r="AA201"/>
  <c r="Y201"/>
  <c r="W201"/>
  <c r="BK201"/>
  <c r="N201"/>
  <c r="BE201" s="1"/>
  <c r="BI200"/>
  <c r="BH200"/>
  <c r="BG200"/>
  <c r="BF200"/>
  <c r="AA200"/>
  <c r="Y200"/>
  <c r="W200"/>
  <c r="BK200"/>
  <c r="N200"/>
  <c r="BE200" s="1"/>
  <c r="BI199"/>
  <c r="BH199"/>
  <c r="BG199"/>
  <c r="BF199"/>
  <c r="AA199"/>
  <c r="Y199"/>
  <c r="W199"/>
  <c r="BK199"/>
  <c r="N199"/>
  <c r="BE199" s="1"/>
  <c r="BI198"/>
  <c r="BH198"/>
  <c r="BG198"/>
  <c r="BF198"/>
  <c r="AA198"/>
  <c r="Y198"/>
  <c r="W198"/>
  <c r="BK198"/>
  <c r="N198"/>
  <c r="BE198" s="1"/>
  <c r="BI197"/>
  <c r="BH197"/>
  <c r="BG197"/>
  <c r="BF197"/>
  <c r="AA197"/>
  <c r="Y197"/>
  <c r="W197"/>
  <c r="BK197"/>
  <c r="N197"/>
  <c r="BE197" s="1"/>
  <c r="BI196"/>
  <c r="BH196"/>
  <c r="BG196"/>
  <c r="BF196"/>
  <c r="AA196"/>
  <c r="Y196"/>
  <c r="W196"/>
  <c r="BK196"/>
  <c r="N196"/>
  <c r="BE196" s="1"/>
  <c r="BI195"/>
  <c r="BH195"/>
  <c r="BG195"/>
  <c r="BF195"/>
  <c r="AA195"/>
  <c r="Y195"/>
  <c r="W195"/>
  <c r="BK195"/>
  <c r="N195"/>
  <c r="BE195" s="1"/>
  <c r="BI194"/>
  <c r="BH194"/>
  <c r="BG194"/>
  <c r="BF194"/>
  <c r="AA194"/>
  <c r="AA193"/>
  <c r="Y194"/>
  <c r="W194"/>
  <c r="W193" s="1"/>
  <c r="BK194"/>
  <c r="N194"/>
  <c r="BI192"/>
  <c r="BH192"/>
  <c r="BG192"/>
  <c r="BF192"/>
  <c r="AA192"/>
  <c r="Y192"/>
  <c r="W192"/>
  <c r="BK192"/>
  <c r="N192"/>
  <c r="BE192" s="1"/>
  <c r="BI191"/>
  <c r="BH191"/>
  <c r="BG191"/>
  <c r="BF191"/>
  <c r="AA191"/>
  <c r="Y191"/>
  <c r="W191"/>
  <c r="BK191"/>
  <c r="N191"/>
  <c r="BE191" s="1"/>
  <c r="BI188"/>
  <c r="BH188"/>
  <c r="BG188"/>
  <c r="BF188"/>
  <c r="AA188"/>
  <c r="Y188"/>
  <c r="W188"/>
  <c r="BK188"/>
  <c r="N188"/>
  <c r="BE188" s="1"/>
  <c r="BI187"/>
  <c r="BH187"/>
  <c r="BG187"/>
  <c r="BF187"/>
  <c r="AA187"/>
  <c r="Y187"/>
  <c r="W187"/>
  <c r="BK187"/>
  <c r="N187"/>
  <c r="BE187" s="1"/>
  <c r="BI186"/>
  <c r="BH186"/>
  <c r="BG186"/>
  <c r="BF186"/>
  <c r="AA186"/>
  <c r="Y186"/>
  <c r="W186"/>
  <c r="BK186"/>
  <c r="N186"/>
  <c r="BE186" s="1"/>
  <c r="BI185"/>
  <c r="BH185"/>
  <c r="BG185"/>
  <c r="BF185"/>
  <c r="AA185"/>
  <c r="Y185"/>
  <c r="W185"/>
  <c r="BK185"/>
  <c r="N185"/>
  <c r="BE185" s="1"/>
  <c r="BI184"/>
  <c r="BH184"/>
  <c r="BG184"/>
  <c r="BF184"/>
  <c r="AA184"/>
  <c r="Y184"/>
  <c r="W184"/>
  <c r="BK184"/>
  <c r="N184"/>
  <c r="BE184" s="1"/>
  <c r="BI183"/>
  <c r="BH183"/>
  <c r="BG183"/>
  <c r="BF183"/>
  <c r="AA183"/>
  <c r="Y183"/>
  <c r="Y182" s="1"/>
  <c r="W183"/>
  <c r="BK183"/>
  <c r="N183"/>
  <c r="BE183" s="1"/>
  <c r="BI181"/>
  <c r="BH181"/>
  <c r="BG181"/>
  <c r="BF181"/>
  <c r="AA181"/>
  <c r="Y181"/>
  <c r="W181"/>
  <c r="BK181"/>
  <c r="N181"/>
  <c r="BE181" s="1"/>
  <c r="BI180"/>
  <c r="BH180"/>
  <c r="BG180"/>
  <c r="BF180"/>
  <c r="AA180"/>
  <c r="Y180"/>
  <c r="Y179" s="1"/>
  <c r="W180"/>
  <c r="BK180"/>
  <c r="N180"/>
  <c r="BI178"/>
  <c r="BH178"/>
  <c r="BG178"/>
  <c r="BF178"/>
  <c r="AA178"/>
  <c r="Y178"/>
  <c r="W178"/>
  <c r="BK178"/>
  <c r="N178"/>
  <c r="BE178" s="1"/>
  <c r="BI177"/>
  <c r="BH177"/>
  <c r="BG177"/>
  <c r="BF177"/>
  <c r="AA177"/>
  <c r="Y177"/>
  <c r="W177"/>
  <c r="BK177"/>
  <c r="N177"/>
  <c r="BE177" s="1"/>
  <c r="BI176"/>
  <c r="BH176"/>
  <c r="BG176"/>
  <c r="BF176"/>
  <c r="AA176"/>
  <c r="Y176"/>
  <c r="W176"/>
  <c r="BK176"/>
  <c r="N176"/>
  <c r="BE176" s="1"/>
  <c r="BI175"/>
  <c r="BH175"/>
  <c r="BG175"/>
  <c r="BF175"/>
  <c r="AA175"/>
  <c r="Y175"/>
  <c r="W175"/>
  <c r="BK175"/>
  <c r="N175"/>
  <c r="BE175" s="1"/>
  <c r="BI174"/>
  <c r="BH174"/>
  <c r="BG174"/>
  <c r="BF174"/>
  <c r="AA174"/>
  <c r="AA173" s="1"/>
  <c r="Y174"/>
  <c r="Y173" s="1"/>
  <c r="W174"/>
  <c r="W173" s="1"/>
  <c r="BK174"/>
  <c r="N174"/>
  <c r="BI172"/>
  <c r="BH172"/>
  <c r="BG172"/>
  <c r="BF172"/>
  <c r="AA172"/>
  <c r="Y172"/>
  <c r="W172"/>
  <c r="BK172"/>
  <c r="N172"/>
  <c r="BE172" s="1"/>
  <c r="BI171"/>
  <c r="BH171"/>
  <c r="BG171"/>
  <c r="BF171"/>
  <c r="AA171"/>
  <c r="Y171"/>
  <c r="W171"/>
  <c r="BK171"/>
  <c r="N171"/>
  <c r="BE171" s="1"/>
  <c r="BI170"/>
  <c r="BH170"/>
  <c r="BG170"/>
  <c r="BF170"/>
  <c r="AA170"/>
  <c r="Y170"/>
  <c r="W170"/>
  <c r="BK170"/>
  <c r="N170"/>
  <c r="BE170" s="1"/>
  <c r="BI169"/>
  <c r="BH169"/>
  <c r="BG169"/>
  <c r="BF169"/>
  <c r="AA169"/>
  <c r="Y169"/>
  <c r="W169"/>
  <c r="BK169"/>
  <c r="N169"/>
  <c r="BE169" s="1"/>
  <c r="BI168"/>
  <c r="BH168"/>
  <c r="BG168"/>
  <c r="BF168"/>
  <c r="AA168"/>
  <c r="Y168"/>
  <c r="W168"/>
  <c r="BK168"/>
  <c r="N168"/>
  <c r="BE168" s="1"/>
  <c r="BI167"/>
  <c r="BH167"/>
  <c r="BG167"/>
  <c r="BF167"/>
  <c r="AA167"/>
  <c r="Y167"/>
  <c r="W167"/>
  <c r="BK167"/>
  <c r="N167"/>
  <c r="BE167" s="1"/>
  <c r="BI166"/>
  <c r="BH166"/>
  <c r="BG166"/>
  <c r="BF166"/>
  <c r="AA166"/>
  <c r="Y166"/>
  <c r="W166"/>
  <c r="BK166"/>
  <c r="N166"/>
  <c r="BE166" s="1"/>
  <c r="BI165"/>
  <c r="BH165"/>
  <c r="BG165"/>
  <c r="BF165"/>
  <c r="AA165"/>
  <c r="Y165"/>
  <c r="W165"/>
  <c r="BK165"/>
  <c r="N165"/>
  <c r="BE165" s="1"/>
  <c r="BI164"/>
  <c r="BH164"/>
  <c r="BG164"/>
  <c r="BF164"/>
  <c r="AA164"/>
  <c r="Y164"/>
  <c r="W164"/>
  <c r="BK164"/>
  <c r="N164"/>
  <c r="BE164" s="1"/>
  <c r="BI163"/>
  <c r="BH163"/>
  <c r="BG163"/>
  <c r="BF163"/>
  <c r="AA163"/>
  <c r="Y163"/>
  <c r="W163"/>
  <c r="BK163"/>
  <c r="N163"/>
  <c r="BE163" s="1"/>
  <c r="BI162"/>
  <c r="BH162"/>
  <c r="BG162"/>
  <c r="BF162"/>
  <c r="AA162"/>
  <c r="Y162"/>
  <c r="W162"/>
  <c r="BK162"/>
  <c r="N162"/>
  <c r="BE162" s="1"/>
  <c r="BI161"/>
  <c r="BH161"/>
  <c r="BG161"/>
  <c r="BF161"/>
  <c r="AA161"/>
  <c r="Y161"/>
  <c r="W161"/>
  <c r="BK161"/>
  <c r="N161"/>
  <c r="BE161" s="1"/>
  <c r="BI160"/>
  <c r="BH160"/>
  <c r="BG160"/>
  <c r="BF160"/>
  <c r="AA160"/>
  <c r="Y160"/>
  <c r="W160"/>
  <c r="BK160"/>
  <c r="N160"/>
  <c r="BE160" s="1"/>
  <c r="BI159"/>
  <c r="BH159"/>
  <c r="BG159"/>
  <c r="BF159"/>
  <c r="AA159"/>
  <c r="Y159"/>
  <c r="W159"/>
  <c r="BK159"/>
  <c r="N159"/>
  <c r="BE159" s="1"/>
  <c r="BI158"/>
  <c r="BH158"/>
  <c r="BG158"/>
  <c r="BF158"/>
  <c r="AA158"/>
  <c r="Y158"/>
  <c r="W158"/>
  <c r="BK158"/>
  <c r="N158"/>
  <c r="BE158" s="1"/>
  <c r="BI157"/>
  <c r="BH157"/>
  <c r="BG157"/>
  <c r="BF157"/>
  <c r="AA157"/>
  <c r="Y157"/>
  <c r="W157"/>
  <c r="BK157"/>
  <c r="N157"/>
  <c r="BE157" s="1"/>
  <c r="BI156"/>
  <c r="BH156"/>
  <c r="BG156"/>
  <c r="BF156"/>
  <c r="AA156"/>
  <c r="Y156"/>
  <c r="W156"/>
  <c r="BK156"/>
  <c r="N156"/>
  <c r="BE156" s="1"/>
  <c r="BI155"/>
  <c r="BH155"/>
  <c r="BG155"/>
  <c r="BF155"/>
  <c r="AA155"/>
  <c r="Y155"/>
  <c r="W155"/>
  <c r="BK155"/>
  <c r="N155"/>
  <c r="BE155" s="1"/>
  <c r="BI154"/>
  <c r="BH154"/>
  <c r="BG154"/>
  <c r="BF154"/>
  <c r="AA154"/>
  <c r="Y154"/>
  <c r="W154"/>
  <c r="BK154"/>
  <c r="N154"/>
  <c r="BE154" s="1"/>
  <c r="BI153"/>
  <c r="BH153"/>
  <c r="BG153"/>
  <c r="BF153"/>
  <c r="AA153"/>
  <c r="Y153"/>
  <c r="W153"/>
  <c r="BK153"/>
  <c r="N153"/>
  <c r="BE153" s="1"/>
  <c r="BI152"/>
  <c r="BH152"/>
  <c r="BG152"/>
  <c r="BF152"/>
  <c r="AA152"/>
  <c r="Y152"/>
  <c r="W152"/>
  <c r="BK152"/>
  <c r="N152"/>
  <c r="BE152" s="1"/>
  <c r="BI151"/>
  <c r="BH151"/>
  <c r="BG151"/>
  <c r="BF151"/>
  <c r="AA151"/>
  <c r="Y151"/>
  <c r="W151"/>
  <c r="BK151"/>
  <c r="N151"/>
  <c r="BE151" s="1"/>
  <c r="BI150"/>
  <c r="BH150"/>
  <c r="BG150"/>
  <c r="BF150"/>
  <c r="AA150"/>
  <c r="Y150"/>
  <c r="W150"/>
  <c r="BK150"/>
  <c r="N150"/>
  <c r="BE150" s="1"/>
  <c r="BI149"/>
  <c r="BH149"/>
  <c r="BG149"/>
  <c r="BF149"/>
  <c r="AA149"/>
  <c r="Y149"/>
  <c r="W149"/>
  <c r="BK149"/>
  <c r="N149"/>
  <c r="BE149" s="1"/>
  <c r="BI148"/>
  <c r="BH148"/>
  <c r="BG148"/>
  <c r="BF148"/>
  <c r="AA148"/>
  <c r="Y148"/>
  <c r="W148"/>
  <c r="BK148"/>
  <c r="N148"/>
  <c r="BE148" s="1"/>
  <c r="BI147"/>
  <c r="BH147"/>
  <c r="BG147"/>
  <c r="BF147"/>
  <c r="AA147"/>
  <c r="Y147"/>
  <c r="W147"/>
  <c r="BK147"/>
  <c r="N147"/>
  <c r="BE147" s="1"/>
  <c r="BI146"/>
  <c r="BH146"/>
  <c r="BG146"/>
  <c r="BF146"/>
  <c r="AA146"/>
  <c r="Y146"/>
  <c r="W146"/>
  <c r="BK146"/>
  <c r="N146"/>
  <c r="BE146" s="1"/>
  <c r="BI145"/>
  <c r="BH145"/>
  <c r="BG145"/>
  <c r="BF145"/>
  <c r="AA145"/>
  <c r="Y145"/>
  <c r="Y144" s="1"/>
  <c r="W145"/>
  <c r="W144" s="1"/>
  <c r="BK145"/>
  <c r="N145"/>
  <c r="BI143"/>
  <c r="BH143"/>
  <c r="BG143"/>
  <c r="BF143"/>
  <c r="AA143"/>
  <c r="Y143"/>
  <c r="W143"/>
  <c r="BK143"/>
  <c r="N143"/>
  <c r="BE143" s="1"/>
  <c r="BI142"/>
  <c r="BH142"/>
  <c r="BG142"/>
  <c r="BF142"/>
  <c r="AA142"/>
  <c r="Y142"/>
  <c r="W142"/>
  <c r="BK142"/>
  <c r="N142"/>
  <c r="BE142" s="1"/>
  <c r="BI141"/>
  <c r="BH141"/>
  <c r="BG141"/>
  <c r="BF141"/>
  <c r="AA141"/>
  <c r="Y141"/>
  <c r="W141"/>
  <c r="BK141"/>
  <c r="N141"/>
  <c r="BE141" s="1"/>
  <c r="BI140"/>
  <c r="BH140"/>
  <c r="BG140"/>
  <c r="BF140"/>
  <c r="AA140"/>
  <c r="AA139" s="1"/>
  <c r="Y140"/>
  <c r="Y139" s="1"/>
  <c r="W140"/>
  <c r="W139"/>
  <c r="BK140"/>
  <c r="N140"/>
  <c r="BI138"/>
  <c r="BH138"/>
  <c r="BG138"/>
  <c r="BF138"/>
  <c r="AA138"/>
  <c r="Y138"/>
  <c r="W138"/>
  <c r="BK138"/>
  <c r="N138"/>
  <c r="BE138" s="1"/>
  <c r="BI137"/>
  <c r="BH137"/>
  <c r="BG137"/>
  <c r="BF137"/>
  <c r="AA137"/>
  <c r="Y137"/>
  <c r="W137"/>
  <c r="BK137"/>
  <c r="N137"/>
  <c r="BE137" s="1"/>
  <c r="BI136"/>
  <c r="BH136"/>
  <c r="BG136"/>
  <c r="BF136"/>
  <c r="AA136"/>
  <c r="Y136"/>
  <c r="W136"/>
  <c r="BK136"/>
  <c r="N136"/>
  <c r="BE136" s="1"/>
  <c r="BI135"/>
  <c r="BH135"/>
  <c r="BG135"/>
  <c r="BF135"/>
  <c r="AA135"/>
  <c r="Y135"/>
  <c r="W135"/>
  <c r="BK135"/>
  <c r="N135"/>
  <c r="BE135" s="1"/>
  <c r="BI134"/>
  <c r="BH134"/>
  <c r="BG134"/>
  <c r="BF134"/>
  <c r="AA134"/>
  <c r="Y134"/>
  <c r="W134"/>
  <c r="BK134"/>
  <c r="N134"/>
  <c r="BE134" s="1"/>
  <c r="BI133"/>
  <c r="BH133"/>
  <c r="BG133"/>
  <c r="BF133"/>
  <c r="AA133"/>
  <c r="Y133"/>
  <c r="W133"/>
  <c r="BK133"/>
  <c r="N133"/>
  <c r="BE133" s="1"/>
  <c r="BI132"/>
  <c r="BH132"/>
  <c r="BG132"/>
  <c r="BF132"/>
  <c r="AA132"/>
  <c r="Y132"/>
  <c r="W132"/>
  <c r="BK132"/>
  <c r="N132"/>
  <c r="BE132" s="1"/>
  <c r="BI131"/>
  <c r="BH131"/>
  <c r="BG131"/>
  <c r="BF131"/>
  <c r="AA131"/>
  <c r="Y131"/>
  <c r="W131"/>
  <c r="BK131"/>
  <c r="N131"/>
  <c r="BE131" s="1"/>
  <c r="BI130"/>
  <c r="BH130"/>
  <c r="BG130"/>
  <c r="BF130"/>
  <c r="AA130"/>
  <c r="Y130"/>
  <c r="W130"/>
  <c r="BK130"/>
  <c r="N130"/>
  <c r="BE130" s="1"/>
  <c r="BI129"/>
  <c r="BH129"/>
  <c r="BG129"/>
  <c r="BF129"/>
  <c r="AA129"/>
  <c r="Y129"/>
  <c r="W129"/>
  <c r="W126" s="1"/>
  <c r="BK129"/>
  <c r="N129"/>
  <c r="BE129" s="1"/>
  <c r="BI128"/>
  <c r="BH128"/>
  <c r="BG128"/>
  <c r="BF128"/>
  <c r="AA128"/>
  <c r="AA126" s="1"/>
  <c r="Y128"/>
  <c r="W128"/>
  <c r="BK128"/>
  <c r="N128"/>
  <c r="BE128" s="1"/>
  <c r="BI127"/>
  <c r="BH127"/>
  <c r="BG127"/>
  <c r="BF127"/>
  <c r="AA127"/>
  <c r="Y127"/>
  <c r="Y126" s="1"/>
  <c r="W127"/>
  <c r="BK127"/>
  <c r="N127"/>
  <c r="M121"/>
  <c r="M120"/>
  <c r="F118"/>
  <c r="F116"/>
  <c r="M27"/>
  <c r="AS88" i="1" s="1"/>
  <c r="AS87" s="1"/>
  <c r="M83" i="2"/>
  <c r="M82"/>
  <c r="F80"/>
  <c r="F78"/>
  <c r="O14"/>
  <c r="E14"/>
  <c r="F83" s="1"/>
  <c r="O13"/>
  <c r="O11"/>
  <c r="E11"/>
  <c r="F82" s="1"/>
  <c r="O10"/>
  <c r="O8"/>
  <c r="M80" s="1"/>
  <c r="AK27" i="1"/>
  <c r="AM83"/>
  <c r="L83"/>
  <c r="AM82"/>
  <c r="L82"/>
  <c r="AM80"/>
  <c r="L80"/>
  <c r="L78"/>
  <c r="L77"/>
  <c r="BK179" i="2" l="1"/>
  <c r="BK329"/>
  <c r="BE330"/>
  <c r="N329"/>
  <c r="N104" s="1"/>
  <c r="BK305"/>
  <c r="BE306"/>
  <c r="N305"/>
  <c r="N103" s="1"/>
  <c r="BE299"/>
  <c r="N298"/>
  <c r="BE292"/>
  <c r="N291"/>
  <c r="BK271"/>
  <c r="BE272"/>
  <c r="N271"/>
  <c r="N100" s="1"/>
  <c r="BK258"/>
  <c r="BE259"/>
  <c r="N258"/>
  <c r="BK246"/>
  <c r="BE247"/>
  <c r="N246"/>
  <c r="N98" s="1"/>
  <c r="BE239"/>
  <c r="N238"/>
  <c r="BE232"/>
  <c r="N231"/>
  <c r="BE194"/>
  <c r="N193"/>
  <c r="N182"/>
  <c r="N94" s="1"/>
  <c r="BK182"/>
  <c r="BE180"/>
  <c r="N179"/>
  <c r="N93" s="1"/>
  <c r="BK173"/>
  <c r="BE174"/>
  <c r="N173"/>
  <c r="N92" s="1"/>
  <c r="BK144"/>
  <c r="BE145"/>
  <c r="N144"/>
  <c r="N91" s="1"/>
  <c r="BE140"/>
  <c r="N139"/>
  <c r="BK126"/>
  <c r="BE127"/>
  <c r="N126"/>
  <c r="BK139"/>
  <c r="AA144"/>
  <c r="AA179"/>
  <c r="W182"/>
  <c r="W125" s="1"/>
  <c r="W124" s="1"/>
  <c r="AU88" i="1" s="1"/>
  <c r="AU87" s="1"/>
  <c r="Y231" i="2"/>
  <c r="Y298"/>
  <c r="BK193"/>
  <c r="Y193"/>
  <c r="Y125" s="1"/>
  <c r="Y124" s="1"/>
  <c r="BK291"/>
  <c r="Y291"/>
  <c r="W179"/>
  <c r="AA182"/>
  <c r="BK231"/>
  <c r="AA231"/>
  <c r="W231"/>
  <c r="BK238"/>
  <c r="Y238"/>
  <c r="BK298"/>
  <c r="AA246"/>
  <c r="W246"/>
  <c r="AA125"/>
  <c r="AA124" s="1"/>
  <c r="H33"/>
  <c r="BB88" i="1" s="1"/>
  <c r="BB87" s="1"/>
  <c r="AX87" s="1"/>
  <c r="M118" i="2"/>
  <c r="F120"/>
  <c r="M32"/>
  <c r="AW88" i="1" s="1"/>
  <c r="H34" i="2"/>
  <c r="BC88" i="1" s="1"/>
  <c r="BC87" s="1"/>
  <c r="AY87" s="1"/>
  <c r="H35" i="2"/>
  <c r="BD88" i="1" s="1"/>
  <c r="BD87" s="1"/>
  <c r="W35" s="1"/>
  <c r="F121" i="2"/>
  <c r="H32"/>
  <c r="BA88" i="1" s="1"/>
  <c r="BA87" s="1"/>
  <c r="N97" i="2" l="1"/>
  <c r="N102"/>
  <c r="N101"/>
  <c r="N99"/>
  <c r="N96"/>
  <c r="N95"/>
  <c r="N125"/>
  <c r="N124" s="1"/>
  <c r="N90"/>
  <c r="N89"/>
  <c r="W33" i="1"/>
  <c r="BK125" i="2"/>
  <c r="BK124" s="1"/>
  <c r="W34" i="1"/>
  <c r="W32"/>
  <c r="AW87"/>
  <c r="AK32" s="1"/>
  <c r="N88" i="2" l="1"/>
  <c r="N87"/>
  <c r="M26" s="1"/>
  <c r="M29" s="1"/>
  <c r="H31" s="1"/>
  <c r="M31" l="1"/>
  <c r="AV88" i="1" s="1"/>
  <c r="AT88" s="1"/>
  <c r="AZ88"/>
  <c r="AZ87" s="1"/>
  <c r="L108" i="2"/>
  <c r="AD108" s="1"/>
  <c r="AG88" i="1"/>
  <c r="W31" l="1"/>
  <c r="AV87"/>
  <c r="L37" i="2"/>
  <c r="AN88" i="1"/>
  <c r="AG87"/>
  <c r="AK31" l="1"/>
  <c r="AT87"/>
  <c r="AN87" s="1"/>
  <c r="AN92" s="1"/>
  <c r="AK26"/>
  <c r="AK29" s="1"/>
  <c r="AG92"/>
  <c r="AK37" l="1"/>
</calcChain>
</file>

<file path=xl/sharedStrings.xml><?xml version="1.0" encoding="utf-8"?>
<sst xmlns="http://schemas.openxmlformats.org/spreadsheetml/2006/main" count="3094" uniqueCount="867">
  <si>
    <t>2012</t>
  </si>
  <si>
    <t>List obsahuje:</t>
  </si>
  <si>
    <t>1) Souhrnný list stavby</t>
  </si>
  <si>
    <t>2) Rekapitulace objektů</t>
  </si>
  <si>
    <t>2.0</t>
  </si>
  <si>
    <t/>
  </si>
  <si>
    <t>False</t>
  </si>
  <si>
    <t>optimalizováno pro tisk sestav ve formátu A4 - na výšku</t>
  </si>
  <si>
    <t>&gt;&gt;  skryté sloupce  &lt;&lt;</t>
  </si>
  <si>
    <t>0,1</t>
  </si>
  <si>
    <t>21</t>
  </si>
  <si>
    <t>0,01</t>
  </si>
  <si>
    <t>15</t>
  </si>
  <si>
    <t>SOUHRNNÝ LIST STAVBY</t>
  </si>
  <si>
    <t>v ---  níže se nacházejí doplnkové a pomocné údaje k sestavám  --- v</t>
  </si>
  <si>
    <t>0,001</t>
  </si>
  <si>
    <t>Kód:</t>
  </si>
  <si>
    <t>18313</t>
  </si>
  <si>
    <t>Stavba:</t>
  </si>
  <si>
    <t>Rekonstrukce plynové kotelny - Schebkův palác č.p. 936/7</t>
  </si>
  <si>
    <t>JKSO:</t>
  </si>
  <si>
    <t>CC-CZ:</t>
  </si>
  <si>
    <t>Místo:</t>
  </si>
  <si>
    <t>Schebkův palác, Politických vězňů, 110 00 Praha 1</t>
  </si>
  <si>
    <t>Datum:</t>
  </si>
  <si>
    <t>9. 1. 2019</t>
  </si>
  <si>
    <t>Objednatel:</t>
  </si>
  <si>
    <t>IČ:</t>
  </si>
  <si>
    <t xml:space="preserve"> </t>
  </si>
  <si>
    <t>DIČ:</t>
  </si>
  <si>
    <t>Zhotovitel:</t>
  </si>
  <si>
    <t>Projektant:</t>
  </si>
  <si>
    <t>EnergySim s.r.o.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</si>
  <si>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</si>
  <si>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</si>
  <si>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</si>
  <si>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</si>
  <si>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</si>
  <si>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</si>
  <si>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</si>
  <si>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</si>
  <si>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</si>
  <si>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</si>
  <si>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</si>
  <si>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</si>
  <si>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</si>
  <si>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</si>
  <si>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</si>
  <si>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</si>
  <si>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</si>
  <si>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</si>
  <si>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</si>
  <si>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</si>
  <si>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</si>
  <si>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</si>
  <si>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</si>
  <si>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</si>
  <si>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</si>
  <si>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</si>
  <si>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</si>
  <si>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</si>
  <si>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</si>
  <si>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</si>
  <si>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</si>
  <si>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</si>
  <si>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</si>
  <si>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</si>
  <si>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</si>
  <si>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</si>
  <si>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</si>
  <si>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</si>
  <si>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</si>
  <si>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</si>
  <si>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</si>
  <si>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</si>
  <si>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</si>
  <si>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IMPORT</t>
  </si>
  <si>
    <t>{54343103-00f4-48d5-828c-494929171513}</t>
  </si>
  <si>
    <t>{00000000-0000-0000-0000-000000000000}</t>
  </si>
  <si>
    <t>/</t>
  </si>
  <si>
    <t>1</t>
  </si>
  <si>
    <t>###NOINSERT###</t>
  </si>
  <si>
    <t>2) Ostatní náklady ze souhrnného listu</t>
  </si>
  <si>
    <t>Procent. zadání_x000D_
[% nákladů rozpočtu]</t>
  </si>
  <si>
    <t>Zařazení nákladů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</si>
  <si>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</si>
  <si>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</si>
  <si>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</si>
  <si>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</si>
  <si>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</si>
  <si>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</si>
  <si>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</si>
  <si>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</si>
  <si>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Náklady z rozpočtu</t>
  </si>
  <si>
    <t>Ostatní náklady</t>
  </si>
  <si>
    <t>REKAPITULACE ROZPOČTU</t>
  </si>
  <si>
    <t>Kód - Popis</t>
  </si>
  <si>
    <t>Cena celkem [CZK]</t>
  </si>
  <si>
    <t>1) Náklady z rozpočtu</t>
  </si>
  <si>
    <t>-1</t>
  </si>
  <si>
    <t>PSV - Práce a dodávky PSV</t>
  </si>
  <si>
    <t xml:space="preserve">    001 - Zařízení</t>
  </si>
  <si>
    <t xml:space="preserve">    002 - Oběhová čerpadla</t>
  </si>
  <si>
    <t xml:space="preserve">    003 - Armatury - vytápění</t>
  </si>
  <si>
    <t xml:space="preserve">    004 - Potrubí - okruh VZT</t>
  </si>
  <si>
    <t xml:space="preserve">    005 - Tepelné izolace</t>
  </si>
  <si>
    <t xml:space="preserve">    006 - Elektroinstalace a MaR</t>
  </si>
  <si>
    <t xml:space="preserve">    007 - Otopná soustava</t>
  </si>
  <si>
    <t xml:space="preserve">    008 - Odvod spalin</t>
  </si>
  <si>
    <t xml:space="preserve">    009 - Přívod vzduchu</t>
  </si>
  <si>
    <t xml:space="preserve">    010 - Demontáže rozvodů v kotelně</t>
  </si>
  <si>
    <t xml:space="preserve">    011 - Nové rozvody v kotelně</t>
  </si>
  <si>
    <t xml:space="preserve">    012 - Plynovod</t>
  </si>
  <si>
    <t xml:space="preserve">    013 - Plynovod - potrubí</t>
  </si>
  <si>
    <t xml:space="preserve">    014 - Stavba</t>
  </si>
  <si>
    <t xml:space="preserve">    015 - ZTI</t>
  </si>
  <si>
    <t xml:space="preserve">    016 - Ostatní</t>
  </si>
  <si>
    <t>2) Ostatní náklady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</si>
  <si>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</si>
  <si>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</si>
  <si>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</si>
  <si>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</si>
  <si>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</si>
  <si>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</si>
  <si>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</si>
  <si>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</si>
  <si>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</si>
  <si>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</si>
  <si>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</si>
  <si>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</si>
  <si>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</si>
  <si>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</si>
  <si>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</si>
  <si>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</si>
  <si>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731244494R1</t>
  </si>
  <si>
    <t>Montáž kotle ocelového závěsného na plyn kondenzačního o výkonu do 100 kW</t>
  </si>
  <si>
    <t>kus</t>
  </si>
  <si>
    <t>16</t>
  </si>
  <si>
    <t>-1313385950</t>
  </si>
  <si>
    <t>M</t>
  </si>
  <si>
    <t>00012000R1</t>
  </si>
  <si>
    <t>32</t>
  </si>
  <si>
    <t>-1687203431</t>
  </si>
  <si>
    <t>3</t>
  </si>
  <si>
    <t>731244494R2</t>
  </si>
  <si>
    <t>Montáž připojovací čerpadlové skupiny</t>
  </si>
  <si>
    <t>-1807898805</t>
  </si>
  <si>
    <t>4</t>
  </si>
  <si>
    <t>00012000R2</t>
  </si>
  <si>
    <t>Připojovací čerpadlová skupina pro připojení plynového kotle s modulovaným oběhovým čerpadlem, pojistným ventilem 4 bar, plynovým ventilem, uzavíracími kohouty, zpětnými klapkami a tlakoměrem</t>
  </si>
  <si>
    <t>-943859130</t>
  </si>
  <si>
    <t>5</t>
  </si>
  <si>
    <t>731244494R3</t>
  </si>
  <si>
    <t>Montáž kaskádové jednotky</t>
  </si>
  <si>
    <t>soubor</t>
  </si>
  <si>
    <t>-118853993</t>
  </si>
  <si>
    <t>6</t>
  </si>
  <si>
    <t>00012000R3</t>
  </si>
  <si>
    <t>Kaskádová jednotka pro 5 kotlů, montážní rám, anuloid, sběrné potrubí pd kotli výstup/zpátečka, plynová trubka 2" vč. Izolace</t>
  </si>
  <si>
    <t>-1998423283</t>
  </si>
  <si>
    <t>7</t>
  </si>
  <si>
    <t>731244494R4</t>
  </si>
  <si>
    <t>Montáž expanzního zařízení</t>
  </si>
  <si>
    <t>891536903</t>
  </si>
  <si>
    <t>8</t>
  </si>
  <si>
    <t>00012000R4</t>
  </si>
  <si>
    <t>Doplňovací a expanzní zařízení (čerpadlo + řídící jednotka + nádrž 200l), max. provozní tlak 5 barů</t>
  </si>
  <si>
    <t>1745955383</t>
  </si>
  <si>
    <t>9</t>
  </si>
  <si>
    <t>731244494R5</t>
  </si>
  <si>
    <t>Montáž kombinovaného rozdělovače</t>
  </si>
  <si>
    <t>-163077363</t>
  </si>
  <si>
    <t>10</t>
  </si>
  <si>
    <t>00012000R5</t>
  </si>
  <si>
    <t>Kombinovaný rozdělovač-sběrač, 2 topné okruhy, včetně napouštění, vypouštění, návarků pro termomanometry, PN 6, l=1400 mm</t>
  </si>
  <si>
    <t>1152386092</t>
  </si>
  <si>
    <t>11</t>
  </si>
  <si>
    <t>00012000R6</t>
  </si>
  <si>
    <t>Stavitelný stojan pro rozdělovač a sběrač</t>
  </si>
  <si>
    <t>-1777509701</t>
  </si>
  <si>
    <t>12</t>
  </si>
  <si>
    <t>00012000R7</t>
  </si>
  <si>
    <t>Tepelná izolace PUR pro rozdělovač/sběrač (příslušenství rozdělovače/sběrače)</t>
  </si>
  <si>
    <t>m</t>
  </si>
  <si>
    <t>-351018726</t>
  </si>
  <si>
    <t>13</t>
  </si>
  <si>
    <t>732429225</t>
  </si>
  <si>
    <t>Montáž čerpadla oběhového mokroběžného přírubového DN 50 jednodílné</t>
  </si>
  <si>
    <t>723855153</t>
  </si>
  <si>
    <t>14</t>
  </si>
  <si>
    <t>00012000R8</t>
  </si>
  <si>
    <t>-156293455</t>
  </si>
  <si>
    <t>732429212</t>
  </si>
  <si>
    <t>Montáž čerpadla oběhového mokroběžného závitového DN 25</t>
  </si>
  <si>
    <t>-1221772797</t>
  </si>
  <si>
    <t>00012000R9</t>
  </si>
  <si>
    <t>69139488</t>
  </si>
  <si>
    <t>17</t>
  </si>
  <si>
    <t>734109416</t>
  </si>
  <si>
    <t>Montáž armatury přírubové se třemi přírubami PN 16 DN 80</t>
  </si>
  <si>
    <t>1643602861</t>
  </si>
  <si>
    <t>18</t>
  </si>
  <si>
    <t>48488055</t>
  </si>
  <si>
    <t>Trojcestný směšovací ventil přírubový DN80, kvs 16</t>
  </si>
  <si>
    <t>-441032662</t>
  </si>
  <si>
    <t>19</t>
  </si>
  <si>
    <t>55124433R1</t>
  </si>
  <si>
    <t xml:space="preserve">Servopohon pro směšovací ventily 0-10V </t>
  </si>
  <si>
    <t>1795431934</t>
  </si>
  <si>
    <t>20</t>
  </si>
  <si>
    <t>734109416R1</t>
  </si>
  <si>
    <t>Výměna pojistných ventilů (PV) u zdrojů tepla za PV o max. přetlaku 4 bary</t>
  </si>
  <si>
    <t>261441497</t>
  </si>
  <si>
    <t>734109215</t>
  </si>
  <si>
    <t>Montáž armatury přírubové se dvěma přírubami PN 16 DN 65</t>
  </si>
  <si>
    <t>560291567</t>
  </si>
  <si>
    <t>22</t>
  </si>
  <si>
    <t>55128076</t>
  </si>
  <si>
    <t>klapka uzavírací mezipřírubová PN 16 do 120°C disk litina DN 65</t>
  </si>
  <si>
    <t>1529146045</t>
  </si>
  <si>
    <t>23</t>
  </si>
  <si>
    <t>734109216</t>
  </si>
  <si>
    <t>Montáž armatury přírubové se dvěma přírubami PN 16 DN 80</t>
  </si>
  <si>
    <t>966727991</t>
  </si>
  <si>
    <t>24</t>
  </si>
  <si>
    <t>55128077</t>
  </si>
  <si>
    <t>klapka uzavírací mezipřírubová PN 16 do 120°C disk litina DN 80</t>
  </si>
  <si>
    <t>-2146976030</t>
  </si>
  <si>
    <t>25</t>
  </si>
  <si>
    <t>734209103</t>
  </si>
  <si>
    <t>Montáž armatury závitové s jedním závitem G 1/2</t>
  </si>
  <si>
    <t>1536291759</t>
  </si>
  <si>
    <t>26</t>
  </si>
  <si>
    <t>55124389</t>
  </si>
  <si>
    <t>kohout vypouštěcí  kulový, s hadicovou vývodkou a zátkou, PN 10, T 110°C 1/2"</t>
  </si>
  <si>
    <t>1070598554</t>
  </si>
  <si>
    <t>27</t>
  </si>
  <si>
    <t>734209114</t>
  </si>
  <si>
    <t>Montáž armatury závitové s dvěma závity G 3/4</t>
  </si>
  <si>
    <t>1847146699</t>
  </si>
  <si>
    <t>28</t>
  </si>
  <si>
    <t>40564112</t>
  </si>
  <si>
    <t>ventil elektromagnetický na neagresivní kapaliny a plyny bez napětí uzavřený, PN 16 do 130 °C, G 3/4"</t>
  </si>
  <si>
    <t>-887772393</t>
  </si>
  <si>
    <t>29</t>
  </si>
  <si>
    <t>734109217</t>
  </si>
  <si>
    <t>Montáž armatury přírubové se dvěma přírubami PN 16 DN 100</t>
  </si>
  <si>
    <t>1846566151</t>
  </si>
  <si>
    <t>30</t>
  </si>
  <si>
    <t>42265779</t>
  </si>
  <si>
    <t>filtr přírubový DN100, PN 16</t>
  </si>
  <si>
    <t>-1299199338</t>
  </si>
  <si>
    <t>31</t>
  </si>
  <si>
    <t>77066542</t>
  </si>
  <si>
    <t>55128048</t>
  </si>
  <si>
    <t>klapka zpětná mezipřírubová PN 16 DN 65, mosaz</t>
  </si>
  <si>
    <t>-1619248003</t>
  </si>
  <si>
    <t>33</t>
  </si>
  <si>
    <t>441088592</t>
  </si>
  <si>
    <t>34</t>
  </si>
  <si>
    <t>55128049</t>
  </si>
  <si>
    <t>klapka zpětná mezipřírubová PN 16 DN 80, mosaz</t>
  </si>
  <si>
    <t>-1996992570</t>
  </si>
  <si>
    <t>35</t>
  </si>
  <si>
    <t>734419111</t>
  </si>
  <si>
    <t>Montáž teploměrů s ochranným pouzdrem nebo pevným stonkem a jímkou</t>
  </si>
  <si>
    <t>831822441</t>
  </si>
  <si>
    <t>36</t>
  </si>
  <si>
    <t>55128905</t>
  </si>
  <si>
    <t>teploměr axiální do 120 °C zadní napojení 1/2" s jímkou D 100</t>
  </si>
  <si>
    <t>613190482</t>
  </si>
  <si>
    <t>37</t>
  </si>
  <si>
    <t>734421102R</t>
  </si>
  <si>
    <t>Montáž tlakoměru s kohoutem a smyčkou</t>
  </si>
  <si>
    <t>-1284874084</t>
  </si>
  <si>
    <t>38</t>
  </si>
  <si>
    <t>38841202</t>
  </si>
  <si>
    <t>tlakoměr D 100 se spodním přípojem rozsah 0-6 bar</t>
  </si>
  <si>
    <t>-929785896</t>
  </si>
  <si>
    <t>39</t>
  </si>
  <si>
    <t>42234500</t>
  </si>
  <si>
    <t>kohout tlakoměrový s čepem a nátrubkový pro PN25 s připojenímm20x1,5mm</t>
  </si>
  <si>
    <t>1525867321</t>
  </si>
  <si>
    <t>40</t>
  </si>
  <si>
    <t>42272610</t>
  </si>
  <si>
    <t>smyčka kondenzační zahnutá přivařovací z uhlíkové oceli PN 250 M20x1,5</t>
  </si>
  <si>
    <t>-3292780</t>
  </si>
  <si>
    <t>41</t>
  </si>
  <si>
    <t>42278200</t>
  </si>
  <si>
    <t>těsnění ploché tlakoměrových přípojek M20x1,5mm</t>
  </si>
  <si>
    <t>-1990266331</t>
  </si>
  <si>
    <t>42</t>
  </si>
  <si>
    <t>1188337068</t>
  </si>
  <si>
    <t>43</t>
  </si>
  <si>
    <t>55121284</t>
  </si>
  <si>
    <t>ventil automatický odvzdušňovací svislý do 120°C mosaz 1/2"</t>
  </si>
  <si>
    <t>-192904651</t>
  </si>
  <si>
    <t>44</t>
  </si>
  <si>
    <t>734494213</t>
  </si>
  <si>
    <t>Návarek s trubkovým závitem G 1/2</t>
  </si>
  <si>
    <t>-1541056261</t>
  </si>
  <si>
    <t>45</t>
  </si>
  <si>
    <t>733121122</t>
  </si>
  <si>
    <t>Potrubí ocelové hladké bezešvé běžné nízkotlaké D 76x3,2</t>
  </si>
  <si>
    <t>-272750535</t>
  </si>
  <si>
    <t>46</t>
  </si>
  <si>
    <t>783614561</t>
  </si>
  <si>
    <t>Základní jednonásobný syntetický nátěr potrubí DN do 100 mm</t>
  </si>
  <si>
    <t>-23880711</t>
  </si>
  <si>
    <t>47</t>
  </si>
  <si>
    <t>733190225</t>
  </si>
  <si>
    <t>Zkouška těsnosti potrubí ocelové hladké přes D 60,3x2,9 do D 89x5,0</t>
  </si>
  <si>
    <t>1583041695</t>
  </si>
  <si>
    <t>48</t>
  </si>
  <si>
    <t>733290802</t>
  </si>
  <si>
    <t>Demontáž potrubí měděného do D 64x2 mm</t>
  </si>
  <si>
    <t>1131983345</t>
  </si>
  <si>
    <t>49</t>
  </si>
  <si>
    <t>713410861</t>
  </si>
  <si>
    <t>Odstanění izolace tepelné potrubí pásy nebo rohožemi s AL fólií staženými AL páskou tl do 50 mm</t>
  </si>
  <si>
    <t>-1710156713</t>
  </si>
  <si>
    <t>50</t>
  </si>
  <si>
    <t>713411141</t>
  </si>
  <si>
    <t>Montáž izolace tepelné potrubí pásy nebo rohožemi s Al fólií staženými Al páskou 1x</t>
  </si>
  <si>
    <t>-1321889077</t>
  </si>
  <si>
    <t>51</t>
  </si>
  <si>
    <t>63151672R1</t>
  </si>
  <si>
    <t>Pouzdro izolační minerální plsť s jednostrannou Al fólií tl.60 mm, d 76</t>
  </si>
  <si>
    <t>-570358036</t>
  </si>
  <si>
    <t>52</t>
  </si>
  <si>
    <t>100029225R1</t>
  </si>
  <si>
    <t>Montáž a zapojení MaR</t>
  </si>
  <si>
    <t>-1834443155</t>
  </si>
  <si>
    <t>53</t>
  </si>
  <si>
    <t>00012500R1</t>
  </si>
  <si>
    <t>Ekvitermní modulační regulátor. K použití jako ovládací jednotka pro regulaci teploty zdroje tepla podle venkovní teploty, nebo jako prostorový regulátor. Možnost rozlišení funkcí pomocí modulů možnost řízení až 4 otopných okruhů (s/bez směšovače).</t>
  </si>
  <si>
    <t>1824822971</t>
  </si>
  <si>
    <t>54</t>
  </si>
  <si>
    <t>00012500R2</t>
  </si>
  <si>
    <t>Kaskádový modul pro ovládání kaskády až 4 kotlů</t>
  </si>
  <si>
    <t>1084371863</t>
  </si>
  <si>
    <t>55</t>
  </si>
  <si>
    <t>100029225R2</t>
  </si>
  <si>
    <t>Výměna osvětlení v kotelně</t>
  </si>
  <si>
    <t>1747267950</t>
  </si>
  <si>
    <t>56</t>
  </si>
  <si>
    <t>100029225R3</t>
  </si>
  <si>
    <t>Výměna elektroinstalace včetně napojení nového zařízení</t>
  </si>
  <si>
    <t>1390549931</t>
  </si>
  <si>
    <t>57</t>
  </si>
  <si>
    <t>100029225R4</t>
  </si>
  <si>
    <t>Přesun a výměna stávajícího elektrického rozvaděče v kotelně</t>
  </si>
  <si>
    <t>-270352610</t>
  </si>
  <si>
    <t>58</t>
  </si>
  <si>
    <t>00012500R3</t>
  </si>
  <si>
    <t>Příložné teplotní čidlo</t>
  </si>
  <si>
    <t>778806751</t>
  </si>
  <si>
    <t>59</t>
  </si>
  <si>
    <t>00012500R4</t>
  </si>
  <si>
    <t>Čidlo výskytu plynu v kotelně - dvoustupňové</t>
  </si>
  <si>
    <t>-514440715</t>
  </si>
  <si>
    <t>60</t>
  </si>
  <si>
    <t>735159210</t>
  </si>
  <si>
    <t>Montáž otopných těles panelových dvouřadých délky do 1140 mm</t>
  </si>
  <si>
    <t>240639629</t>
  </si>
  <si>
    <t>61</t>
  </si>
  <si>
    <t>48457382</t>
  </si>
  <si>
    <t>těleso otopné panelové 2 deskové VK 2 přídavné přestupní plochy v 600mm dl 700mm 1175W</t>
  </si>
  <si>
    <t>-792110348</t>
  </si>
  <si>
    <t>62</t>
  </si>
  <si>
    <t>48457442</t>
  </si>
  <si>
    <t>těleso otopné panelové 2 deskové VK 2 přídavné přestupní plochy v 900mm dl 700mm 1619W</t>
  </si>
  <si>
    <t>-1329745557</t>
  </si>
  <si>
    <t>63</t>
  </si>
  <si>
    <t>48457443</t>
  </si>
  <si>
    <t>těleso otopné panelové 2 deskové VK 2 přídavné přestupní plochy v 900mm dl 800mm 1850W</t>
  </si>
  <si>
    <t>-1098272660</t>
  </si>
  <si>
    <t>64</t>
  </si>
  <si>
    <t>48457445</t>
  </si>
  <si>
    <t>těleso otopné panelové 2 deskové VK 2 přídavné přestupní plochy v 900mm dl 1000mm 2313W</t>
  </si>
  <si>
    <t>1714895872</t>
  </si>
  <si>
    <t>65</t>
  </si>
  <si>
    <t>48457446</t>
  </si>
  <si>
    <t>těleso otopné panelové 2 deskové VK 2 přídavné přestupní plochy v 900mm dl 1100mm 2544W</t>
  </si>
  <si>
    <t>-1332078042</t>
  </si>
  <si>
    <t>66</t>
  </si>
  <si>
    <t>735159310</t>
  </si>
  <si>
    <t>Montáž otopných těles panelových třířadých délky do 1140 mm</t>
  </si>
  <si>
    <t>1977305904</t>
  </si>
  <si>
    <t>67</t>
  </si>
  <si>
    <t>48457500</t>
  </si>
  <si>
    <t>těleso otopné panelové 3 desková VK 3 přídavné přestupní plochy v 900mm dl 700mm 2330W</t>
  </si>
  <si>
    <t>2041063171</t>
  </si>
  <si>
    <t>68</t>
  </si>
  <si>
    <t>735159330</t>
  </si>
  <si>
    <t>Montáž otopných těles panelových třířadých délky do 1980 mm</t>
  </si>
  <si>
    <t>1510885752</t>
  </si>
  <si>
    <t>69</t>
  </si>
  <si>
    <t>48457506R1</t>
  </si>
  <si>
    <t>těleso otopné panelové 3 desková VK 3 přídavné přestupní plochy v 900mm dl 1800mm 4659W</t>
  </si>
  <si>
    <t>33534272</t>
  </si>
  <si>
    <t>70</t>
  </si>
  <si>
    <t>734209113R1</t>
  </si>
  <si>
    <t>Montáž armatury závitové se čtyřmi závity G 1/2</t>
  </si>
  <si>
    <t>-1698469263</t>
  </si>
  <si>
    <t>71</t>
  </si>
  <si>
    <t>55129208</t>
  </si>
  <si>
    <t>armatura připojovací radiátorová VK pro 1/2 trubkovou soustavu, přímá, s vypouštěním 1/2"x 3/4E</t>
  </si>
  <si>
    <t>53660632</t>
  </si>
  <si>
    <t>72</t>
  </si>
  <si>
    <t>-1784904534</t>
  </si>
  <si>
    <t>73</t>
  </si>
  <si>
    <t>55128664</t>
  </si>
  <si>
    <t>adaptér pro Cu trubky d 18</t>
  </si>
  <si>
    <t>-1599606398</t>
  </si>
  <si>
    <t>74</t>
  </si>
  <si>
    <t>734221682R1</t>
  </si>
  <si>
    <t>Montáž termostatické hlavice</t>
  </si>
  <si>
    <t>-1137870751</t>
  </si>
  <si>
    <t>75</t>
  </si>
  <si>
    <t>55128134</t>
  </si>
  <si>
    <t>termostatická hlavice kapalinová pro radiátorové tělesa s integrovaným ventilem</t>
  </si>
  <si>
    <t>299468372</t>
  </si>
  <si>
    <t>76</t>
  </si>
  <si>
    <t>734209113R10</t>
  </si>
  <si>
    <t>Montáž regulačních šroubení ke stávajícím tělesům</t>
  </si>
  <si>
    <t>-471597300</t>
  </si>
  <si>
    <t>77</t>
  </si>
  <si>
    <t>55128306</t>
  </si>
  <si>
    <t>šroubení regulační radiátorové přímé chrom 1/2"</t>
  </si>
  <si>
    <t>-752702963</t>
  </si>
  <si>
    <t>78</t>
  </si>
  <si>
    <t>55128286</t>
  </si>
  <si>
    <t>šroubení regulační radiátorové rohové chrom 1/2"</t>
  </si>
  <si>
    <t>-212021139</t>
  </si>
  <si>
    <t>79</t>
  </si>
  <si>
    <t>733222303</t>
  </si>
  <si>
    <t>Potrubí měděné polotvrdé spojované lisováním DN 15 ÚT</t>
  </si>
  <si>
    <t>-1418237306</t>
  </si>
  <si>
    <t>80</t>
  </si>
  <si>
    <t>733291101</t>
  </si>
  <si>
    <t>Zkouška těsnosti potrubí měděné do D 35x1,5</t>
  </si>
  <si>
    <t>-1705809586</t>
  </si>
  <si>
    <t>81</t>
  </si>
  <si>
    <t>734209113</t>
  </si>
  <si>
    <t>Montáž armatury závitové s dvěma závity G 1/2</t>
  </si>
  <si>
    <t>105963546</t>
  </si>
  <si>
    <t>82</t>
  </si>
  <si>
    <t>55128001R1</t>
  </si>
  <si>
    <t>Vyvažovací ventily závitový DN 15 s dvojitě jištěné měřící vsuvky</t>
  </si>
  <si>
    <t>-1187224796</t>
  </si>
  <si>
    <t>83</t>
  </si>
  <si>
    <t>-672708542</t>
  </si>
  <si>
    <t>84</t>
  </si>
  <si>
    <t>55128001R2</t>
  </si>
  <si>
    <t>Vyvažovací ventily závitový DN 20 s dvojitě jištěné měřící vsuvky</t>
  </si>
  <si>
    <t>2044159898</t>
  </si>
  <si>
    <t>85</t>
  </si>
  <si>
    <t>734209115</t>
  </si>
  <si>
    <t>Montáž armatury závitové s dvěma závity G 1</t>
  </si>
  <si>
    <t>-1267030093</t>
  </si>
  <si>
    <t>86</t>
  </si>
  <si>
    <t>55128001R3</t>
  </si>
  <si>
    <t>Vyvažovací ventily závitový DN 25 s dvojitě jištěné měřící vsuvky</t>
  </si>
  <si>
    <t>-126888565</t>
  </si>
  <si>
    <t>87</t>
  </si>
  <si>
    <t>734209117</t>
  </si>
  <si>
    <t>Montáž armatury závitové s dvěma závity G 6/4</t>
  </si>
  <si>
    <t>2010986625</t>
  </si>
  <si>
    <t>88</t>
  </si>
  <si>
    <t>55128001R4</t>
  </si>
  <si>
    <t>Vyvažovací ventily závitový DN 40 s dvojitě jištěné měřící vsuvky</t>
  </si>
  <si>
    <t>-455170067</t>
  </si>
  <si>
    <t>89</t>
  </si>
  <si>
    <t>1684173004</t>
  </si>
  <si>
    <t>90</t>
  </si>
  <si>
    <t>55128001R5</t>
  </si>
  <si>
    <t>Vyvažovací ventily přírubový DN 80</t>
  </si>
  <si>
    <t>-1240267561</t>
  </si>
  <si>
    <t>91</t>
  </si>
  <si>
    <t>2019474717</t>
  </si>
  <si>
    <t>92</t>
  </si>
  <si>
    <t>-1609202567</t>
  </si>
  <si>
    <t>pro okruh vytápění</t>
  </si>
  <si>
    <t>P</t>
  </si>
  <si>
    <t>93</t>
  </si>
  <si>
    <t>-1044729400</t>
  </si>
  <si>
    <t>94</t>
  </si>
  <si>
    <t>55128001R6</t>
  </si>
  <si>
    <t>Vyvažovací ventily přírubový DN 65</t>
  </si>
  <si>
    <t>226554984</t>
  </si>
  <si>
    <t>pro okruh VZT</t>
  </si>
  <si>
    <t>95</t>
  </si>
  <si>
    <t>731810122R1</t>
  </si>
  <si>
    <t>Montáž odvodu spalin</t>
  </si>
  <si>
    <t>-1828432426</t>
  </si>
  <si>
    <t>96</t>
  </si>
  <si>
    <t>00012600R1</t>
  </si>
  <si>
    <t>Základní sada odkouření pro 2 kotle vedle sebe, společný sběrač DN200, včetně spalinových klapek</t>
  </si>
  <si>
    <t>371244453</t>
  </si>
  <si>
    <t>97</t>
  </si>
  <si>
    <t>00012600R2</t>
  </si>
  <si>
    <t>Rozšiřovací sada pro další kotel v řadě, společný sběrač DN200, včetně spalinových klapek</t>
  </si>
  <si>
    <t>1575020576</t>
  </si>
  <si>
    <t>98</t>
  </si>
  <si>
    <t>00012600R3</t>
  </si>
  <si>
    <t>Kouřovod, stavební sada kaskády pro šachtu DN200</t>
  </si>
  <si>
    <t>-945022245</t>
  </si>
  <si>
    <t>99</t>
  </si>
  <si>
    <t>00012600R4</t>
  </si>
  <si>
    <t>Trubka DN200, 2000 mm, plast PP, včetně objímky a těsnění</t>
  </si>
  <si>
    <t>456288639</t>
  </si>
  <si>
    <t>100</t>
  </si>
  <si>
    <t>00012600R5</t>
  </si>
  <si>
    <t>-1476550737</t>
  </si>
  <si>
    <t>101</t>
  </si>
  <si>
    <t>731810122R2</t>
  </si>
  <si>
    <t>Montáž přívodu vzduchu</t>
  </si>
  <si>
    <t>-801750312</t>
  </si>
  <si>
    <t>102</t>
  </si>
  <si>
    <t>00012700R1</t>
  </si>
  <si>
    <t>Set pro paralelní odvod spalin nezávislý na vzduchu z místnosti</t>
  </si>
  <si>
    <t>-570315720</t>
  </si>
  <si>
    <t>103</t>
  </si>
  <si>
    <t>00012700R2</t>
  </si>
  <si>
    <t>Základní stavební sada DN200 pro kaskádu dvou kotlů každý s výkonem nad 50 kW</t>
  </si>
  <si>
    <t>-1924527064</t>
  </si>
  <si>
    <t>104</t>
  </si>
  <si>
    <t>00012700R3</t>
  </si>
  <si>
    <t>Rozšiřovací stavební sada DN200 pro další kotel s výkonem nad 50 kW</t>
  </si>
  <si>
    <t>642603025</t>
  </si>
  <si>
    <t>105</t>
  </si>
  <si>
    <t>00012700R4</t>
  </si>
  <si>
    <t>1810625117</t>
  </si>
  <si>
    <t>106</t>
  </si>
  <si>
    <t>00012700R5</t>
  </si>
  <si>
    <t xml:space="preserve">Protidešťová mřížka </t>
  </si>
  <si>
    <t>359525954</t>
  </si>
  <si>
    <t>107</t>
  </si>
  <si>
    <t>00012700R6</t>
  </si>
  <si>
    <t>Koleno DN200, 90°, plast PP</t>
  </si>
  <si>
    <t>-2014240261</t>
  </si>
  <si>
    <t>108</t>
  </si>
  <si>
    <t>731200829R1</t>
  </si>
  <si>
    <t>Demontáž kotle ocelového na plynná nebo kapalná paliva výkon do 160 kW</t>
  </si>
  <si>
    <t>-59162563</t>
  </si>
  <si>
    <t>109</t>
  </si>
  <si>
    <t>731200829R2</t>
  </si>
  <si>
    <t>Demontáž stávajícího expanzního zařízení</t>
  </si>
  <si>
    <t>1925247573</t>
  </si>
  <si>
    <t>110</t>
  </si>
  <si>
    <t>731200829R3</t>
  </si>
  <si>
    <t>Demontáž stávajícího kouřovodu v délce cca 15 m</t>
  </si>
  <si>
    <t>1743689264</t>
  </si>
  <si>
    <t>111</t>
  </si>
  <si>
    <t>733120826</t>
  </si>
  <si>
    <t>Demontáž potrubí ocelového hladkého do D 89</t>
  </si>
  <si>
    <t>-776386378</t>
  </si>
  <si>
    <t>demontáž stávajícího potrubí plynovodu</t>
  </si>
  <si>
    <t>112</t>
  </si>
  <si>
    <t>-1155300708</t>
  </si>
  <si>
    <t>demontáž stávajícího potrubí vytápění</t>
  </si>
  <si>
    <t>113</t>
  </si>
  <si>
    <t>886048186</t>
  </si>
  <si>
    <t>114</t>
  </si>
  <si>
    <t>734200824R1</t>
  </si>
  <si>
    <t>Demontáž stávajících armatur vytápění</t>
  </si>
  <si>
    <t>-250456361</t>
  </si>
  <si>
    <t>115</t>
  </si>
  <si>
    <t>732420814</t>
  </si>
  <si>
    <t>Demontáž čerpadla oběhového spirálního do DN 65</t>
  </si>
  <si>
    <t>-596677409</t>
  </si>
  <si>
    <t>116</t>
  </si>
  <si>
    <t>734200824R2</t>
  </si>
  <si>
    <t xml:space="preserve">Demontáž armatur vnitřního plynovodu </t>
  </si>
  <si>
    <t>-1402991231</t>
  </si>
  <si>
    <t>117</t>
  </si>
  <si>
    <t>733111114</t>
  </si>
  <si>
    <t>Potrubí ocelové závitové bezešvé běžné v kotelnách nebo strojovnách DN 20</t>
  </si>
  <si>
    <t>1793602801</t>
  </si>
  <si>
    <t>118</t>
  </si>
  <si>
    <t>733121225</t>
  </si>
  <si>
    <t>Potrubí ocelové hladké bezešvé v kotelnách nebo strojovnách D 89x3,6</t>
  </si>
  <si>
    <t>1753753458</t>
  </si>
  <si>
    <t>119</t>
  </si>
  <si>
    <t>1916166732</t>
  </si>
  <si>
    <t>potrubí plynovodu</t>
  </si>
  <si>
    <t>120</t>
  </si>
  <si>
    <t>733190108</t>
  </si>
  <si>
    <t>Zkouška těsnosti potrubí ocelové závitové do DN 50</t>
  </si>
  <si>
    <t>364570655</t>
  </si>
  <si>
    <t>121</t>
  </si>
  <si>
    <t>-1591405437</t>
  </si>
  <si>
    <t>122</t>
  </si>
  <si>
    <t>-708952149</t>
  </si>
  <si>
    <t>123</t>
  </si>
  <si>
    <t>783617621</t>
  </si>
  <si>
    <t>Krycí dvojnásobný syntetický nátěr potrubí DN do 100 mm</t>
  </si>
  <si>
    <t>-979576872</t>
  </si>
  <si>
    <t>plynovod - žlutá barva</t>
  </si>
  <si>
    <t>124</t>
  </si>
  <si>
    <t>311930541</t>
  </si>
  <si>
    <t>125</t>
  </si>
  <si>
    <t>63151672R3</t>
  </si>
  <si>
    <t>Pouzdro izolační minerální plsť s jednostrannou Al fólií tl.20 mm, d 28</t>
  </si>
  <si>
    <t>-1929445988</t>
  </si>
  <si>
    <t>126</t>
  </si>
  <si>
    <t>63151672R2</t>
  </si>
  <si>
    <t>Pouzdro izolační minerální plsť s jednostrannou Al fólií tl.80 mm, d 89</t>
  </si>
  <si>
    <t>-495101597</t>
  </si>
  <si>
    <t>127</t>
  </si>
  <si>
    <t>1402530073</t>
  </si>
  <si>
    <t>128</t>
  </si>
  <si>
    <t>42281104R1</t>
  </si>
  <si>
    <t>Havarijní elektromagnetický ventil na plyn DN 80</t>
  </si>
  <si>
    <t>-217790185</t>
  </si>
  <si>
    <t>129</t>
  </si>
  <si>
    <t>1152611101</t>
  </si>
  <si>
    <t>130</t>
  </si>
  <si>
    <t>42281104</t>
  </si>
  <si>
    <t xml:space="preserve">klapka uzavírací mezipřírubová pro plyn litina DN 80 </t>
  </si>
  <si>
    <t>1783285056</t>
  </si>
  <si>
    <t>131</t>
  </si>
  <si>
    <t>734109216R1</t>
  </si>
  <si>
    <t>Napojení na stávající rozvody plynovodu a odfuku plynu - 2x</t>
  </si>
  <si>
    <t>1563297496</t>
  </si>
  <si>
    <t>132</t>
  </si>
  <si>
    <t>723239102</t>
  </si>
  <si>
    <t>Montáž armatur plynovodních se dvěma závity G 3/4 ostatní typ</t>
  </si>
  <si>
    <t>-1313593167</t>
  </si>
  <si>
    <t>133</t>
  </si>
  <si>
    <t>55138962</t>
  </si>
  <si>
    <t>kohout kulový plnoprůtokový nikl ovládání páčka PN 42 T 185°C (EN 331, MOP 5) 3/4" žlutý</t>
  </si>
  <si>
    <t>1600872140</t>
  </si>
  <si>
    <t>134</t>
  </si>
  <si>
    <t>723239101</t>
  </si>
  <si>
    <t>Montáž armatur plynovodních se dvěma závity G 1/2 ostatní typ</t>
  </si>
  <si>
    <t>1316144362</t>
  </si>
  <si>
    <t>135</t>
  </si>
  <si>
    <t>55138961</t>
  </si>
  <si>
    <t>kohout kulový plnoprůtokový nikl ovládání páčka PN 42 T 185°C (EN 331, MOP 5) 1/2" žlutý</t>
  </si>
  <si>
    <t>203982472</t>
  </si>
  <si>
    <t>136</t>
  </si>
  <si>
    <t>723229102</t>
  </si>
  <si>
    <t>Montáž armatur plynovodních s jedním závitem G 1/2 ostatní typ</t>
  </si>
  <si>
    <t>-890623671</t>
  </si>
  <si>
    <t>137</t>
  </si>
  <si>
    <t>55134474</t>
  </si>
  <si>
    <t>ventil vzorkovací plyn 1/2" F</t>
  </si>
  <si>
    <t>247833433</t>
  </si>
  <si>
    <t>138</t>
  </si>
  <si>
    <t>-2112877387</t>
  </si>
  <si>
    <t>139</t>
  </si>
  <si>
    <t>38841202R1</t>
  </si>
  <si>
    <t>manometr plyn 100SP 0-6 KPA</t>
  </si>
  <si>
    <t>-566128738</t>
  </si>
  <si>
    <t>140</t>
  </si>
  <si>
    <t>-1393359932</t>
  </si>
  <si>
    <t>141</t>
  </si>
  <si>
    <t>-1984883057</t>
  </si>
  <si>
    <t>142</t>
  </si>
  <si>
    <t>880773461</t>
  </si>
  <si>
    <t>143</t>
  </si>
  <si>
    <t>733121244</t>
  </si>
  <si>
    <t>Potrubí ocelové hladké bezešvé v kotelnách nebo strojovnách D 273x7,0</t>
  </si>
  <si>
    <t>274953866</t>
  </si>
  <si>
    <t>potrubí pro akumulační zásobník plynu</t>
  </si>
  <si>
    <t>144</t>
  </si>
  <si>
    <t>733193942</t>
  </si>
  <si>
    <t>Zaslepení potrubí ocelového hladkého dýnkem D 273</t>
  </si>
  <si>
    <t>297703046</t>
  </si>
  <si>
    <t>145</t>
  </si>
  <si>
    <t>880659742</t>
  </si>
  <si>
    <t>146</t>
  </si>
  <si>
    <t>571920023</t>
  </si>
  <si>
    <t>147</t>
  </si>
  <si>
    <t>-985578008</t>
  </si>
  <si>
    <t>148</t>
  </si>
  <si>
    <t>-1386725071</t>
  </si>
  <si>
    <t>149</t>
  </si>
  <si>
    <t>-1717652749</t>
  </si>
  <si>
    <t>150</t>
  </si>
  <si>
    <t>972054241R1</t>
  </si>
  <si>
    <t>Prostup pro přívod vzduchu do kotelny</t>
  </si>
  <si>
    <t>kpl</t>
  </si>
  <si>
    <t>-532953428</t>
  </si>
  <si>
    <t>jádrové vrtání, případně využít část okna</t>
  </si>
  <si>
    <t>151</t>
  </si>
  <si>
    <t>972054241R2</t>
  </si>
  <si>
    <t>Dorovnání stávajících fundamentů pod kotli</t>
  </si>
  <si>
    <t>1269100392</t>
  </si>
  <si>
    <t>v případě požadavku</t>
  </si>
  <si>
    <t>152</t>
  </si>
  <si>
    <t>972054241R3</t>
  </si>
  <si>
    <t>Protipožární ucpávky</t>
  </si>
  <si>
    <t>116161134</t>
  </si>
  <si>
    <t>153</t>
  </si>
  <si>
    <t>721174042R1</t>
  </si>
  <si>
    <t>Napojení na stávající kanalizaci</t>
  </si>
  <si>
    <t>ks</t>
  </si>
  <si>
    <t>1159434288</t>
  </si>
  <si>
    <t>154</t>
  </si>
  <si>
    <t>722174003R1</t>
  </si>
  <si>
    <t>Napojení na stávající vodovod</t>
  </si>
  <si>
    <t>1312116537</t>
  </si>
  <si>
    <t>155</t>
  </si>
  <si>
    <t>721174042R2</t>
  </si>
  <si>
    <t>Montáž neutralizačního zařízení</t>
  </si>
  <si>
    <t>-658177489</t>
  </si>
  <si>
    <t>156</t>
  </si>
  <si>
    <t>00012000R21</t>
  </si>
  <si>
    <t>Neutralizační zařízení se skládá z plastové nádoby s neutralizačním oddílem, vč. granulátu, cca do 800 kW</t>
  </si>
  <si>
    <t>1605666364</t>
  </si>
  <si>
    <t>157</t>
  </si>
  <si>
    <t>724149101</t>
  </si>
  <si>
    <t>Montáž čerpadla vodovodního ponorného</t>
  </si>
  <si>
    <t>-580199996</t>
  </si>
  <si>
    <t>158</t>
  </si>
  <si>
    <t>42610390</t>
  </si>
  <si>
    <t xml:space="preserve">čerpadlo ponorné kalové </t>
  </si>
  <si>
    <t>1301668485</t>
  </si>
  <si>
    <t>159</t>
  </si>
  <si>
    <t>722239102R1</t>
  </si>
  <si>
    <t>Montáž demineralizačních patron</t>
  </si>
  <si>
    <t>283705012</t>
  </si>
  <si>
    <t>160</t>
  </si>
  <si>
    <t>00012000R22</t>
  </si>
  <si>
    <t>Digitální měřič vodivosti</t>
  </si>
  <si>
    <t>1512161547</t>
  </si>
  <si>
    <t>161</t>
  </si>
  <si>
    <t>00012000R23</t>
  </si>
  <si>
    <t>Zapujčení patrony P62</t>
  </si>
  <si>
    <t>1995146344</t>
  </si>
  <si>
    <t>162</t>
  </si>
  <si>
    <t>00012000R24</t>
  </si>
  <si>
    <t>Demineralizační patrona</t>
  </si>
  <si>
    <t>1700060909</t>
  </si>
  <si>
    <t>163</t>
  </si>
  <si>
    <t>722239102</t>
  </si>
  <si>
    <t>Montáž armatur vodovodních se dvěma závity G 3/4</t>
  </si>
  <si>
    <t>42030240</t>
  </si>
  <si>
    <t>164</t>
  </si>
  <si>
    <t>55117233</t>
  </si>
  <si>
    <t>filtr závitový mosaz, závit vnitřní-vnitřní PN16 3/4"</t>
  </si>
  <si>
    <t>-2116985753</t>
  </si>
  <si>
    <t>165</t>
  </si>
  <si>
    <t>722174003</t>
  </si>
  <si>
    <t>Potrubí vodovodní plastové PPR svar polyfuze PN 16 D 25 x 3,5 mm</t>
  </si>
  <si>
    <t>-340752724</t>
  </si>
  <si>
    <t>166</t>
  </si>
  <si>
    <t>722290226</t>
  </si>
  <si>
    <t>Zkouška těsnosti vodovodního potrubí závitového do DN 50</t>
  </si>
  <si>
    <t>-1751485224</t>
  </si>
  <si>
    <t>167</t>
  </si>
  <si>
    <t>721174042</t>
  </si>
  <si>
    <t>Potrubí kanalizační z PP připojovací DN 40</t>
  </si>
  <si>
    <t>-229220557</t>
  </si>
  <si>
    <t>168</t>
  </si>
  <si>
    <t>722261921</t>
  </si>
  <si>
    <t>Montáž závitových vodoměrů G 1/2</t>
  </si>
  <si>
    <t>334105239</t>
  </si>
  <si>
    <t>169</t>
  </si>
  <si>
    <t>38821225</t>
  </si>
  <si>
    <t>vodoměr na studenou vodu Qn 1,5 suchoběžný R 1/2"x110mm</t>
  </si>
  <si>
    <t>-819818076</t>
  </si>
  <si>
    <t>170</t>
  </si>
  <si>
    <t>-1450466518</t>
  </si>
  <si>
    <t>171</t>
  </si>
  <si>
    <t>55114178</t>
  </si>
  <si>
    <t>kohout kulový PN42, T 185°C, plnoprůtokový, nikl, páčka 3/4 červená</t>
  </si>
  <si>
    <t>-1618509446</t>
  </si>
  <si>
    <t>172</t>
  </si>
  <si>
    <t>55121198</t>
  </si>
  <si>
    <t>závitový zpětný ventil 3/4"</t>
  </si>
  <si>
    <t>-273397959</t>
  </si>
  <si>
    <t>173</t>
  </si>
  <si>
    <t>55118611</t>
  </si>
  <si>
    <t>oddělovač potrubní závitový PN 10 do 65 °C mosaz 3/4"</t>
  </si>
  <si>
    <t>234627920</t>
  </si>
  <si>
    <t>174</t>
  </si>
  <si>
    <t>722229101</t>
  </si>
  <si>
    <t>Montáž vodovodních armatur s jedním závitem G 1/2 ostatní typ</t>
  </si>
  <si>
    <t>-856624130</t>
  </si>
  <si>
    <t>175</t>
  </si>
  <si>
    <t>1089358582</t>
  </si>
  <si>
    <t>176</t>
  </si>
  <si>
    <t>013002000R2</t>
  </si>
  <si>
    <t>Pomocné konstrukce, kotvení potrubí, pomocný materiál</t>
  </si>
  <si>
    <t>1024</t>
  </si>
  <si>
    <t>-1323510267</t>
  </si>
  <si>
    <t>177</t>
  </si>
  <si>
    <t>783314201R1</t>
  </si>
  <si>
    <t>Nátěr pomocných konstrukcí 2x základní, 1 x email</t>
  </si>
  <si>
    <t>m2</t>
  </si>
  <si>
    <t>-1762806979</t>
  </si>
  <si>
    <t>178</t>
  </si>
  <si>
    <t>732199100</t>
  </si>
  <si>
    <t>Montáž orientačních štítků</t>
  </si>
  <si>
    <t>885966552</t>
  </si>
  <si>
    <t>179</t>
  </si>
  <si>
    <t>733121225R2</t>
  </si>
  <si>
    <t>Napojení na stávající rozvody vytápění a VZT jednotek (dvojice potrubí)</t>
  </si>
  <si>
    <t>1626920404</t>
  </si>
  <si>
    <t>180</t>
  </si>
  <si>
    <t>998731102</t>
  </si>
  <si>
    <t>Přesun hmot tonážní pro kotelny v objektech v do 15 m</t>
  </si>
  <si>
    <t>t</t>
  </si>
  <si>
    <t>-1435736060</t>
  </si>
  <si>
    <t>181</t>
  </si>
  <si>
    <t>013002000R3</t>
  </si>
  <si>
    <t>Ekologická likvidace demontovaných materiálů</t>
  </si>
  <si>
    <t>-190108419</t>
  </si>
  <si>
    <t>182</t>
  </si>
  <si>
    <t>733291102R1</t>
  </si>
  <si>
    <t>327417407</t>
  </si>
  <si>
    <t>183</t>
  </si>
  <si>
    <t>733291102R2</t>
  </si>
  <si>
    <t>Zaregulování systému</t>
  </si>
  <si>
    <t>-568291718</t>
  </si>
  <si>
    <t>184</t>
  </si>
  <si>
    <t>733291102R3</t>
  </si>
  <si>
    <t>Uvedení kotle do provozu</t>
  </si>
  <si>
    <t>24219669</t>
  </si>
  <si>
    <t>185</t>
  </si>
  <si>
    <t>733291102R4</t>
  </si>
  <si>
    <t>Uvedení expanzního zařízení do provozu</t>
  </si>
  <si>
    <t>-614921332</t>
  </si>
  <si>
    <t>186</t>
  </si>
  <si>
    <t>733291102R5</t>
  </si>
  <si>
    <t>Revize spalinové cesty</t>
  </si>
  <si>
    <t>-421230740</t>
  </si>
  <si>
    <t>187</t>
  </si>
  <si>
    <t>733291102R6</t>
  </si>
  <si>
    <t>1135292590</t>
  </si>
  <si>
    <t>188</t>
  </si>
  <si>
    <t>733291102R7</t>
  </si>
  <si>
    <t>Zaškolení obsluhy</t>
  </si>
  <si>
    <t>1485314972</t>
  </si>
  <si>
    <t>189</t>
  </si>
  <si>
    <t>733291102R8</t>
  </si>
  <si>
    <t>Povinná výbava kotelny</t>
  </si>
  <si>
    <t>2082619926</t>
  </si>
  <si>
    <t>hasící přístroj, svítilna, detektor CO, provozní řád, lékárnička</t>
  </si>
  <si>
    <t>190</t>
  </si>
  <si>
    <t>733291102R9</t>
  </si>
  <si>
    <t>Proplach systému</t>
  </si>
  <si>
    <t>649429866</t>
  </si>
  <si>
    <t>191</t>
  </si>
  <si>
    <t>013002000R1</t>
  </si>
  <si>
    <t>-927720654</t>
  </si>
  <si>
    <t>192</t>
  </si>
  <si>
    <t>013002000R10</t>
  </si>
  <si>
    <t>Měření hlučnosti</t>
  </si>
  <si>
    <t>1793246916</t>
  </si>
  <si>
    <t>Topná zkouška (vč. Kontroly stavu potrubí a upřesnění tlaku v nejnižším podlaží oproti kotelně)</t>
  </si>
  <si>
    <t>Revize plynu (vč. zkušebního přetlaku dle TPG 704 01, tj. min 100 kPa; vč. revizních knih spotřebičů nad 50 KW dle vyhl. 91/93 v platném znění)</t>
  </si>
  <si>
    <t>Projekt skutečného provedení, včetně výpočtu větrání kotelny</t>
  </si>
  <si>
    <t>Trubka DN200, 500 mm, plast PP, včetně objímky a těsnění, koncová část vložky mimo objekt bude mít ochranu proti UV záření</t>
  </si>
  <si>
    <t>OBĚHOVÉ ČERPADLO okruh vytápění s minmálními parametry 14,51 m3/hod, Δp 40 kPa s adaptabilní elektronickou regulací výkonu, včetně protipřírub a těsnění</t>
  </si>
  <si>
    <t>OBĚHOVÉ ČERPADLO okruh VZT s minmálními parametry 5,67 m3/hod, Δp 40 kPa s adaptabilní elektronickou regulací výkonu, včetně šroubení a těsnění</t>
  </si>
  <si>
    <t>Nástěnný kondenzační kotel, min. Q= 94,5 kW (při 80/60°C), max. teplota topné vody 90°C, plynulá regulace v rozsahu 25-100% jmenovitého výkonu, kotle musí vyhovovat zákonu č. 201/2012 a vyhlášce č. 415/2012 Sb. V platném znění (zejména emisní limity pro rok 2022)</t>
  </si>
  <si>
    <t>57b</t>
  </si>
  <si>
    <t>100029225R5</t>
  </si>
  <si>
    <t>100029225R6</t>
  </si>
  <si>
    <t>montáž regulačních rvků pro řízení skrze GSM/SMS bránu</t>
  </si>
  <si>
    <t>57c</t>
  </si>
  <si>
    <t>položka technologické zařízení pro možnost měření a regulace skrz GSM SMS bránu - dle možnosti výrobce kotlů, případně nadřazená část regulace, včetně SW</t>
  </si>
</sst>
</file>

<file path=xl/styles.xml><?xml version="1.0" encoding="utf-8"?>
<styleSheet xmlns="http://schemas.openxmlformats.org/spreadsheetml/2006/main">
  <numFmts count="6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00"/>
    <numFmt numFmtId="167" formatCode="#,##0.000"/>
    <numFmt numFmtId="168" formatCode="_-* #,##0\ &quot;Kč&quot;_-;\-* #,##0\ &quot;Kč&quot;_-;_-* &quot;-&quot;??\ &quot;Kč&quot;_-;_-@_-"/>
  </numFmts>
  <fonts count="36">
    <font>
      <sz val="8"/>
      <name val="Trebuchet MS"/>
      <family val="2"/>
    </font>
    <font>
      <sz val="8"/>
      <color rgb="FF969696"/>
      <name val="Trebuchet MS"/>
      <family val="2"/>
      <charset val="238"/>
    </font>
    <font>
      <sz val="9"/>
      <name val="Trebuchet MS"/>
      <family val="2"/>
      <charset val="238"/>
    </font>
    <font>
      <b/>
      <sz val="12"/>
      <name val="Trebuchet MS"/>
      <family val="2"/>
      <charset val="238"/>
    </font>
    <font>
      <sz val="11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sz val="8"/>
      <color rgb="FF003366"/>
      <name val="Trebuchet MS"/>
      <family val="2"/>
      <charset val="238"/>
    </font>
    <font>
      <sz val="8"/>
      <color rgb="FFFAE682"/>
      <name val="Trebuchet MS"/>
      <family val="2"/>
      <charset val="238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2"/>
      <color rgb="FF969696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11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i/>
      <sz val="7"/>
      <color rgb="FF969696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8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4">
    <xf numFmtId="0" fontId="0" fillId="0" borderId="0"/>
    <xf numFmtId="0" fontId="33" fillId="0" borderId="0" applyNumberFormat="0" applyFill="0" applyBorder="0" applyAlignment="0" applyProtection="0"/>
    <xf numFmtId="44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26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6" fillId="0" borderId="16" xfId="0" applyNumberFormat="1" applyFont="1" applyBorder="1" applyAlignment="1">
      <alignment vertical="center"/>
    </xf>
    <xf numFmtId="4" fontId="26" fillId="0" borderId="17" xfId="0" applyNumberFormat="1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6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4" fontId="30" fillId="0" borderId="0" xfId="0" applyNumberFormat="1" applyFont="1" applyAlignment="1">
      <alignment vertical="center"/>
    </xf>
    <xf numFmtId="0" fontId="7" fillId="0" borderId="0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0" fillId="0" borderId="14" xfId="0" applyFont="1" applyBorder="1" applyAlignment="1">
      <alignment vertical="center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68" fontId="0" fillId="0" borderId="0" xfId="2" applyNumberFormat="1" applyFont="1"/>
    <xf numFmtId="9" fontId="0" fillId="0" borderId="0" xfId="3" applyFont="1"/>
    <xf numFmtId="0" fontId="0" fillId="0" borderId="0" xfId="0"/>
    <xf numFmtId="9" fontId="35" fillId="0" borderId="0" xfId="3" applyFont="1"/>
    <xf numFmtId="167" fontId="0" fillId="0" borderId="25" xfId="0" applyNumberFormat="1" applyFont="1" applyFill="1" applyBorder="1" applyAlignment="1" applyProtection="1">
      <alignment vertical="center"/>
      <protection locked="0"/>
    </xf>
    <xf numFmtId="167" fontId="31" fillId="0" borderId="25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0" applyFill="1"/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vertical="center"/>
    </xf>
    <xf numFmtId="0" fontId="22" fillId="5" borderId="0" xfId="0" applyFont="1" applyFill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0" xfId="0" applyProtection="1"/>
    <xf numFmtId="0" fontId="0" fillId="0" borderId="4" xfId="0" applyFont="1" applyBorder="1" applyAlignment="1" applyProtection="1">
      <alignment horizontal="center" vertical="center" wrapText="1"/>
    </xf>
    <xf numFmtId="0" fontId="2" fillId="5" borderId="22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left" vertical="center"/>
    </xf>
    <xf numFmtId="0" fontId="7" fillId="0" borderId="4" xfId="0" applyFont="1" applyFill="1" applyBorder="1" applyAlignment="1" applyProtection="1"/>
    <xf numFmtId="0" fontId="7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/>
    <xf numFmtId="0" fontId="6" fillId="0" borderId="0" xfId="0" applyFont="1" applyFill="1" applyBorder="1" applyAlignment="1" applyProtection="1">
      <alignment horizontal="left"/>
    </xf>
    <xf numFmtId="0" fontId="0" fillId="0" borderId="4" xfId="0" applyFont="1" applyFill="1" applyBorder="1" applyAlignment="1" applyProtection="1">
      <alignment vertical="center"/>
    </xf>
    <xf numFmtId="0" fontId="0" fillId="0" borderId="25" xfId="0" applyFont="1" applyFill="1" applyBorder="1" applyAlignment="1" applyProtection="1">
      <alignment horizontal="center" vertical="center"/>
    </xf>
    <xf numFmtId="49" fontId="0" fillId="0" borderId="25" xfId="0" applyNumberFormat="1" applyFont="1" applyFill="1" applyBorder="1" applyAlignment="1" applyProtection="1">
      <alignment horizontal="left" vertical="center" wrapText="1"/>
    </xf>
    <xf numFmtId="0" fontId="0" fillId="0" borderId="2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center" vertical="center"/>
    </xf>
    <xf numFmtId="49" fontId="31" fillId="0" borderId="25" xfId="0" applyNumberFormat="1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0" fontId="0" fillId="0" borderId="25" xfId="0" applyFill="1" applyBorder="1" applyAlignment="1" applyProtection="1">
      <alignment horizontal="center" vertical="center"/>
    </xf>
    <xf numFmtId="49" fontId="0" fillId="0" borderId="25" xfId="0" applyNumberForma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vertical="center"/>
    </xf>
    <xf numFmtId="0" fontId="0" fillId="0" borderId="20" xfId="0" applyFont="1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left" vertical="center"/>
    </xf>
    <xf numFmtId="4" fontId="22" fillId="5" borderId="0" xfId="0" applyNumberFormat="1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4" fontId="16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center" vertical="center"/>
    </xf>
    <xf numFmtId="0" fontId="0" fillId="5" borderId="0" xfId="0" applyFont="1" applyFill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4" fontId="22" fillId="5" borderId="0" xfId="0" applyNumberFormat="1" applyFont="1" applyFill="1" applyBorder="1" applyAlignment="1" applyProtection="1">
      <alignment vertical="center"/>
    </xf>
    <xf numFmtId="0" fontId="2" fillId="5" borderId="23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0" fillId="0" borderId="25" xfId="0" applyFont="1" applyFill="1" applyBorder="1" applyAlignment="1" applyProtection="1">
      <alignment horizontal="left" vertical="center" wrapText="1"/>
    </xf>
    <xf numFmtId="4" fontId="0" fillId="0" borderId="25" xfId="0" applyNumberForma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  <protection locked="0"/>
    </xf>
    <xf numFmtId="4" fontId="0" fillId="0" borderId="25" xfId="0" applyNumberFormat="1" applyFont="1" applyFill="1" applyBorder="1" applyAlignment="1" applyProtection="1">
      <alignment vertical="center"/>
    </xf>
    <xf numFmtId="0" fontId="31" fillId="0" borderId="25" xfId="0" applyFont="1" applyFill="1" applyBorder="1" applyAlignment="1" applyProtection="1">
      <alignment horizontal="left" vertical="center" wrapText="1"/>
    </xf>
    <xf numFmtId="4" fontId="31" fillId="0" borderId="25" xfId="0" applyNumberFormat="1" applyFont="1" applyFill="1" applyBorder="1" applyAlignment="1" applyProtection="1">
      <alignment vertical="center"/>
      <protection locked="0"/>
    </xf>
    <xf numFmtId="4" fontId="31" fillId="0" borderId="25" xfId="0" applyNumberFormat="1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horizontal="left" vertical="center" wrapText="1"/>
    </xf>
    <xf numFmtId="0" fontId="32" fillId="0" borderId="12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/>
    </xf>
    <xf numFmtId="4" fontId="6" fillId="0" borderId="17" xfId="0" applyNumberFormat="1" applyFont="1" applyFill="1" applyBorder="1" applyAlignment="1" applyProtection="1"/>
    <xf numFmtId="4" fontId="6" fillId="0" borderId="17" xfId="0" applyNumberFormat="1" applyFont="1" applyFill="1" applyBorder="1" applyAlignment="1" applyProtection="1">
      <alignment vertical="center"/>
    </xf>
    <xf numFmtId="4" fontId="6" fillId="0" borderId="23" xfId="0" applyNumberFormat="1" applyFont="1" applyFill="1" applyBorder="1" applyAlignment="1" applyProtection="1"/>
    <xf numFmtId="4" fontId="6" fillId="0" borderId="23" xfId="0" applyNumberFormat="1" applyFont="1" applyFill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22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>
      <alignment vertical="center"/>
    </xf>
  </cellXfs>
  <cellStyles count="4">
    <cellStyle name="Hypertextový odkaz" xfId="1" builtinId="8"/>
    <cellStyle name="měny" xfId="2" builtinId="4"/>
    <cellStyle name="normální" xfId="0" builtinId="0" customBuiltin="1"/>
    <cellStyle name="procent" xfId="3" builtinId="5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93"/>
  <sheetViews>
    <sheetView showGridLines="0" workbookViewId="0">
      <pane ySplit="1" topLeftCell="A2" activePane="bottomLeft" state="frozen"/>
      <selection pane="bottomLeft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185" t="s">
        <v>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6"/>
      <c r="AD2" s="186"/>
      <c r="AE2" s="186"/>
      <c r="AF2" s="186"/>
      <c r="AG2" s="186"/>
      <c r="AH2" s="186"/>
      <c r="AI2" s="186"/>
      <c r="AJ2" s="186"/>
      <c r="AK2" s="186"/>
      <c r="AL2" s="186"/>
      <c r="AM2" s="186"/>
      <c r="AN2" s="186"/>
      <c r="AO2" s="186"/>
      <c r="AP2" s="186"/>
      <c r="AR2" s="212" t="s">
        <v>8</v>
      </c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11</v>
      </c>
      <c r="BT3" s="18" t="s">
        <v>12</v>
      </c>
    </row>
    <row r="4" spans="1:73" ht="36.9" customHeight="1">
      <c r="B4" s="22"/>
      <c r="C4" s="187" t="s">
        <v>13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23"/>
      <c r="AS4" s="17" t="s">
        <v>14</v>
      </c>
      <c r="BS4" s="18" t="s">
        <v>15</v>
      </c>
    </row>
    <row r="5" spans="1:73" ht="14.4" customHeight="1">
      <c r="B5" s="22"/>
      <c r="C5" s="24"/>
      <c r="D5" s="25" t="s">
        <v>16</v>
      </c>
      <c r="E5" s="24"/>
      <c r="F5" s="24"/>
      <c r="G5" s="24"/>
      <c r="H5" s="24"/>
      <c r="I5" s="24"/>
      <c r="J5" s="24"/>
      <c r="K5" s="189" t="s">
        <v>17</v>
      </c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24"/>
      <c r="AQ5" s="23"/>
      <c r="BS5" s="18" t="s">
        <v>9</v>
      </c>
    </row>
    <row r="6" spans="1:73" ht="36.9" customHeight="1">
      <c r="B6" s="22"/>
      <c r="C6" s="24"/>
      <c r="D6" s="27" t="s">
        <v>18</v>
      </c>
      <c r="E6" s="24"/>
      <c r="F6" s="24"/>
      <c r="G6" s="24"/>
      <c r="H6" s="24"/>
      <c r="I6" s="24"/>
      <c r="J6" s="24"/>
      <c r="K6" s="191" t="s">
        <v>19</v>
      </c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24"/>
      <c r="AQ6" s="23"/>
      <c r="BS6" s="18" t="s">
        <v>9</v>
      </c>
    </row>
    <row r="7" spans="1:73" ht="14.4" customHeight="1">
      <c r="B7" s="22"/>
      <c r="C7" s="24"/>
      <c r="D7" s="28" t="s">
        <v>20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21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" customHeight="1">
      <c r="B8" s="22"/>
      <c r="C8" s="24"/>
      <c r="D8" s="28" t="s">
        <v>22</v>
      </c>
      <c r="E8" s="24"/>
      <c r="F8" s="24"/>
      <c r="G8" s="24"/>
      <c r="H8" s="24"/>
      <c r="I8" s="24"/>
      <c r="J8" s="24"/>
      <c r="K8" s="26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24</v>
      </c>
      <c r="AL8" s="24"/>
      <c r="AM8" s="24"/>
      <c r="AN8" s="26" t="s">
        <v>25</v>
      </c>
      <c r="AO8" s="24"/>
      <c r="AP8" s="24"/>
      <c r="AQ8" s="23"/>
      <c r="BS8" s="18" t="s">
        <v>9</v>
      </c>
    </row>
    <row r="9" spans="1:73" ht="14.4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" customHeight="1">
      <c r="B10" s="22"/>
      <c r="C10" s="24"/>
      <c r="D10" s="28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27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45" customHeight="1">
      <c r="B11" s="22"/>
      <c r="C11" s="24"/>
      <c r="D11" s="24"/>
      <c r="E11" s="26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29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" customHeight="1">
      <c r="B13" s="22"/>
      <c r="C13" s="24"/>
      <c r="D13" s="28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27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3.2">
      <c r="B14" s="22"/>
      <c r="C14" s="24"/>
      <c r="D14" s="24"/>
      <c r="E14" s="26" t="s">
        <v>28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29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" customHeight="1">
      <c r="B16" s="22"/>
      <c r="C16" s="24"/>
      <c r="D16" s="28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27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45" customHeight="1">
      <c r="B17" s="22"/>
      <c r="C17" s="24"/>
      <c r="D17" s="24"/>
      <c r="E17" s="26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29</v>
      </c>
      <c r="AL17" s="24"/>
      <c r="AM17" s="24"/>
      <c r="AN17" s="26" t="s">
        <v>5</v>
      </c>
      <c r="AO17" s="24"/>
      <c r="AP17" s="24"/>
      <c r="AQ17" s="23"/>
      <c r="BS17" s="18" t="s">
        <v>33</v>
      </c>
    </row>
    <row r="18" spans="2:71" ht="6.9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11</v>
      </c>
    </row>
    <row r="19" spans="2:71" ht="14.4" customHeight="1">
      <c r="B19" s="22"/>
      <c r="C19" s="24"/>
      <c r="D19" s="28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27</v>
      </c>
      <c r="AL19" s="24"/>
      <c r="AM19" s="24"/>
      <c r="AN19" s="26" t="s">
        <v>5</v>
      </c>
      <c r="AO19" s="24"/>
      <c r="AP19" s="24"/>
      <c r="AQ19" s="23"/>
      <c r="BS19" s="18" t="s">
        <v>11</v>
      </c>
    </row>
    <row r="20" spans="2:71" ht="18.45" customHeight="1">
      <c r="B20" s="22"/>
      <c r="C20" s="24"/>
      <c r="D20" s="24"/>
      <c r="E20" s="26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29</v>
      </c>
      <c r="AL20" s="24"/>
      <c r="AM20" s="24"/>
      <c r="AN20" s="26" t="s">
        <v>5</v>
      </c>
      <c r="AO20" s="24"/>
      <c r="AP20" s="24"/>
      <c r="AQ20" s="23"/>
    </row>
    <row r="21" spans="2:71" ht="6.9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3.2">
      <c r="B22" s="22"/>
      <c r="C22" s="24"/>
      <c r="D22" s="28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92" t="s">
        <v>5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24"/>
      <c r="AP23" s="24"/>
      <c r="AQ23" s="23"/>
    </row>
    <row r="24" spans="2:71" ht="6.9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" customHeight="1">
      <c r="B26" s="22"/>
      <c r="C26" s="24"/>
      <c r="D26" s="30" t="s">
        <v>36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16">
        <f>ROUND(AG87,2)</f>
        <v>0</v>
      </c>
      <c r="AL26" s="190"/>
      <c r="AM26" s="190"/>
      <c r="AN26" s="190"/>
      <c r="AO26" s="190"/>
      <c r="AP26" s="24"/>
      <c r="AQ26" s="23"/>
    </row>
    <row r="27" spans="2:71" ht="14.4" customHeight="1">
      <c r="B27" s="22"/>
      <c r="C27" s="24"/>
      <c r="D27" s="30" t="s">
        <v>37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16">
        <f>ROUND(AG90,2)</f>
        <v>0</v>
      </c>
      <c r="AL27" s="216"/>
      <c r="AM27" s="216"/>
      <c r="AN27" s="216"/>
      <c r="AO27" s="216"/>
      <c r="AP27" s="24"/>
      <c r="AQ27" s="23"/>
    </row>
    <row r="28" spans="2:71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5" customHeight="1">
      <c r="B29" s="31"/>
      <c r="C29" s="32"/>
      <c r="D29" s="34" t="s">
        <v>38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17">
        <f>ROUND(AK26+AK27,2)</f>
        <v>0</v>
      </c>
      <c r="AL29" s="218"/>
      <c r="AM29" s="218"/>
      <c r="AN29" s="218"/>
      <c r="AO29" s="218"/>
      <c r="AP29" s="32"/>
      <c r="AQ29" s="33"/>
    </row>
    <row r="30" spans="2:71" s="1" customFormat="1" ht="6.9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" customHeight="1">
      <c r="B31" s="36"/>
      <c r="C31" s="37"/>
      <c r="D31" s="38" t="s">
        <v>39</v>
      </c>
      <c r="E31" s="37"/>
      <c r="F31" s="38" t="s">
        <v>40</v>
      </c>
      <c r="G31" s="37"/>
      <c r="H31" s="37"/>
      <c r="I31" s="37"/>
      <c r="J31" s="37"/>
      <c r="K31" s="37"/>
      <c r="L31" s="182">
        <v>0.21</v>
      </c>
      <c r="M31" s="183"/>
      <c r="N31" s="183"/>
      <c r="O31" s="183"/>
      <c r="P31" s="37"/>
      <c r="Q31" s="37"/>
      <c r="R31" s="37"/>
      <c r="S31" s="37"/>
      <c r="T31" s="40" t="s">
        <v>41</v>
      </c>
      <c r="U31" s="37"/>
      <c r="V31" s="37"/>
      <c r="W31" s="184">
        <f>ROUND(AZ87+SUM(CD91),2)</f>
        <v>0</v>
      </c>
      <c r="X31" s="183"/>
      <c r="Y31" s="183"/>
      <c r="Z31" s="183"/>
      <c r="AA31" s="183"/>
      <c r="AB31" s="183"/>
      <c r="AC31" s="183"/>
      <c r="AD31" s="183"/>
      <c r="AE31" s="183"/>
      <c r="AF31" s="37"/>
      <c r="AG31" s="37"/>
      <c r="AH31" s="37"/>
      <c r="AI31" s="37"/>
      <c r="AJ31" s="37"/>
      <c r="AK31" s="184">
        <f>ROUND(AV87+SUM(BY91),2)</f>
        <v>0</v>
      </c>
      <c r="AL31" s="183"/>
      <c r="AM31" s="183"/>
      <c r="AN31" s="183"/>
      <c r="AO31" s="183"/>
      <c r="AP31" s="37"/>
      <c r="AQ31" s="41"/>
    </row>
    <row r="32" spans="2:71" s="2" customFormat="1" ht="14.4" customHeight="1">
      <c r="B32" s="36"/>
      <c r="C32" s="37"/>
      <c r="D32" s="37"/>
      <c r="E32" s="37"/>
      <c r="F32" s="38" t="s">
        <v>42</v>
      </c>
      <c r="G32" s="37"/>
      <c r="H32" s="37"/>
      <c r="I32" s="37"/>
      <c r="J32" s="37"/>
      <c r="K32" s="37"/>
      <c r="L32" s="182">
        <v>0.15</v>
      </c>
      <c r="M32" s="183"/>
      <c r="N32" s="183"/>
      <c r="O32" s="183"/>
      <c r="P32" s="37"/>
      <c r="Q32" s="37"/>
      <c r="R32" s="37"/>
      <c r="S32" s="37"/>
      <c r="T32" s="40" t="s">
        <v>41</v>
      </c>
      <c r="U32" s="37"/>
      <c r="V32" s="37"/>
      <c r="W32" s="184">
        <f>ROUND(BA87+SUM(CE91),2)</f>
        <v>0</v>
      </c>
      <c r="X32" s="183"/>
      <c r="Y32" s="183"/>
      <c r="Z32" s="183"/>
      <c r="AA32" s="183"/>
      <c r="AB32" s="183"/>
      <c r="AC32" s="183"/>
      <c r="AD32" s="183"/>
      <c r="AE32" s="183"/>
      <c r="AF32" s="37"/>
      <c r="AG32" s="37"/>
      <c r="AH32" s="37"/>
      <c r="AI32" s="37"/>
      <c r="AJ32" s="37"/>
      <c r="AK32" s="184">
        <f>ROUND(AW87+SUM(BZ91),2)</f>
        <v>0</v>
      </c>
      <c r="AL32" s="183"/>
      <c r="AM32" s="183"/>
      <c r="AN32" s="183"/>
      <c r="AO32" s="183"/>
      <c r="AP32" s="37"/>
      <c r="AQ32" s="41"/>
    </row>
    <row r="33" spans="2:43" s="2" customFormat="1" ht="14.4" hidden="1" customHeight="1">
      <c r="B33" s="36"/>
      <c r="C33" s="37"/>
      <c r="D33" s="37"/>
      <c r="E33" s="37"/>
      <c r="F33" s="38" t="s">
        <v>43</v>
      </c>
      <c r="G33" s="37"/>
      <c r="H33" s="37"/>
      <c r="I33" s="37"/>
      <c r="J33" s="37"/>
      <c r="K33" s="37"/>
      <c r="L33" s="182">
        <v>0.21</v>
      </c>
      <c r="M33" s="183"/>
      <c r="N33" s="183"/>
      <c r="O33" s="183"/>
      <c r="P33" s="37"/>
      <c r="Q33" s="37"/>
      <c r="R33" s="37"/>
      <c r="S33" s="37"/>
      <c r="T33" s="40" t="s">
        <v>41</v>
      </c>
      <c r="U33" s="37"/>
      <c r="V33" s="37"/>
      <c r="W33" s="184">
        <f>ROUND(BB87+SUM(CF91),2)</f>
        <v>0</v>
      </c>
      <c r="X33" s="183"/>
      <c r="Y33" s="183"/>
      <c r="Z33" s="183"/>
      <c r="AA33" s="183"/>
      <c r="AB33" s="183"/>
      <c r="AC33" s="183"/>
      <c r="AD33" s="183"/>
      <c r="AE33" s="183"/>
      <c r="AF33" s="37"/>
      <c r="AG33" s="37"/>
      <c r="AH33" s="37"/>
      <c r="AI33" s="37"/>
      <c r="AJ33" s="37"/>
      <c r="AK33" s="184">
        <v>0</v>
      </c>
      <c r="AL33" s="183"/>
      <c r="AM33" s="183"/>
      <c r="AN33" s="183"/>
      <c r="AO33" s="183"/>
      <c r="AP33" s="37"/>
      <c r="AQ33" s="41"/>
    </row>
    <row r="34" spans="2:43" s="2" customFormat="1" ht="14.4" hidden="1" customHeight="1">
      <c r="B34" s="36"/>
      <c r="C34" s="37"/>
      <c r="D34" s="37"/>
      <c r="E34" s="37"/>
      <c r="F34" s="38" t="s">
        <v>44</v>
      </c>
      <c r="G34" s="37"/>
      <c r="H34" s="37"/>
      <c r="I34" s="37"/>
      <c r="J34" s="37"/>
      <c r="K34" s="37"/>
      <c r="L34" s="182">
        <v>0.15</v>
      </c>
      <c r="M34" s="183"/>
      <c r="N34" s="183"/>
      <c r="O34" s="183"/>
      <c r="P34" s="37"/>
      <c r="Q34" s="37"/>
      <c r="R34" s="37"/>
      <c r="S34" s="37"/>
      <c r="T34" s="40" t="s">
        <v>41</v>
      </c>
      <c r="U34" s="37"/>
      <c r="V34" s="37"/>
      <c r="W34" s="184">
        <f>ROUND(BC87+SUM(CG91),2)</f>
        <v>0</v>
      </c>
      <c r="X34" s="183"/>
      <c r="Y34" s="183"/>
      <c r="Z34" s="183"/>
      <c r="AA34" s="183"/>
      <c r="AB34" s="183"/>
      <c r="AC34" s="183"/>
      <c r="AD34" s="183"/>
      <c r="AE34" s="183"/>
      <c r="AF34" s="37"/>
      <c r="AG34" s="37"/>
      <c r="AH34" s="37"/>
      <c r="AI34" s="37"/>
      <c r="AJ34" s="37"/>
      <c r="AK34" s="184">
        <v>0</v>
      </c>
      <c r="AL34" s="183"/>
      <c r="AM34" s="183"/>
      <c r="AN34" s="183"/>
      <c r="AO34" s="183"/>
      <c r="AP34" s="37"/>
      <c r="AQ34" s="41"/>
    </row>
    <row r="35" spans="2:43" s="2" customFormat="1" ht="14.4" hidden="1" customHeight="1">
      <c r="B35" s="36"/>
      <c r="C35" s="37"/>
      <c r="D35" s="37"/>
      <c r="E35" s="37"/>
      <c r="F35" s="38" t="s">
        <v>45</v>
      </c>
      <c r="G35" s="37"/>
      <c r="H35" s="37"/>
      <c r="I35" s="37"/>
      <c r="J35" s="37"/>
      <c r="K35" s="37"/>
      <c r="L35" s="182">
        <v>0</v>
      </c>
      <c r="M35" s="183"/>
      <c r="N35" s="183"/>
      <c r="O35" s="183"/>
      <c r="P35" s="37"/>
      <c r="Q35" s="37"/>
      <c r="R35" s="37"/>
      <c r="S35" s="37"/>
      <c r="T35" s="40" t="s">
        <v>41</v>
      </c>
      <c r="U35" s="37"/>
      <c r="V35" s="37"/>
      <c r="W35" s="184">
        <f>ROUND(BD87+SUM(CH91),2)</f>
        <v>0</v>
      </c>
      <c r="X35" s="183"/>
      <c r="Y35" s="183"/>
      <c r="Z35" s="183"/>
      <c r="AA35" s="183"/>
      <c r="AB35" s="183"/>
      <c r="AC35" s="183"/>
      <c r="AD35" s="183"/>
      <c r="AE35" s="183"/>
      <c r="AF35" s="37"/>
      <c r="AG35" s="37"/>
      <c r="AH35" s="37"/>
      <c r="AI35" s="37"/>
      <c r="AJ35" s="37"/>
      <c r="AK35" s="184">
        <v>0</v>
      </c>
      <c r="AL35" s="183"/>
      <c r="AM35" s="183"/>
      <c r="AN35" s="183"/>
      <c r="AO35" s="183"/>
      <c r="AP35" s="37"/>
      <c r="AQ35" s="41"/>
    </row>
    <row r="36" spans="2:43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5" customHeight="1">
      <c r="B37" s="31"/>
      <c r="C37" s="42"/>
      <c r="D37" s="43" t="s">
        <v>46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47</v>
      </c>
      <c r="U37" s="44"/>
      <c r="V37" s="44"/>
      <c r="W37" s="44"/>
      <c r="X37" s="193" t="s">
        <v>48</v>
      </c>
      <c r="Y37" s="194"/>
      <c r="Z37" s="194"/>
      <c r="AA37" s="194"/>
      <c r="AB37" s="194"/>
      <c r="AC37" s="44"/>
      <c r="AD37" s="44"/>
      <c r="AE37" s="44"/>
      <c r="AF37" s="44"/>
      <c r="AG37" s="44"/>
      <c r="AH37" s="44"/>
      <c r="AI37" s="44"/>
      <c r="AJ37" s="44"/>
      <c r="AK37" s="195">
        <f>SUM(AK29:AK35)</f>
        <v>0</v>
      </c>
      <c r="AL37" s="194"/>
      <c r="AM37" s="194"/>
      <c r="AN37" s="194"/>
      <c r="AO37" s="196"/>
      <c r="AP37" s="42"/>
      <c r="AQ37" s="33"/>
    </row>
    <row r="38" spans="2:43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4.4">
      <c r="B49" s="31"/>
      <c r="C49" s="32"/>
      <c r="D49" s="46" t="s">
        <v>49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50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4.4">
      <c r="B58" s="31"/>
      <c r="C58" s="32"/>
      <c r="D58" s="51" t="s">
        <v>51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52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51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52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4.4">
      <c r="B60" s="31"/>
      <c r="C60" s="32"/>
      <c r="D60" s="46" t="s">
        <v>53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54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4.4">
      <c r="B69" s="31"/>
      <c r="C69" s="32"/>
      <c r="D69" s="51" t="s">
        <v>51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52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51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52</v>
      </c>
      <c r="AN69" s="52"/>
      <c r="AO69" s="54"/>
      <c r="AP69" s="32"/>
      <c r="AQ69" s="33"/>
    </row>
    <row r="70" spans="2:43" s="1" customFormat="1" ht="6.9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" customHeight="1">
      <c r="B76" s="31"/>
      <c r="C76" s="187" t="s">
        <v>55</v>
      </c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33"/>
    </row>
    <row r="77" spans="2:43" s="3" customFormat="1" ht="14.4" customHeight="1">
      <c r="B77" s="61"/>
      <c r="C77" s="28" t="s">
        <v>16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18313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" customHeight="1">
      <c r="B78" s="64"/>
      <c r="C78" s="65" t="s">
        <v>18</v>
      </c>
      <c r="D78" s="66"/>
      <c r="E78" s="66"/>
      <c r="F78" s="66"/>
      <c r="G78" s="66"/>
      <c r="H78" s="66"/>
      <c r="I78" s="66"/>
      <c r="J78" s="66"/>
      <c r="K78" s="66"/>
      <c r="L78" s="197" t="str">
        <f>K6</f>
        <v>Rekonstrukce plynové kotelny - Schebkův palác č.p. 936/7</v>
      </c>
      <c r="M78" s="198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66"/>
      <c r="AQ78" s="67"/>
    </row>
    <row r="79" spans="2:43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3.2">
      <c r="B80" s="31"/>
      <c r="C80" s="28" t="s">
        <v>22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Schebkův palác, Politických vězňů, 110 00 Praha 1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24</v>
      </c>
      <c r="AJ80" s="32"/>
      <c r="AK80" s="32"/>
      <c r="AL80" s="32"/>
      <c r="AM80" s="69" t="str">
        <f>IF(AN8= "","",AN8)</f>
        <v>9. 1. 2019</v>
      </c>
      <c r="AN80" s="32"/>
      <c r="AO80" s="32"/>
      <c r="AP80" s="32"/>
      <c r="AQ80" s="33"/>
    </row>
    <row r="81" spans="1:76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3.2">
      <c r="B82" s="31"/>
      <c r="C82" s="28" t="s">
        <v>26</v>
      </c>
      <c r="D82" s="32"/>
      <c r="E82" s="32"/>
      <c r="F82" s="32"/>
      <c r="G82" s="32"/>
      <c r="H82" s="32"/>
      <c r="I82" s="32"/>
      <c r="J82" s="32"/>
      <c r="K82" s="32"/>
      <c r="L82" s="62" t="str">
        <f>IF(E11= "","",E11)</f>
        <v/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31</v>
      </c>
      <c r="AJ82" s="32"/>
      <c r="AK82" s="32"/>
      <c r="AL82" s="32"/>
      <c r="AM82" s="199" t="str">
        <f>IF(E17="","",E17)</f>
        <v>EnergySim s.r.o.</v>
      </c>
      <c r="AN82" s="199"/>
      <c r="AO82" s="199"/>
      <c r="AP82" s="199"/>
      <c r="AQ82" s="33"/>
      <c r="AS82" s="203" t="s">
        <v>56</v>
      </c>
      <c r="AT82" s="204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3.2">
      <c r="B83" s="31"/>
      <c r="C83" s="28" t="s">
        <v>30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/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34</v>
      </c>
      <c r="AJ83" s="32"/>
      <c r="AK83" s="32"/>
      <c r="AL83" s="32"/>
      <c r="AM83" s="199" t="str">
        <f>IF(E20="","",E20)</f>
        <v>EnergySim s.r.o.</v>
      </c>
      <c r="AN83" s="199"/>
      <c r="AO83" s="199"/>
      <c r="AP83" s="199"/>
      <c r="AQ83" s="33"/>
      <c r="AS83" s="205"/>
      <c r="AT83" s="206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5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205"/>
      <c r="AT84" s="206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207" t="s">
        <v>57</v>
      </c>
      <c r="D85" s="208"/>
      <c r="E85" s="208"/>
      <c r="F85" s="208"/>
      <c r="G85" s="208"/>
      <c r="H85" s="71"/>
      <c r="I85" s="209" t="s">
        <v>58</v>
      </c>
      <c r="J85" s="208"/>
      <c r="K85" s="208"/>
      <c r="L85" s="208"/>
      <c r="M85" s="208"/>
      <c r="N85" s="208"/>
      <c r="O85" s="208"/>
      <c r="P85" s="208"/>
      <c r="Q85" s="208"/>
      <c r="R85" s="208"/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9" t="s">
        <v>59</v>
      </c>
      <c r="AH85" s="208"/>
      <c r="AI85" s="208"/>
      <c r="AJ85" s="208"/>
      <c r="AK85" s="208"/>
      <c r="AL85" s="208"/>
      <c r="AM85" s="208"/>
      <c r="AN85" s="209" t="s">
        <v>60</v>
      </c>
      <c r="AO85" s="208"/>
      <c r="AP85" s="210"/>
      <c r="AQ85" s="33"/>
      <c r="AS85" s="72" t="s">
        <v>61</v>
      </c>
      <c r="AT85" s="73" t="s">
        <v>62</v>
      </c>
      <c r="AU85" s="73" t="s">
        <v>63</v>
      </c>
      <c r="AV85" s="73" t="s">
        <v>64</v>
      </c>
      <c r="AW85" s="73" t="s">
        <v>65</v>
      </c>
      <c r="AX85" s="73" t="s">
        <v>66</v>
      </c>
      <c r="AY85" s="73" t="s">
        <v>67</v>
      </c>
      <c r="AZ85" s="73" t="s">
        <v>68</v>
      </c>
      <c r="BA85" s="73" t="s">
        <v>69</v>
      </c>
      <c r="BB85" s="73" t="s">
        <v>70</v>
      </c>
      <c r="BC85" s="73" t="s">
        <v>71</v>
      </c>
      <c r="BD85" s="74" t="s">
        <v>72</v>
      </c>
    </row>
    <row r="86" spans="1:76" s="1" customFormat="1" ht="10.95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" customHeight="1">
      <c r="B87" s="64"/>
      <c r="C87" s="76" t="s">
        <v>73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201">
        <f>ROUND(AG88,2)</f>
        <v>0</v>
      </c>
      <c r="AH87" s="201"/>
      <c r="AI87" s="201"/>
      <c r="AJ87" s="201"/>
      <c r="AK87" s="201"/>
      <c r="AL87" s="201"/>
      <c r="AM87" s="201"/>
      <c r="AN87" s="202">
        <f>SUM(AG87,AT87)</f>
        <v>0</v>
      </c>
      <c r="AO87" s="202"/>
      <c r="AP87" s="202"/>
      <c r="AQ87" s="67"/>
      <c r="AS87" s="78">
        <f>ROUND(AS88,2)</f>
        <v>0</v>
      </c>
      <c r="AT87" s="79">
        <f>ROUND(SUM(AV87:AW87),2)</f>
        <v>0</v>
      </c>
      <c r="AU87" s="80">
        <f>ROUND(AU88,5)</f>
        <v>1007.2565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ROUND(AZ88,2)</f>
        <v>0</v>
      </c>
      <c r="BA87" s="79">
        <f>ROUND(BA88,2)</f>
        <v>0</v>
      </c>
      <c r="BB87" s="79">
        <f>ROUND(BB88,2)</f>
        <v>0</v>
      </c>
      <c r="BC87" s="79">
        <f>ROUND(BC88,2)</f>
        <v>0</v>
      </c>
      <c r="BD87" s="81">
        <f>ROUND(BD88,2)</f>
        <v>0</v>
      </c>
      <c r="BS87" s="82" t="s">
        <v>74</v>
      </c>
      <c r="BT87" s="82" t="s">
        <v>75</v>
      </c>
      <c r="BV87" s="82" t="s">
        <v>76</v>
      </c>
      <c r="BW87" s="82" t="s">
        <v>77</v>
      </c>
      <c r="BX87" s="82" t="s">
        <v>78</v>
      </c>
    </row>
    <row r="88" spans="1:76" s="5" customFormat="1" ht="31.5" customHeight="1">
      <c r="A88" s="83" t="s">
        <v>79</v>
      </c>
      <c r="B88" s="84"/>
      <c r="C88" s="85"/>
      <c r="D88" s="200" t="s">
        <v>17</v>
      </c>
      <c r="E88" s="200"/>
      <c r="F88" s="200"/>
      <c r="G88" s="200"/>
      <c r="H88" s="200"/>
      <c r="I88" s="86"/>
      <c r="J88" s="200" t="s">
        <v>19</v>
      </c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0"/>
      <c r="AF88" s="200"/>
      <c r="AG88" s="214">
        <f>'18313 - Rekonstrukce plyn...'!M29</f>
        <v>0</v>
      </c>
      <c r="AH88" s="215"/>
      <c r="AI88" s="215"/>
      <c r="AJ88" s="215"/>
      <c r="AK88" s="215"/>
      <c r="AL88" s="215"/>
      <c r="AM88" s="215"/>
      <c r="AN88" s="214">
        <f>SUM(AG88,AT88)</f>
        <v>0</v>
      </c>
      <c r="AO88" s="215"/>
      <c r="AP88" s="215"/>
      <c r="AQ88" s="87"/>
      <c r="AS88" s="88">
        <f>'18313 - Rekonstrukce plyn...'!M27</f>
        <v>0</v>
      </c>
      <c r="AT88" s="89">
        <f>ROUND(SUM(AV88:AW88),2)</f>
        <v>0</v>
      </c>
      <c r="AU88" s="90">
        <f>'18313 - Rekonstrukce plyn...'!W124</f>
        <v>1007.2565</v>
      </c>
      <c r="AV88" s="89">
        <f>'18313 - Rekonstrukce plyn...'!M31</f>
        <v>0</v>
      </c>
      <c r="AW88" s="89">
        <f>'18313 - Rekonstrukce plyn...'!M32</f>
        <v>0</v>
      </c>
      <c r="AX88" s="89">
        <f>'18313 - Rekonstrukce plyn...'!M33</f>
        <v>0</v>
      </c>
      <c r="AY88" s="89">
        <f>'18313 - Rekonstrukce plyn...'!M34</f>
        <v>0</v>
      </c>
      <c r="AZ88" s="89">
        <f>'18313 - Rekonstrukce plyn...'!H31</f>
        <v>0</v>
      </c>
      <c r="BA88" s="89">
        <f>'18313 - Rekonstrukce plyn...'!H32</f>
        <v>0</v>
      </c>
      <c r="BB88" s="89">
        <f>'18313 - Rekonstrukce plyn...'!H33</f>
        <v>0</v>
      </c>
      <c r="BC88" s="89">
        <f>'18313 - Rekonstrukce plyn...'!H34</f>
        <v>0</v>
      </c>
      <c r="BD88" s="91">
        <f>'18313 - Rekonstrukce plyn...'!H35</f>
        <v>0</v>
      </c>
      <c r="BT88" s="92" t="s">
        <v>80</v>
      </c>
      <c r="BU88" s="92" t="s">
        <v>81</v>
      </c>
      <c r="BV88" s="92" t="s">
        <v>76</v>
      </c>
      <c r="BW88" s="92" t="s">
        <v>77</v>
      </c>
      <c r="BX88" s="92" t="s">
        <v>78</v>
      </c>
    </row>
    <row r="89" spans="1:76">
      <c r="B89" s="22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3"/>
    </row>
    <row r="90" spans="1:76" s="1" customFormat="1" ht="30" customHeight="1">
      <c r="B90" s="31"/>
      <c r="C90" s="76" t="s">
        <v>82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202">
        <v>0</v>
      </c>
      <c r="AH90" s="202"/>
      <c r="AI90" s="202"/>
      <c r="AJ90" s="202"/>
      <c r="AK90" s="202"/>
      <c r="AL90" s="202"/>
      <c r="AM90" s="202"/>
      <c r="AN90" s="202">
        <v>0</v>
      </c>
      <c r="AO90" s="202"/>
      <c r="AP90" s="202"/>
      <c r="AQ90" s="33"/>
      <c r="AS90" s="72" t="s">
        <v>83</v>
      </c>
      <c r="AT90" s="73" t="s">
        <v>84</v>
      </c>
      <c r="AU90" s="73" t="s">
        <v>39</v>
      </c>
      <c r="AV90" s="74" t="s">
        <v>62</v>
      </c>
    </row>
    <row r="91" spans="1:76" s="1" customFormat="1" ht="10.95" customHeight="1">
      <c r="B91" s="31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3"/>
      <c r="AS91" s="93"/>
      <c r="AT91" s="52"/>
      <c r="AU91" s="52"/>
      <c r="AV91" s="54"/>
    </row>
    <row r="92" spans="1:76" s="1" customFormat="1" ht="30" customHeight="1">
      <c r="B92" s="31"/>
      <c r="C92" s="94" t="s">
        <v>85</v>
      </c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211">
        <f>ROUND(AG87+AG90,2)</f>
        <v>0</v>
      </c>
      <c r="AH92" s="211"/>
      <c r="AI92" s="211"/>
      <c r="AJ92" s="211"/>
      <c r="AK92" s="211"/>
      <c r="AL92" s="211"/>
      <c r="AM92" s="211"/>
      <c r="AN92" s="211">
        <f>AN87+AN90</f>
        <v>0</v>
      </c>
      <c r="AO92" s="211"/>
      <c r="AP92" s="211"/>
      <c r="AQ92" s="33"/>
    </row>
    <row r="93" spans="1:76" s="1" customFormat="1" ht="6.9" customHeight="1">
      <c r="B93" s="55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7"/>
    </row>
  </sheetData>
  <mergeCells count="45">
    <mergeCell ref="AG90:AM90"/>
    <mergeCell ref="AN90:AP90"/>
    <mergeCell ref="AG92:AM92"/>
    <mergeCell ref="AN92:AP92"/>
    <mergeCell ref="AR2:BE2"/>
    <mergeCell ref="AN88:AP88"/>
    <mergeCell ref="AG88:AM88"/>
    <mergeCell ref="AK26:AO26"/>
    <mergeCell ref="AK27:AO27"/>
    <mergeCell ref="AK29:AO29"/>
    <mergeCell ref="D88:H88"/>
    <mergeCell ref="J88:AF88"/>
    <mergeCell ref="AG87:AM87"/>
    <mergeCell ref="AN87:AP87"/>
    <mergeCell ref="AS82:AT84"/>
    <mergeCell ref="AM83:AP83"/>
    <mergeCell ref="C85:G85"/>
    <mergeCell ref="I85:AF85"/>
    <mergeCell ref="AG85:AM85"/>
    <mergeCell ref="AN85:AP85"/>
    <mergeCell ref="X37:AB37"/>
    <mergeCell ref="AK37:AO37"/>
    <mergeCell ref="C76:AP76"/>
    <mergeCell ref="L78:AO78"/>
    <mergeCell ref="AM82:AP82"/>
    <mergeCell ref="L34:O34"/>
    <mergeCell ref="W34:AE34"/>
    <mergeCell ref="AK34:AO34"/>
    <mergeCell ref="L35:O35"/>
    <mergeCell ref="W35:AE35"/>
    <mergeCell ref="AK35:AO35"/>
    <mergeCell ref="L32:O32"/>
    <mergeCell ref="W32:AE32"/>
    <mergeCell ref="AK32:AO32"/>
    <mergeCell ref="L33:O33"/>
    <mergeCell ref="W33:AE33"/>
    <mergeCell ref="AK33:AO33"/>
    <mergeCell ref="L31:O31"/>
    <mergeCell ref="W31:AE31"/>
    <mergeCell ref="AK31:AO31"/>
    <mergeCell ref="C2:AP2"/>
    <mergeCell ref="C4:AP4"/>
    <mergeCell ref="K5:AO5"/>
    <mergeCell ref="K6:AO6"/>
    <mergeCell ref="E23:AN23"/>
  </mergeCells>
  <hyperlinks>
    <hyperlink ref="K1:S1" location="C2" display="1) Souhrnný list stavby"/>
    <hyperlink ref="W1:AF1" location="C87" display="2) Rekapitulace objektů"/>
    <hyperlink ref="A88" location="'18313 - Rekonstrukce plyn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N355"/>
  <sheetViews>
    <sheetView showGridLines="0" tabSelected="1" zoomScale="106" zoomScaleNormal="106" workbookViewId="0">
      <pane ySplit="1" topLeftCell="A2" activePane="bottomLeft" state="frozen"/>
      <selection pane="bottomLeft" activeCell="AD114" sqref="AD114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96"/>
      <c r="B1" s="11"/>
      <c r="C1" s="11"/>
      <c r="D1" s="12" t="s">
        <v>1</v>
      </c>
      <c r="E1" s="11"/>
      <c r="F1" s="13" t="s">
        <v>86</v>
      </c>
      <c r="G1" s="13"/>
      <c r="H1" s="257" t="s">
        <v>87</v>
      </c>
      <c r="I1" s="257"/>
      <c r="J1" s="257"/>
      <c r="K1" s="257"/>
      <c r="L1" s="13" t="s">
        <v>88</v>
      </c>
      <c r="M1" s="11"/>
      <c r="N1" s="11"/>
      <c r="O1" s="12" t="s">
        <v>89</v>
      </c>
      <c r="P1" s="11"/>
      <c r="Q1" s="11"/>
      <c r="R1" s="11"/>
      <c r="S1" s="13" t="s">
        <v>90</v>
      </c>
      <c r="T1" s="13"/>
      <c r="U1" s="96"/>
      <c r="V1" s="96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85" t="s">
        <v>7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S2" s="212" t="s">
        <v>8</v>
      </c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125"/>
      <c r="AE2" s="126"/>
      <c r="AF2" s="124"/>
      <c r="AT2" s="18" t="s">
        <v>77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91</v>
      </c>
    </row>
    <row r="4" spans="1:66" ht="36.9" customHeight="1">
      <c r="B4" s="22"/>
      <c r="C4" s="187" t="s">
        <v>92</v>
      </c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23"/>
      <c r="T4" s="17" t="s">
        <v>14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s="1" customFormat="1" ht="32.85" customHeight="1">
      <c r="B6" s="31"/>
      <c r="C6" s="32"/>
      <c r="D6" s="27" t="s">
        <v>18</v>
      </c>
      <c r="E6" s="32"/>
      <c r="F6" s="191" t="s">
        <v>19</v>
      </c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32"/>
      <c r="R6" s="33"/>
    </row>
    <row r="7" spans="1:66" s="1" customFormat="1" ht="14.4" customHeight="1">
      <c r="B7" s="31"/>
      <c r="C7" s="32"/>
      <c r="D7" s="28" t="s">
        <v>20</v>
      </c>
      <c r="E7" s="32"/>
      <c r="F7" s="26" t="s">
        <v>5</v>
      </c>
      <c r="G7" s="32"/>
      <c r="H7" s="32"/>
      <c r="I7" s="32"/>
      <c r="J7" s="32"/>
      <c r="K7" s="32"/>
      <c r="L7" s="32"/>
      <c r="M7" s="28" t="s">
        <v>21</v>
      </c>
      <c r="N7" s="32"/>
      <c r="O7" s="26" t="s">
        <v>5</v>
      </c>
      <c r="P7" s="32"/>
      <c r="Q7" s="32"/>
      <c r="R7" s="33"/>
    </row>
    <row r="8" spans="1:66" s="1" customFormat="1" ht="14.4" customHeight="1">
      <c r="B8" s="31"/>
      <c r="C8" s="32"/>
      <c r="D8" s="28" t="s">
        <v>22</v>
      </c>
      <c r="E8" s="32"/>
      <c r="F8" s="26" t="s">
        <v>23</v>
      </c>
      <c r="G8" s="32"/>
      <c r="H8" s="32"/>
      <c r="I8" s="32"/>
      <c r="J8" s="32"/>
      <c r="K8" s="32"/>
      <c r="L8" s="32"/>
      <c r="M8" s="28" t="s">
        <v>24</v>
      </c>
      <c r="N8" s="32"/>
      <c r="O8" s="220" t="str">
        <f>'Rekapitulace stavby'!AN8</f>
        <v>9. 1. 2019</v>
      </c>
      <c r="P8" s="220"/>
      <c r="Q8" s="32"/>
      <c r="R8" s="33"/>
    </row>
    <row r="9" spans="1:66" s="1" customFormat="1" ht="10.95" customHeight="1">
      <c r="B9" s="31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1:66" s="1" customFormat="1" ht="14.4" customHeight="1">
      <c r="B10" s="31"/>
      <c r="C10" s="32"/>
      <c r="D10" s="28" t="s">
        <v>26</v>
      </c>
      <c r="E10" s="32"/>
      <c r="F10" s="32"/>
      <c r="G10" s="32"/>
      <c r="H10" s="32"/>
      <c r="I10" s="32"/>
      <c r="J10" s="32"/>
      <c r="K10" s="32"/>
      <c r="L10" s="32"/>
      <c r="M10" s="28" t="s">
        <v>27</v>
      </c>
      <c r="N10" s="32"/>
      <c r="O10" s="189" t="str">
        <f>IF('Rekapitulace stavby'!AN10="","",'Rekapitulace stavby'!AN10)</f>
        <v/>
      </c>
      <c r="P10" s="189"/>
      <c r="Q10" s="32"/>
      <c r="R10" s="33"/>
    </row>
    <row r="11" spans="1:66" s="1" customFormat="1" ht="18" customHeight="1">
      <c r="B11" s="31"/>
      <c r="C11" s="32"/>
      <c r="D11" s="32"/>
      <c r="E11" s="26" t="str">
        <f>IF('Rekapitulace stavby'!E11="","",'Rekapitulace stavby'!E11)</f>
        <v xml:space="preserve"> </v>
      </c>
      <c r="F11" s="32"/>
      <c r="G11" s="32"/>
      <c r="H11" s="32"/>
      <c r="I11" s="32"/>
      <c r="J11" s="32"/>
      <c r="K11" s="32"/>
      <c r="L11" s="32"/>
      <c r="M11" s="28" t="s">
        <v>29</v>
      </c>
      <c r="N11" s="32"/>
      <c r="O11" s="189" t="str">
        <f>IF('Rekapitulace stavby'!AN11="","",'Rekapitulace stavby'!AN11)</f>
        <v/>
      </c>
      <c r="P11" s="189"/>
      <c r="Q11" s="32"/>
      <c r="R11" s="33"/>
    </row>
    <row r="12" spans="1:66" s="1" customFormat="1" ht="6.9" customHeight="1">
      <c r="B12" s="31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66" s="1" customFormat="1" ht="14.4" customHeight="1">
      <c r="B13" s="31"/>
      <c r="C13" s="32"/>
      <c r="D13" s="28" t="s">
        <v>30</v>
      </c>
      <c r="E13" s="32"/>
      <c r="F13" s="32"/>
      <c r="G13" s="32"/>
      <c r="H13" s="32"/>
      <c r="I13" s="32"/>
      <c r="J13" s="32"/>
      <c r="K13" s="32"/>
      <c r="L13" s="32"/>
      <c r="M13" s="28" t="s">
        <v>27</v>
      </c>
      <c r="N13" s="32"/>
      <c r="O13" s="189" t="str">
        <f>IF('Rekapitulace stavby'!AN13="","",'Rekapitulace stavby'!AN13)</f>
        <v/>
      </c>
      <c r="P13" s="189"/>
      <c r="Q13" s="32"/>
      <c r="R13" s="33"/>
    </row>
    <row r="14" spans="1:66" s="1" customFormat="1" ht="18" customHeight="1">
      <c r="B14" s="31"/>
      <c r="C14" s="32"/>
      <c r="D14" s="32"/>
      <c r="E14" s="26" t="str">
        <f>IF('Rekapitulace stavby'!E14="","",'Rekapitulace stavby'!E14)</f>
        <v xml:space="preserve"> </v>
      </c>
      <c r="F14" s="32"/>
      <c r="G14" s="32"/>
      <c r="H14" s="32"/>
      <c r="I14" s="32"/>
      <c r="J14" s="32"/>
      <c r="K14" s="32"/>
      <c r="L14" s="32"/>
      <c r="M14" s="28" t="s">
        <v>29</v>
      </c>
      <c r="N14" s="32"/>
      <c r="O14" s="189" t="str">
        <f>IF('Rekapitulace stavby'!AN14="","",'Rekapitulace stavby'!AN14)</f>
        <v/>
      </c>
      <c r="P14" s="189"/>
      <c r="Q14" s="32"/>
      <c r="R14" s="33"/>
    </row>
    <row r="15" spans="1:66" s="1" customFormat="1" ht="6.9" customHeight="1">
      <c r="B15" s="31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3"/>
    </row>
    <row r="16" spans="1:66" s="1" customFormat="1" ht="14.4" customHeight="1">
      <c r="B16" s="31"/>
      <c r="C16" s="32"/>
      <c r="D16" s="28" t="s">
        <v>31</v>
      </c>
      <c r="E16" s="32"/>
      <c r="F16" s="32"/>
      <c r="G16" s="32"/>
      <c r="H16" s="32"/>
      <c r="I16" s="32"/>
      <c r="J16" s="32"/>
      <c r="K16" s="32"/>
      <c r="L16" s="32"/>
      <c r="M16" s="28" t="s">
        <v>27</v>
      </c>
      <c r="N16" s="32"/>
      <c r="O16" s="189" t="s">
        <v>5</v>
      </c>
      <c r="P16" s="189"/>
      <c r="Q16" s="32"/>
      <c r="R16" s="33"/>
    </row>
    <row r="17" spans="2:18" s="1" customFormat="1" ht="18" customHeight="1">
      <c r="B17" s="31"/>
      <c r="C17" s="32"/>
      <c r="D17" s="32"/>
      <c r="E17" s="26" t="s">
        <v>32</v>
      </c>
      <c r="F17" s="32"/>
      <c r="G17" s="32"/>
      <c r="H17" s="32"/>
      <c r="I17" s="32"/>
      <c r="J17" s="32"/>
      <c r="K17" s="32"/>
      <c r="L17" s="32"/>
      <c r="M17" s="28" t="s">
        <v>29</v>
      </c>
      <c r="N17" s="32"/>
      <c r="O17" s="189" t="s">
        <v>5</v>
      </c>
      <c r="P17" s="189"/>
      <c r="Q17" s="32"/>
      <c r="R17" s="33"/>
    </row>
    <row r="18" spans="2:18" s="1" customFormat="1" ht="6.9" customHeight="1">
      <c r="B18" s="31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3"/>
    </row>
    <row r="19" spans="2:18" s="1" customFormat="1" ht="14.4" customHeight="1">
      <c r="B19" s="31"/>
      <c r="C19" s="32"/>
      <c r="D19" s="28" t="s">
        <v>34</v>
      </c>
      <c r="E19" s="32"/>
      <c r="F19" s="32"/>
      <c r="G19" s="32"/>
      <c r="H19" s="32"/>
      <c r="I19" s="32"/>
      <c r="J19" s="32"/>
      <c r="K19" s="32"/>
      <c r="L19" s="32"/>
      <c r="M19" s="28" t="s">
        <v>27</v>
      </c>
      <c r="N19" s="32"/>
      <c r="O19" s="189" t="s">
        <v>5</v>
      </c>
      <c r="P19" s="189"/>
      <c r="Q19" s="32"/>
      <c r="R19" s="33"/>
    </row>
    <row r="20" spans="2:18" s="1" customFormat="1" ht="18" customHeight="1">
      <c r="B20" s="31"/>
      <c r="C20" s="32"/>
      <c r="D20" s="32"/>
      <c r="E20" s="26" t="s">
        <v>32</v>
      </c>
      <c r="F20" s="32"/>
      <c r="G20" s="32"/>
      <c r="H20" s="32"/>
      <c r="I20" s="32"/>
      <c r="J20" s="32"/>
      <c r="K20" s="32"/>
      <c r="L20" s="32"/>
      <c r="M20" s="28" t="s">
        <v>29</v>
      </c>
      <c r="N20" s="32"/>
      <c r="O20" s="189" t="s">
        <v>5</v>
      </c>
      <c r="P20" s="189"/>
      <c r="Q20" s="32"/>
      <c r="R20" s="33"/>
    </row>
    <row r="21" spans="2:18" s="1" customFormat="1" ht="6.9" customHeight="1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/>
    </row>
    <row r="22" spans="2:18" s="1" customFormat="1" ht="14.4" customHeight="1">
      <c r="B22" s="31"/>
      <c r="C22" s="32"/>
      <c r="D22" s="28" t="s">
        <v>35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6.5" customHeight="1">
      <c r="B23" s="31"/>
      <c r="C23" s="32"/>
      <c r="D23" s="32"/>
      <c r="E23" s="192" t="s">
        <v>5</v>
      </c>
      <c r="F23" s="192"/>
      <c r="G23" s="192"/>
      <c r="H23" s="192"/>
      <c r="I23" s="192"/>
      <c r="J23" s="192"/>
      <c r="K23" s="192"/>
      <c r="L23" s="192"/>
      <c r="M23" s="32"/>
      <c r="N23" s="32"/>
      <c r="O23" s="32"/>
      <c r="P23" s="32"/>
      <c r="Q23" s="32"/>
      <c r="R23" s="33"/>
    </row>
    <row r="24" spans="2:18" s="1" customFormat="1" ht="6.9" customHeight="1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32"/>
      <c r="R25" s="33"/>
    </row>
    <row r="26" spans="2:18" s="1" customFormat="1" ht="14.4" customHeight="1">
      <c r="B26" s="31"/>
      <c r="C26" s="32"/>
      <c r="D26" s="97" t="s">
        <v>93</v>
      </c>
      <c r="E26" s="32"/>
      <c r="F26" s="32"/>
      <c r="G26" s="32"/>
      <c r="H26" s="32"/>
      <c r="I26" s="32"/>
      <c r="J26" s="32"/>
      <c r="K26" s="32"/>
      <c r="L26" s="32"/>
      <c r="M26" s="216">
        <f>N87</f>
        <v>0</v>
      </c>
      <c r="N26" s="216"/>
      <c r="O26" s="216"/>
      <c r="P26" s="216"/>
      <c r="Q26" s="32"/>
      <c r="R26" s="33"/>
    </row>
    <row r="27" spans="2:18" s="1" customFormat="1" ht="14.4" customHeight="1">
      <c r="B27" s="31"/>
      <c r="C27" s="32"/>
      <c r="D27" s="30" t="s">
        <v>94</v>
      </c>
      <c r="E27" s="32"/>
      <c r="F27" s="32"/>
      <c r="G27" s="32"/>
      <c r="H27" s="32"/>
      <c r="I27" s="32"/>
      <c r="J27" s="32"/>
      <c r="K27" s="32"/>
      <c r="L27" s="32"/>
      <c r="M27" s="216">
        <f>N106</f>
        <v>0</v>
      </c>
      <c r="N27" s="216"/>
      <c r="O27" s="216"/>
      <c r="P27" s="216"/>
      <c r="Q27" s="32"/>
      <c r="R27" s="33"/>
    </row>
    <row r="28" spans="2:18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3"/>
    </row>
    <row r="29" spans="2:18" s="1" customFormat="1" ht="25.35" customHeight="1">
      <c r="B29" s="31"/>
      <c r="C29" s="32"/>
      <c r="D29" s="98" t="s">
        <v>38</v>
      </c>
      <c r="E29" s="32"/>
      <c r="F29" s="32"/>
      <c r="G29" s="32"/>
      <c r="H29" s="32"/>
      <c r="I29" s="32"/>
      <c r="J29" s="32"/>
      <c r="K29" s="32"/>
      <c r="L29" s="32"/>
      <c r="M29" s="221">
        <f>ROUND(M26+M27,2)</f>
        <v>0</v>
      </c>
      <c r="N29" s="219"/>
      <c r="O29" s="219"/>
      <c r="P29" s="219"/>
      <c r="Q29" s="32"/>
      <c r="R29" s="33"/>
    </row>
    <row r="30" spans="2:18" s="1" customFormat="1" ht="6.9" customHeight="1">
      <c r="B30" s="31"/>
      <c r="C30" s="32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32"/>
      <c r="R30" s="33"/>
    </row>
    <row r="31" spans="2:18" s="1" customFormat="1" ht="14.4" customHeight="1">
      <c r="B31" s="31"/>
      <c r="C31" s="32"/>
      <c r="D31" s="38" t="s">
        <v>39</v>
      </c>
      <c r="E31" s="38" t="s">
        <v>40</v>
      </c>
      <c r="F31" s="39">
        <v>0.21</v>
      </c>
      <c r="G31" s="99" t="s">
        <v>41</v>
      </c>
      <c r="H31" s="222">
        <f>M29</f>
        <v>0</v>
      </c>
      <c r="I31" s="219"/>
      <c r="J31" s="219"/>
      <c r="K31" s="32"/>
      <c r="L31" s="32"/>
      <c r="M31" s="222">
        <f>H31*0.21</f>
        <v>0</v>
      </c>
      <c r="N31" s="219"/>
      <c r="O31" s="219"/>
      <c r="P31" s="219"/>
      <c r="Q31" s="32"/>
      <c r="R31" s="33"/>
    </row>
    <row r="32" spans="2:18" s="1" customFormat="1" ht="14.4" customHeight="1">
      <c r="B32" s="31"/>
      <c r="C32" s="32"/>
      <c r="D32" s="32"/>
      <c r="E32" s="38" t="s">
        <v>42</v>
      </c>
      <c r="F32" s="39">
        <v>0.15</v>
      </c>
      <c r="G32" s="99" t="s">
        <v>41</v>
      </c>
      <c r="H32" s="222">
        <f>ROUND((SUM(BF106:BF107)+SUM(BF124:BF347)), 2)</f>
        <v>0</v>
      </c>
      <c r="I32" s="219"/>
      <c r="J32" s="219"/>
      <c r="K32" s="32"/>
      <c r="L32" s="32"/>
      <c r="M32" s="222">
        <f>ROUND(ROUND((SUM(BF106:BF107)+SUM(BF124:BF347)), 2)*F32, 2)</f>
        <v>0</v>
      </c>
      <c r="N32" s="219"/>
      <c r="O32" s="219"/>
      <c r="P32" s="219"/>
      <c r="Q32" s="32"/>
      <c r="R32" s="33"/>
    </row>
    <row r="33" spans="2:18" s="1" customFormat="1" ht="14.4" hidden="1" customHeight="1">
      <c r="B33" s="31"/>
      <c r="C33" s="32"/>
      <c r="D33" s="32"/>
      <c r="E33" s="38" t="s">
        <v>43</v>
      </c>
      <c r="F33" s="39">
        <v>0.21</v>
      </c>
      <c r="G33" s="99" t="s">
        <v>41</v>
      </c>
      <c r="H33" s="222">
        <f>ROUND((SUM(BG106:BG107)+SUM(BG124:BG347)), 2)</f>
        <v>0</v>
      </c>
      <c r="I33" s="219"/>
      <c r="J33" s="219"/>
      <c r="K33" s="32"/>
      <c r="L33" s="32"/>
      <c r="M33" s="222">
        <v>0</v>
      </c>
      <c r="N33" s="219"/>
      <c r="O33" s="219"/>
      <c r="P33" s="219"/>
      <c r="Q33" s="32"/>
      <c r="R33" s="33"/>
    </row>
    <row r="34" spans="2:18" s="1" customFormat="1" ht="14.4" hidden="1" customHeight="1">
      <c r="B34" s="31"/>
      <c r="C34" s="32"/>
      <c r="D34" s="32"/>
      <c r="E34" s="38" t="s">
        <v>44</v>
      </c>
      <c r="F34" s="39">
        <v>0.15</v>
      </c>
      <c r="G34" s="99" t="s">
        <v>41</v>
      </c>
      <c r="H34" s="222">
        <f>ROUND((SUM(BH106:BH107)+SUM(BH124:BH347)), 2)</f>
        <v>0</v>
      </c>
      <c r="I34" s="219"/>
      <c r="J34" s="219"/>
      <c r="K34" s="32"/>
      <c r="L34" s="32"/>
      <c r="M34" s="222">
        <v>0</v>
      </c>
      <c r="N34" s="219"/>
      <c r="O34" s="219"/>
      <c r="P34" s="219"/>
      <c r="Q34" s="32"/>
      <c r="R34" s="33"/>
    </row>
    <row r="35" spans="2:18" s="1" customFormat="1" ht="14.4" hidden="1" customHeight="1">
      <c r="B35" s="31"/>
      <c r="C35" s="32"/>
      <c r="D35" s="32"/>
      <c r="E35" s="38" t="s">
        <v>45</v>
      </c>
      <c r="F35" s="39">
        <v>0</v>
      </c>
      <c r="G35" s="99" t="s">
        <v>41</v>
      </c>
      <c r="H35" s="222">
        <f>ROUND((SUM(BI106:BI107)+SUM(BI124:BI347)), 2)</f>
        <v>0</v>
      </c>
      <c r="I35" s="219"/>
      <c r="J35" s="219"/>
      <c r="K35" s="32"/>
      <c r="L35" s="32"/>
      <c r="M35" s="222">
        <v>0</v>
      </c>
      <c r="N35" s="219"/>
      <c r="O35" s="219"/>
      <c r="P35" s="219"/>
      <c r="Q35" s="32"/>
      <c r="R35" s="33"/>
    </row>
    <row r="36" spans="2:18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/>
    </row>
    <row r="37" spans="2:18" s="1" customFormat="1" ht="25.35" customHeight="1">
      <c r="B37" s="31"/>
      <c r="C37" s="95"/>
      <c r="D37" s="100" t="s">
        <v>46</v>
      </c>
      <c r="E37" s="71"/>
      <c r="F37" s="71"/>
      <c r="G37" s="101" t="s">
        <v>47</v>
      </c>
      <c r="H37" s="102" t="s">
        <v>48</v>
      </c>
      <c r="I37" s="71"/>
      <c r="J37" s="71"/>
      <c r="K37" s="71"/>
      <c r="L37" s="223">
        <f>SUM(M29:M35)</f>
        <v>0</v>
      </c>
      <c r="M37" s="223"/>
      <c r="N37" s="223"/>
      <c r="O37" s="223"/>
      <c r="P37" s="224"/>
      <c r="Q37" s="95"/>
      <c r="R37" s="33"/>
    </row>
    <row r="38" spans="2:18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49</v>
      </c>
      <c r="E50" s="47"/>
      <c r="F50" s="47"/>
      <c r="G50" s="47"/>
      <c r="H50" s="48"/>
      <c r="I50" s="32"/>
      <c r="J50" s="46" t="s">
        <v>50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51</v>
      </c>
      <c r="E59" s="52"/>
      <c r="F59" s="52"/>
      <c r="G59" s="53" t="s">
        <v>52</v>
      </c>
      <c r="H59" s="54"/>
      <c r="I59" s="32"/>
      <c r="J59" s="51" t="s">
        <v>51</v>
      </c>
      <c r="K59" s="52"/>
      <c r="L59" s="52"/>
      <c r="M59" s="52"/>
      <c r="N59" s="53" t="s">
        <v>52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53</v>
      </c>
      <c r="E61" s="47"/>
      <c r="F61" s="47"/>
      <c r="G61" s="47"/>
      <c r="H61" s="48"/>
      <c r="I61" s="32"/>
      <c r="J61" s="46" t="s">
        <v>54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51</v>
      </c>
      <c r="E70" s="52"/>
      <c r="F70" s="52"/>
      <c r="G70" s="53" t="s">
        <v>52</v>
      </c>
      <c r="H70" s="54"/>
      <c r="I70" s="32"/>
      <c r="J70" s="51" t="s">
        <v>51</v>
      </c>
      <c r="K70" s="52"/>
      <c r="L70" s="52"/>
      <c r="M70" s="52"/>
      <c r="N70" s="53" t="s">
        <v>52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132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4"/>
    </row>
    <row r="76" spans="2:18" s="1" customFormat="1" ht="36.9" customHeight="1">
      <c r="B76" s="135"/>
      <c r="C76" s="225" t="s">
        <v>95</v>
      </c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136"/>
    </row>
    <row r="77" spans="2:18" s="1" customFormat="1" ht="6.9" customHeight="1">
      <c r="B77" s="135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6"/>
    </row>
    <row r="78" spans="2:18" s="1" customFormat="1" ht="36.9" customHeight="1">
      <c r="B78" s="135"/>
      <c r="C78" s="138" t="s">
        <v>18</v>
      </c>
      <c r="D78" s="137"/>
      <c r="E78" s="137"/>
      <c r="F78" s="227" t="str">
        <f>F6</f>
        <v>Rekonstrukce plynové kotelny - Schebkův palác č.p. 936/7</v>
      </c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137"/>
      <c r="R78" s="136"/>
    </row>
    <row r="79" spans="2:18" s="1" customFormat="1" ht="6.9" customHeight="1">
      <c r="B79" s="135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6"/>
    </row>
    <row r="80" spans="2:18" s="1" customFormat="1" ht="18" customHeight="1">
      <c r="B80" s="135"/>
      <c r="C80" s="139" t="s">
        <v>22</v>
      </c>
      <c r="D80" s="137"/>
      <c r="E80" s="137"/>
      <c r="F80" s="140" t="str">
        <f>F8</f>
        <v>Schebkův palác, Politických vězňů, 110 00 Praha 1</v>
      </c>
      <c r="G80" s="137"/>
      <c r="H80" s="137"/>
      <c r="I80" s="137"/>
      <c r="J80" s="137"/>
      <c r="K80" s="139" t="s">
        <v>24</v>
      </c>
      <c r="L80" s="137"/>
      <c r="M80" s="229" t="str">
        <f>IF(O8="","",O8)</f>
        <v>9. 1. 2019</v>
      </c>
      <c r="N80" s="229"/>
      <c r="O80" s="229"/>
      <c r="P80" s="229"/>
      <c r="Q80" s="137"/>
      <c r="R80" s="136"/>
    </row>
    <row r="81" spans="2:47" s="1" customFormat="1" ht="6.9" customHeight="1">
      <c r="B81" s="135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6"/>
    </row>
    <row r="82" spans="2:47" s="1" customFormat="1" ht="13.2">
      <c r="B82" s="135"/>
      <c r="C82" s="139" t="s">
        <v>26</v>
      </c>
      <c r="D82" s="137"/>
      <c r="E82" s="137"/>
      <c r="F82" s="140" t="str">
        <f>E11</f>
        <v xml:space="preserve"> </v>
      </c>
      <c r="G82" s="137"/>
      <c r="H82" s="137"/>
      <c r="I82" s="137"/>
      <c r="J82" s="137"/>
      <c r="K82" s="139" t="s">
        <v>31</v>
      </c>
      <c r="L82" s="137"/>
      <c r="M82" s="230" t="str">
        <f>E17</f>
        <v>EnergySim s.r.o.</v>
      </c>
      <c r="N82" s="230"/>
      <c r="O82" s="230"/>
      <c r="P82" s="230"/>
      <c r="Q82" s="230"/>
      <c r="R82" s="136"/>
    </row>
    <row r="83" spans="2:47" s="1" customFormat="1" ht="14.4" customHeight="1">
      <c r="B83" s="135"/>
      <c r="C83" s="139" t="s">
        <v>30</v>
      </c>
      <c r="D83" s="137"/>
      <c r="E83" s="137"/>
      <c r="F83" s="140" t="str">
        <f>IF(E14="","",E14)</f>
        <v xml:space="preserve"> </v>
      </c>
      <c r="G83" s="137"/>
      <c r="H83" s="137"/>
      <c r="I83" s="137"/>
      <c r="J83" s="137"/>
      <c r="K83" s="139" t="s">
        <v>34</v>
      </c>
      <c r="L83" s="137"/>
      <c r="M83" s="230" t="str">
        <f>E20</f>
        <v>EnergySim s.r.o.</v>
      </c>
      <c r="N83" s="230"/>
      <c r="O83" s="230"/>
      <c r="P83" s="230"/>
      <c r="Q83" s="230"/>
      <c r="R83" s="136"/>
    </row>
    <row r="84" spans="2:47" s="1" customFormat="1" ht="10.35" customHeight="1">
      <c r="B84" s="135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6"/>
    </row>
    <row r="85" spans="2:47" s="1" customFormat="1" ht="29.25" customHeight="1">
      <c r="B85" s="135"/>
      <c r="C85" s="231" t="s">
        <v>96</v>
      </c>
      <c r="D85" s="232"/>
      <c r="E85" s="232"/>
      <c r="F85" s="232"/>
      <c r="G85" s="232"/>
      <c r="H85" s="141"/>
      <c r="I85" s="141"/>
      <c r="J85" s="141"/>
      <c r="K85" s="141"/>
      <c r="L85" s="141"/>
      <c r="M85" s="141"/>
      <c r="N85" s="231" t="s">
        <v>97</v>
      </c>
      <c r="O85" s="232"/>
      <c r="P85" s="232"/>
      <c r="Q85" s="232"/>
      <c r="R85" s="136"/>
    </row>
    <row r="86" spans="2:47" s="1" customFormat="1" ht="10.35" customHeight="1">
      <c r="B86" s="135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6"/>
    </row>
    <row r="87" spans="2:47" s="1" customFormat="1" ht="29.25" customHeight="1">
      <c r="B87" s="135"/>
      <c r="C87" s="142" t="s">
        <v>98</v>
      </c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233">
        <f>N124</f>
        <v>0</v>
      </c>
      <c r="O87" s="234"/>
      <c r="P87" s="234"/>
      <c r="Q87" s="234"/>
      <c r="R87" s="136"/>
      <c r="AU87" s="18" t="s">
        <v>99</v>
      </c>
    </row>
    <row r="88" spans="2:47" s="6" customFormat="1" ht="24.9" customHeight="1">
      <c r="B88" s="143"/>
      <c r="C88" s="144"/>
      <c r="D88" s="145" t="s">
        <v>100</v>
      </c>
      <c r="E88" s="144"/>
      <c r="F88" s="144"/>
      <c r="G88" s="144"/>
      <c r="H88" s="144"/>
      <c r="I88" s="144"/>
      <c r="J88" s="144"/>
      <c r="K88" s="144"/>
      <c r="L88" s="144"/>
      <c r="M88" s="144"/>
      <c r="N88" s="235">
        <f>N125</f>
        <v>0</v>
      </c>
      <c r="O88" s="236"/>
      <c r="P88" s="236"/>
      <c r="Q88" s="236"/>
      <c r="R88" s="146"/>
    </row>
    <row r="89" spans="2:47" s="7" customFormat="1" ht="19.95" customHeight="1">
      <c r="B89" s="147"/>
      <c r="C89" s="148"/>
      <c r="D89" s="149" t="s">
        <v>101</v>
      </c>
      <c r="E89" s="148"/>
      <c r="F89" s="148"/>
      <c r="G89" s="148"/>
      <c r="H89" s="148"/>
      <c r="I89" s="148"/>
      <c r="J89" s="148"/>
      <c r="K89" s="148"/>
      <c r="L89" s="148"/>
      <c r="M89" s="148"/>
      <c r="N89" s="237">
        <f>N126</f>
        <v>0</v>
      </c>
      <c r="O89" s="238"/>
      <c r="P89" s="238"/>
      <c r="Q89" s="238"/>
      <c r="R89" s="150"/>
    </row>
    <row r="90" spans="2:47" s="7" customFormat="1" ht="19.95" customHeight="1">
      <c r="B90" s="147"/>
      <c r="C90" s="148"/>
      <c r="D90" s="149" t="s">
        <v>102</v>
      </c>
      <c r="E90" s="148"/>
      <c r="F90" s="148"/>
      <c r="G90" s="148"/>
      <c r="H90" s="148"/>
      <c r="I90" s="148"/>
      <c r="J90" s="148"/>
      <c r="K90" s="148"/>
      <c r="L90" s="148"/>
      <c r="M90" s="148"/>
      <c r="N90" s="237">
        <f>N139</f>
        <v>0</v>
      </c>
      <c r="O90" s="238"/>
      <c r="P90" s="238"/>
      <c r="Q90" s="238"/>
      <c r="R90" s="150"/>
    </row>
    <row r="91" spans="2:47" s="7" customFormat="1" ht="19.95" customHeight="1">
      <c r="B91" s="147"/>
      <c r="C91" s="148"/>
      <c r="D91" s="149" t="s">
        <v>103</v>
      </c>
      <c r="E91" s="148"/>
      <c r="F91" s="148"/>
      <c r="G91" s="148"/>
      <c r="H91" s="148"/>
      <c r="I91" s="148"/>
      <c r="J91" s="148"/>
      <c r="K91" s="148"/>
      <c r="L91" s="148"/>
      <c r="M91" s="148"/>
      <c r="N91" s="237">
        <f>N144</f>
        <v>0</v>
      </c>
      <c r="O91" s="238"/>
      <c r="P91" s="238"/>
      <c r="Q91" s="238"/>
      <c r="R91" s="150"/>
    </row>
    <row r="92" spans="2:47" s="7" customFormat="1" ht="19.95" customHeight="1">
      <c r="B92" s="147"/>
      <c r="C92" s="148"/>
      <c r="D92" s="149" t="s">
        <v>104</v>
      </c>
      <c r="E92" s="148"/>
      <c r="F92" s="148"/>
      <c r="G92" s="148"/>
      <c r="H92" s="148"/>
      <c r="I92" s="148"/>
      <c r="J92" s="148"/>
      <c r="K92" s="148"/>
      <c r="L92" s="148"/>
      <c r="M92" s="148"/>
      <c r="N92" s="237">
        <f>N173</f>
        <v>0</v>
      </c>
      <c r="O92" s="238"/>
      <c r="P92" s="238"/>
      <c r="Q92" s="238"/>
      <c r="R92" s="150"/>
    </row>
    <row r="93" spans="2:47" s="7" customFormat="1" ht="19.95" customHeight="1">
      <c r="B93" s="147"/>
      <c r="C93" s="148"/>
      <c r="D93" s="149" t="s">
        <v>105</v>
      </c>
      <c r="E93" s="148"/>
      <c r="F93" s="148"/>
      <c r="G93" s="148"/>
      <c r="H93" s="148"/>
      <c r="I93" s="148"/>
      <c r="J93" s="148"/>
      <c r="K93" s="148"/>
      <c r="L93" s="148"/>
      <c r="M93" s="148"/>
      <c r="N93" s="237">
        <f>N179</f>
        <v>0</v>
      </c>
      <c r="O93" s="238"/>
      <c r="P93" s="238"/>
      <c r="Q93" s="238"/>
      <c r="R93" s="150"/>
    </row>
    <row r="94" spans="2:47" s="7" customFormat="1" ht="19.95" customHeight="1">
      <c r="B94" s="147"/>
      <c r="C94" s="148"/>
      <c r="D94" s="149" t="s">
        <v>106</v>
      </c>
      <c r="E94" s="148"/>
      <c r="F94" s="148"/>
      <c r="G94" s="148"/>
      <c r="H94" s="148"/>
      <c r="I94" s="148"/>
      <c r="J94" s="148"/>
      <c r="K94" s="148"/>
      <c r="L94" s="148"/>
      <c r="M94" s="148"/>
      <c r="N94" s="237">
        <f>N182</f>
        <v>0</v>
      </c>
      <c r="O94" s="238"/>
      <c r="P94" s="238"/>
      <c r="Q94" s="238"/>
      <c r="R94" s="150"/>
    </row>
    <row r="95" spans="2:47" s="7" customFormat="1" ht="19.95" customHeight="1">
      <c r="B95" s="147"/>
      <c r="C95" s="148"/>
      <c r="D95" s="149" t="s">
        <v>107</v>
      </c>
      <c r="E95" s="148"/>
      <c r="F95" s="148"/>
      <c r="G95" s="148"/>
      <c r="H95" s="148"/>
      <c r="I95" s="148"/>
      <c r="J95" s="148"/>
      <c r="K95" s="148"/>
      <c r="L95" s="148"/>
      <c r="M95" s="148"/>
      <c r="N95" s="237">
        <f>N193</f>
        <v>0</v>
      </c>
      <c r="O95" s="238"/>
      <c r="P95" s="238"/>
      <c r="Q95" s="238"/>
      <c r="R95" s="150"/>
    </row>
    <row r="96" spans="2:47" s="7" customFormat="1" ht="19.95" customHeight="1">
      <c r="B96" s="147"/>
      <c r="C96" s="148"/>
      <c r="D96" s="149" t="s">
        <v>108</v>
      </c>
      <c r="E96" s="148"/>
      <c r="F96" s="148"/>
      <c r="G96" s="148"/>
      <c r="H96" s="148"/>
      <c r="I96" s="148"/>
      <c r="J96" s="148"/>
      <c r="K96" s="148"/>
      <c r="L96" s="148"/>
      <c r="M96" s="148"/>
      <c r="N96" s="237">
        <f>N231</f>
        <v>0</v>
      </c>
      <c r="O96" s="238"/>
      <c r="P96" s="238"/>
      <c r="Q96" s="238"/>
      <c r="R96" s="150"/>
    </row>
    <row r="97" spans="2:30" s="7" customFormat="1" ht="19.95" customHeight="1">
      <c r="B97" s="147"/>
      <c r="C97" s="148"/>
      <c r="D97" s="149" t="s">
        <v>109</v>
      </c>
      <c r="E97" s="148"/>
      <c r="F97" s="148"/>
      <c r="G97" s="148"/>
      <c r="H97" s="148"/>
      <c r="I97" s="148"/>
      <c r="J97" s="148"/>
      <c r="K97" s="148"/>
      <c r="L97" s="148"/>
      <c r="M97" s="148"/>
      <c r="N97" s="237">
        <f>N238</f>
        <v>0</v>
      </c>
      <c r="O97" s="238"/>
      <c r="P97" s="238"/>
      <c r="Q97" s="238"/>
      <c r="R97" s="150"/>
    </row>
    <row r="98" spans="2:30" s="7" customFormat="1" ht="19.95" customHeight="1">
      <c r="B98" s="147"/>
      <c r="C98" s="148"/>
      <c r="D98" s="149" t="s">
        <v>110</v>
      </c>
      <c r="E98" s="148"/>
      <c r="F98" s="148"/>
      <c r="G98" s="148"/>
      <c r="H98" s="148"/>
      <c r="I98" s="148"/>
      <c r="J98" s="148"/>
      <c r="K98" s="148"/>
      <c r="L98" s="148"/>
      <c r="M98" s="148"/>
      <c r="N98" s="237">
        <f>N246</f>
        <v>0</v>
      </c>
      <c r="O98" s="238"/>
      <c r="P98" s="238"/>
      <c r="Q98" s="238"/>
      <c r="R98" s="150"/>
    </row>
    <row r="99" spans="2:30" s="7" customFormat="1" ht="19.95" customHeight="1">
      <c r="B99" s="147"/>
      <c r="C99" s="148"/>
      <c r="D99" s="149" t="s">
        <v>111</v>
      </c>
      <c r="E99" s="148"/>
      <c r="F99" s="148"/>
      <c r="G99" s="148"/>
      <c r="H99" s="148"/>
      <c r="I99" s="148"/>
      <c r="J99" s="148"/>
      <c r="K99" s="148"/>
      <c r="L99" s="148"/>
      <c r="M99" s="148"/>
      <c r="N99" s="237">
        <f>N258</f>
        <v>0</v>
      </c>
      <c r="O99" s="238"/>
      <c r="P99" s="238"/>
      <c r="Q99" s="238"/>
      <c r="R99" s="150"/>
    </row>
    <row r="100" spans="2:30" s="7" customFormat="1" ht="19.95" customHeight="1">
      <c r="B100" s="147"/>
      <c r="C100" s="148"/>
      <c r="D100" s="149" t="s">
        <v>112</v>
      </c>
      <c r="E100" s="148"/>
      <c r="F100" s="148"/>
      <c r="G100" s="148"/>
      <c r="H100" s="148"/>
      <c r="I100" s="148"/>
      <c r="J100" s="148"/>
      <c r="K100" s="148"/>
      <c r="L100" s="148"/>
      <c r="M100" s="148"/>
      <c r="N100" s="237">
        <f>N271</f>
        <v>0</v>
      </c>
      <c r="O100" s="238"/>
      <c r="P100" s="238"/>
      <c r="Q100" s="238"/>
      <c r="R100" s="150"/>
    </row>
    <row r="101" spans="2:30" s="7" customFormat="1" ht="19.95" customHeight="1">
      <c r="B101" s="147"/>
      <c r="C101" s="148"/>
      <c r="D101" s="149" t="s">
        <v>113</v>
      </c>
      <c r="E101" s="148"/>
      <c r="F101" s="148"/>
      <c r="G101" s="148"/>
      <c r="H101" s="148"/>
      <c r="I101" s="148"/>
      <c r="J101" s="148"/>
      <c r="K101" s="148"/>
      <c r="L101" s="148"/>
      <c r="M101" s="148"/>
      <c r="N101" s="237">
        <f>N291</f>
        <v>0</v>
      </c>
      <c r="O101" s="238"/>
      <c r="P101" s="238"/>
      <c r="Q101" s="238"/>
      <c r="R101" s="150"/>
    </row>
    <row r="102" spans="2:30" s="7" customFormat="1" ht="19.95" customHeight="1">
      <c r="B102" s="147"/>
      <c r="C102" s="148"/>
      <c r="D102" s="149" t="s">
        <v>114</v>
      </c>
      <c r="E102" s="148"/>
      <c r="F102" s="148"/>
      <c r="G102" s="148"/>
      <c r="H102" s="148"/>
      <c r="I102" s="148"/>
      <c r="J102" s="148"/>
      <c r="K102" s="148"/>
      <c r="L102" s="148"/>
      <c r="M102" s="148"/>
      <c r="N102" s="237">
        <f>N298</f>
        <v>0</v>
      </c>
      <c r="O102" s="238"/>
      <c r="P102" s="238"/>
      <c r="Q102" s="238"/>
      <c r="R102" s="150"/>
    </row>
    <row r="103" spans="2:30" s="7" customFormat="1" ht="19.95" customHeight="1">
      <c r="B103" s="147"/>
      <c r="C103" s="148"/>
      <c r="D103" s="149" t="s">
        <v>115</v>
      </c>
      <c r="E103" s="148"/>
      <c r="F103" s="148"/>
      <c r="G103" s="148"/>
      <c r="H103" s="148"/>
      <c r="I103" s="148"/>
      <c r="J103" s="148"/>
      <c r="K103" s="148"/>
      <c r="L103" s="148"/>
      <c r="M103" s="148"/>
      <c r="N103" s="237">
        <f>N305</f>
        <v>0</v>
      </c>
      <c r="O103" s="238"/>
      <c r="P103" s="238"/>
      <c r="Q103" s="238"/>
      <c r="R103" s="150"/>
    </row>
    <row r="104" spans="2:30" s="7" customFormat="1" ht="19.95" customHeight="1">
      <c r="B104" s="147"/>
      <c r="C104" s="148"/>
      <c r="D104" s="149" t="s">
        <v>116</v>
      </c>
      <c r="E104" s="148"/>
      <c r="F104" s="148"/>
      <c r="G104" s="148"/>
      <c r="H104" s="148"/>
      <c r="I104" s="148"/>
      <c r="J104" s="148"/>
      <c r="K104" s="148"/>
      <c r="L104" s="148"/>
      <c r="M104" s="148"/>
      <c r="N104" s="237">
        <f>N329</f>
        <v>0</v>
      </c>
      <c r="O104" s="238"/>
      <c r="P104" s="238"/>
      <c r="Q104" s="238"/>
      <c r="R104" s="150"/>
    </row>
    <row r="105" spans="2:30" s="1" customFormat="1" ht="21.75" customHeight="1">
      <c r="B105" s="135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6"/>
    </row>
    <row r="106" spans="2:30" s="1" customFormat="1" ht="29.25" customHeight="1">
      <c r="B106" s="135"/>
      <c r="C106" s="142" t="s">
        <v>117</v>
      </c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234">
        <v>0</v>
      </c>
      <c r="O106" s="239"/>
      <c r="P106" s="239"/>
      <c r="Q106" s="239"/>
      <c r="R106" s="136"/>
      <c r="T106" s="103"/>
      <c r="U106" s="104" t="s">
        <v>39</v>
      </c>
    </row>
    <row r="107" spans="2:30" s="1" customFormat="1" ht="18" customHeight="1">
      <c r="B107" s="135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6"/>
    </row>
    <row r="108" spans="2:30" s="1" customFormat="1" ht="29.25" customHeight="1">
      <c r="B108" s="135"/>
      <c r="C108" s="151" t="s">
        <v>85</v>
      </c>
      <c r="D108" s="141"/>
      <c r="E108" s="141"/>
      <c r="F108" s="141"/>
      <c r="G108" s="141"/>
      <c r="H108" s="141"/>
      <c r="I108" s="141"/>
      <c r="J108" s="141"/>
      <c r="K108" s="141"/>
      <c r="L108" s="240">
        <f>ROUND(SUM(N87+N106),2)</f>
        <v>0</v>
      </c>
      <c r="M108" s="240"/>
      <c r="N108" s="240"/>
      <c r="O108" s="240"/>
      <c r="P108" s="240"/>
      <c r="Q108" s="240"/>
      <c r="R108" s="136"/>
      <c r="AD108" s="118">
        <f>L108*1.065</f>
        <v>0</v>
      </c>
    </row>
    <row r="109" spans="2:30" s="1" customFormat="1" ht="6.9" customHeight="1">
      <c r="B109" s="152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4"/>
    </row>
    <row r="110" spans="2:30"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AD110" s="123"/>
    </row>
    <row r="111" spans="2:30"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</row>
    <row r="112" spans="2:30"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</row>
    <row r="113" spans="1:65" s="1" customFormat="1" ht="6.9" customHeight="1"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4"/>
    </row>
    <row r="114" spans="1:65" s="1" customFormat="1" ht="36.9" customHeight="1">
      <c r="B114" s="135"/>
      <c r="C114" s="225" t="s">
        <v>118</v>
      </c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136"/>
    </row>
    <row r="115" spans="1:65" s="1" customFormat="1" ht="6.9" customHeight="1">
      <c r="B115" s="135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6"/>
    </row>
    <row r="116" spans="1:65" s="1" customFormat="1" ht="36.9" customHeight="1">
      <c r="B116" s="135"/>
      <c r="C116" s="138" t="s">
        <v>18</v>
      </c>
      <c r="D116" s="137"/>
      <c r="E116" s="137"/>
      <c r="F116" s="227" t="str">
        <f>F6</f>
        <v>Rekonstrukce plynové kotelny - Schebkův palác č.p. 936/7</v>
      </c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137"/>
      <c r="R116" s="136"/>
    </row>
    <row r="117" spans="1:65" s="1" customFormat="1" ht="6.9" customHeight="1">
      <c r="B117" s="135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6"/>
    </row>
    <row r="118" spans="1:65" s="1" customFormat="1" ht="18" customHeight="1">
      <c r="B118" s="135"/>
      <c r="C118" s="139" t="s">
        <v>22</v>
      </c>
      <c r="D118" s="137"/>
      <c r="E118" s="137"/>
      <c r="F118" s="140" t="str">
        <f>F8</f>
        <v>Schebkův palác, Politických vězňů, 110 00 Praha 1</v>
      </c>
      <c r="G118" s="137"/>
      <c r="H118" s="137"/>
      <c r="I118" s="137"/>
      <c r="J118" s="137"/>
      <c r="K118" s="139" t="s">
        <v>24</v>
      </c>
      <c r="L118" s="137"/>
      <c r="M118" s="229" t="str">
        <f>IF(O8="","",O8)</f>
        <v>9. 1. 2019</v>
      </c>
      <c r="N118" s="229"/>
      <c r="O118" s="229"/>
      <c r="P118" s="229"/>
      <c r="Q118" s="137"/>
      <c r="R118" s="136"/>
    </row>
    <row r="119" spans="1:65" s="1" customFormat="1" ht="6.9" customHeight="1">
      <c r="B119" s="135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6"/>
    </row>
    <row r="120" spans="1:65" s="1" customFormat="1" ht="13.2">
      <c r="B120" s="135"/>
      <c r="C120" s="139" t="s">
        <v>26</v>
      </c>
      <c r="D120" s="137"/>
      <c r="E120" s="137"/>
      <c r="F120" s="140" t="str">
        <f>E11</f>
        <v xml:space="preserve"> </v>
      </c>
      <c r="G120" s="137"/>
      <c r="H120" s="137"/>
      <c r="I120" s="137"/>
      <c r="J120" s="137"/>
      <c r="K120" s="139" t="s">
        <v>31</v>
      </c>
      <c r="L120" s="137"/>
      <c r="M120" s="230" t="str">
        <f>E17</f>
        <v>EnergySim s.r.o.</v>
      </c>
      <c r="N120" s="230"/>
      <c r="O120" s="230"/>
      <c r="P120" s="230"/>
      <c r="Q120" s="230"/>
      <c r="R120" s="136"/>
    </row>
    <row r="121" spans="1:65" s="1" customFormat="1" ht="14.4" customHeight="1">
      <c r="B121" s="135"/>
      <c r="C121" s="139" t="s">
        <v>30</v>
      </c>
      <c r="D121" s="137"/>
      <c r="E121" s="137"/>
      <c r="F121" s="140" t="str">
        <f>IF(E14="","",E14)</f>
        <v xml:space="preserve"> </v>
      </c>
      <c r="G121" s="137"/>
      <c r="H121" s="137"/>
      <c r="I121" s="137"/>
      <c r="J121" s="137"/>
      <c r="K121" s="139" t="s">
        <v>34</v>
      </c>
      <c r="L121" s="137"/>
      <c r="M121" s="230" t="str">
        <f>E20</f>
        <v>EnergySim s.r.o.</v>
      </c>
      <c r="N121" s="230"/>
      <c r="O121" s="230"/>
      <c r="P121" s="230"/>
      <c r="Q121" s="230"/>
      <c r="R121" s="136"/>
    </row>
    <row r="122" spans="1:65" s="1" customFormat="1" ht="10.35" customHeight="1">
      <c r="B122" s="135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6"/>
    </row>
    <row r="123" spans="1:65" s="8" customFormat="1" ht="29.25" customHeight="1">
      <c r="B123" s="156"/>
      <c r="C123" s="157" t="s">
        <v>119</v>
      </c>
      <c r="D123" s="158" t="s">
        <v>120</v>
      </c>
      <c r="E123" s="158" t="s">
        <v>57</v>
      </c>
      <c r="F123" s="241" t="s">
        <v>121</v>
      </c>
      <c r="G123" s="241"/>
      <c r="H123" s="241"/>
      <c r="I123" s="241"/>
      <c r="J123" s="158" t="s">
        <v>122</v>
      </c>
      <c r="K123" s="158" t="s">
        <v>123</v>
      </c>
      <c r="L123" s="241" t="s">
        <v>124</v>
      </c>
      <c r="M123" s="241"/>
      <c r="N123" s="241" t="s">
        <v>97</v>
      </c>
      <c r="O123" s="241"/>
      <c r="P123" s="241"/>
      <c r="Q123" s="242"/>
      <c r="R123" s="159"/>
      <c r="T123" s="72" t="s">
        <v>125</v>
      </c>
      <c r="U123" s="73" t="s">
        <v>39</v>
      </c>
      <c r="V123" s="73" t="s">
        <v>126</v>
      </c>
      <c r="W123" s="73" t="s">
        <v>127</v>
      </c>
      <c r="X123" s="73" t="s">
        <v>128</v>
      </c>
      <c r="Y123" s="73" t="s">
        <v>129</v>
      </c>
      <c r="Z123" s="73" t="s">
        <v>130</v>
      </c>
      <c r="AA123" s="74" t="s">
        <v>131</v>
      </c>
    </row>
    <row r="124" spans="1:65" s="1" customFormat="1" ht="29.25" customHeight="1">
      <c r="B124" s="135"/>
      <c r="C124" s="160" t="s">
        <v>93</v>
      </c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258">
        <f>N125</f>
        <v>0</v>
      </c>
      <c r="O124" s="259"/>
      <c r="P124" s="259"/>
      <c r="Q124" s="259"/>
      <c r="R124" s="136"/>
      <c r="T124" s="75"/>
      <c r="U124" s="47"/>
      <c r="V124" s="47"/>
      <c r="W124" s="105">
        <f>W125</f>
        <v>1007.2565</v>
      </c>
      <c r="X124" s="47"/>
      <c r="Y124" s="105">
        <f>Y125</f>
        <v>5.0507226594999999</v>
      </c>
      <c r="Z124" s="47"/>
      <c r="AA124" s="106">
        <f>AA125</f>
        <v>4.5167999999999999</v>
      </c>
      <c r="AT124" s="18" t="s">
        <v>74</v>
      </c>
      <c r="AU124" s="18" t="s">
        <v>99</v>
      </c>
      <c r="BK124" s="107">
        <f>BK125</f>
        <v>0</v>
      </c>
    </row>
    <row r="125" spans="1:65" s="9" customFormat="1" ht="37.35" customHeight="1">
      <c r="A125" s="129"/>
      <c r="B125" s="161"/>
      <c r="C125" s="162"/>
      <c r="D125" s="163" t="s">
        <v>100</v>
      </c>
      <c r="E125" s="163"/>
      <c r="F125" s="163"/>
      <c r="G125" s="163"/>
      <c r="H125" s="163"/>
      <c r="I125" s="163"/>
      <c r="J125" s="163"/>
      <c r="K125" s="163"/>
      <c r="L125" s="163"/>
      <c r="M125" s="163"/>
      <c r="N125" s="260">
        <f>N126+N139+N144+N173+N179+N182+N193+N231+N238+N246+N258+N271+N291+N298+N305+N329</f>
        <v>0</v>
      </c>
      <c r="O125" s="261"/>
      <c r="P125" s="261"/>
      <c r="Q125" s="261"/>
      <c r="R125" s="164"/>
      <c r="S125" s="129"/>
      <c r="T125" s="109"/>
      <c r="U125" s="108"/>
      <c r="V125" s="108"/>
      <c r="W125" s="110">
        <f>W126+W139+W144+W173+W179+W182+W193+W231+W238+W246+W258+W271+W291+W298+W305+W329</f>
        <v>1007.2565</v>
      </c>
      <c r="X125" s="108"/>
      <c r="Y125" s="110">
        <f>Y126+Y139+Y144+Y173+Y179+Y182+Y193+Y231+Y238+Y246+Y258+Y271+Y291+Y298+Y305+Y329</f>
        <v>5.0507226594999999</v>
      </c>
      <c r="Z125" s="108"/>
      <c r="AA125" s="111">
        <f>AA126+AA139+AA144+AA173+AA179+AA182+AA193+AA231+AA238+AA246+AA258+AA271+AA291+AA298+AA305+AA329</f>
        <v>4.5167999999999999</v>
      </c>
      <c r="AR125" s="112" t="s">
        <v>91</v>
      </c>
      <c r="AT125" s="113" t="s">
        <v>74</v>
      </c>
      <c r="AU125" s="113" t="s">
        <v>75</v>
      </c>
      <c r="AY125" s="112" t="s">
        <v>132</v>
      </c>
      <c r="BK125" s="114">
        <f>BK126+BK139+BK144+BK173+BK179+BK182+BK193+BK231+BK238+BK246+BK258+BK271+BK291+BK298+BK305+BK329</f>
        <v>0</v>
      </c>
    </row>
    <row r="126" spans="1:65" s="9" customFormat="1" ht="19.95" customHeight="1">
      <c r="A126" s="129"/>
      <c r="B126" s="161"/>
      <c r="C126" s="162"/>
      <c r="D126" s="165" t="s">
        <v>101</v>
      </c>
      <c r="E126" s="165"/>
      <c r="F126" s="165"/>
      <c r="G126" s="165"/>
      <c r="H126" s="165"/>
      <c r="I126" s="165"/>
      <c r="J126" s="165"/>
      <c r="K126" s="165"/>
      <c r="L126" s="165"/>
      <c r="M126" s="165"/>
      <c r="N126" s="253">
        <f>SUM(N127:Q138)</f>
        <v>0</v>
      </c>
      <c r="O126" s="254"/>
      <c r="P126" s="254"/>
      <c r="Q126" s="254"/>
      <c r="R126" s="164"/>
      <c r="S126" s="129"/>
      <c r="T126" s="109"/>
      <c r="U126" s="108"/>
      <c r="V126" s="108"/>
      <c r="W126" s="110">
        <f>SUM(W127:W138)</f>
        <v>82.152000000000015</v>
      </c>
      <c r="X126" s="108"/>
      <c r="Y126" s="110">
        <f>SUM(Y127:Y138)</f>
        <v>0.80395000000000016</v>
      </c>
      <c r="Z126" s="108"/>
      <c r="AA126" s="111">
        <f>SUM(AA127:AA138)</f>
        <v>0</v>
      </c>
      <c r="AR126" s="112" t="s">
        <v>91</v>
      </c>
      <c r="AT126" s="113" t="s">
        <v>74</v>
      </c>
      <c r="AU126" s="113" t="s">
        <v>80</v>
      </c>
      <c r="AY126" s="112" t="s">
        <v>132</v>
      </c>
      <c r="BK126" s="114">
        <f>SUM(BK127:BK138)</f>
        <v>0</v>
      </c>
    </row>
    <row r="127" spans="1:65" s="1" customFormat="1" ht="25.5" customHeight="1">
      <c r="A127" s="130"/>
      <c r="B127" s="166"/>
      <c r="C127" s="167" t="s">
        <v>80</v>
      </c>
      <c r="D127" s="167" t="s">
        <v>133</v>
      </c>
      <c r="E127" s="168" t="s">
        <v>134</v>
      </c>
      <c r="F127" s="243" t="s">
        <v>135</v>
      </c>
      <c r="G127" s="243"/>
      <c r="H127" s="243"/>
      <c r="I127" s="243"/>
      <c r="J127" s="169" t="s">
        <v>136</v>
      </c>
      <c r="K127" s="127">
        <v>5</v>
      </c>
      <c r="L127" s="244"/>
      <c r="M127" s="245"/>
      <c r="N127" s="246">
        <f t="shared" ref="N127:N138" si="0">ROUND(L127*K127,2)</f>
        <v>0</v>
      </c>
      <c r="O127" s="246"/>
      <c r="P127" s="246"/>
      <c r="Q127" s="246"/>
      <c r="R127" s="170"/>
      <c r="S127" s="130"/>
      <c r="T127" s="115" t="s">
        <v>5</v>
      </c>
      <c r="U127" s="40" t="s">
        <v>40</v>
      </c>
      <c r="V127" s="116">
        <v>6.2359999999999998</v>
      </c>
      <c r="W127" s="116">
        <f t="shared" ref="W127:W138" si="1">V127*K127</f>
        <v>31.18</v>
      </c>
      <c r="X127" s="116">
        <v>2.5500000000000002E-3</v>
      </c>
      <c r="Y127" s="116">
        <f t="shared" ref="Y127:Y138" si="2">X127*K127</f>
        <v>1.2750000000000001E-2</v>
      </c>
      <c r="Z127" s="116">
        <v>0</v>
      </c>
      <c r="AA127" s="117">
        <f t="shared" ref="AA127:AA138" si="3">Z127*K127</f>
        <v>0</v>
      </c>
      <c r="AR127" s="18" t="s">
        <v>137</v>
      </c>
      <c r="AT127" s="18" t="s">
        <v>133</v>
      </c>
      <c r="AU127" s="18" t="s">
        <v>91</v>
      </c>
      <c r="AY127" s="18" t="s">
        <v>132</v>
      </c>
      <c r="BE127" s="118">
        <f t="shared" ref="BE127:BE138" si="4">IF(U127="základní",N127,0)</f>
        <v>0</v>
      </c>
      <c r="BF127" s="118">
        <f t="shared" ref="BF127:BF138" si="5">IF(U127="snížená",N127,0)</f>
        <v>0</v>
      </c>
      <c r="BG127" s="118">
        <f t="shared" ref="BG127:BG138" si="6">IF(U127="zákl. přenesená",N127,0)</f>
        <v>0</v>
      </c>
      <c r="BH127" s="118">
        <f t="shared" ref="BH127:BH138" si="7">IF(U127="sníž. přenesená",N127,0)</f>
        <v>0</v>
      </c>
      <c r="BI127" s="118">
        <f t="shared" ref="BI127:BI138" si="8">IF(U127="nulová",N127,0)</f>
        <v>0</v>
      </c>
      <c r="BJ127" s="18" t="s">
        <v>80</v>
      </c>
      <c r="BK127" s="118">
        <f t="shared" ref="BK127:BK138" si="9">ROUND(L127*K127,2)</f>
        <v>0</v>
      </c>
      <c r="BL127" s="18" t="s">
        <v>137</v>
      </c>
      <c r="BM127" s="18" t="s">
        <v>138</v>
      </c>
    </row>
    <row r="128" spans="1:65" s="1" customFormat="1" ht="75" customHeight="1">
      <c r="A128" s="130"/>
      <c r="B128" s="166"/>
      <c r="C128" s="171" t="s">
        <v>91</v>
      </c>
      <c r="D128" s="171" t="s">
        <v>139</v>
      </c>
      <c r="E128" s="172" t="s">
        <v>140</v>
      </c>
      <c r="F128" s="247" t="s">
        <v>860</v>
      </c>
      <c r="G128" s="247"/>
      <c r="H128" s="247"/>
      <c r="I128" s="247"/>
      <c r="J128" s="173" t="s">
        <v>136</v>
      </c>
      <c r="K128" s="128">
        <v>5</v>
      </c>
      <c r="L128" s="244"/>
      <c r="M128" s="245"/>
      <c r="N128" s="249">
        <f t="shared" si="0"/>
        <v>0</v>
      </c>
      <c r="O128" s="246"/>
      <c r="P128" s="246"/>
      <c r="Q128" s="246"/>
      <c r="R128" s="170"/>
      <c r="S128" s="130"/>
      <c r="T128" s="115" t="s">
        <v>5</v>
      </c>
      <c r="U128" s="40" t="s">
        <v>40</v>
      </c>
      <c r="V128" s="116">
        <v>0</v>
      </c>
      <c r="W128" s="116">
        <f t="shared" si="1"/>
        <v>0</v>
      </c>
      <c r="X128" s="116">
        <v>4.7E-2</v>
      </c>
      <c r="Y128" s="116">
        <f t="shared" si="2"/>
        <v>0.23499999999999999</v>
      </c>
      <c r="Z128" s="116">
        <v>0</v>
      </c>
      <c r="AA128" s="117">
        <f t="shared" si="3"/>
        <v>0</v>
      </c>
      <c r="AR128" s="18" t="s">
        <v>141</v>
      </c>
      <c r="AT128" s="18" t="s">
        <v>139</v>
      </c>
      <c r="AU128" s="18" t="s">
        <v>91</v>
      </c>
      <c r="AY128" s="18" t="s">
        <v>132</v>
      </c>
      <c r="BE128" s="118">
        <f t="shared" si="4"/>
        <v>0</v>
      </c>
      <c r="BF128" s="118">
        <f t="shared" si="5"/>
        <v>0</v>
      </c>
      <c r="BG128" s="118">
        <f t="shared" si="6"/>
        <v>0</v>
      </c>
      <c r="BH128" s="118">
        <f t="shared" si="7"/>
        <v>0</v>
      </c>
      <c r="BI128" s="118">
        <f t="shared" si="8"/>
        <v>0</v>
      </c>
      <c r="BJ128" s="18" t="s">
        <v>80</v>
      </c>
      <c r="BK128" s="118">
        <f t="shared" si="9"/>
        <v>0</v>
      </c>
      <c r="BL128" s="18" t="s">
        <v>137</v>
      </c>
      <c r="BM128" s="18" t="s">
        <v>142</v>
      </c>
    </row>
    <row r="129" spans="1:65" s="1" customFormat="1" ht="16.5" customHeight="1">
      <c r="A129" s="130"/>
      <c r="B129" s="166"/>
      <c r="C129" s="167" t="s">
        <v>143</v>
      </c>
      <c r="D129" s="167" t="s">
        <v>133</v>
      </c>
      <c r="E129" s="168" t="s">
        <v>144</v>
      </c>
      <c r="F129" s="243" t="s">
        <v>145</v>
      </c>
      <c r="G129" s="243"/>
      <c r="H129" s="243"/>
      <c r="I129" s="243"/>
      <c r="J129" s="169" t="s">
        <v>136</v>
      </c>
      <c r="K129" s="127">
        <v>5</v>
      </c>
      <c r="L129" s="244"/>
      <c r="M129" s="245"/>
      <c r="N129" s="246">
        <f t="shared" si="0"/>
        <v>0</v>
      </c>
      <c r="O129" s="246"/>
      <c r="P129" s="246"/>
      <c r="Q129" s="246"/>
      <c r="R129" s="170"/>
      <c r="S129" s="130"/>
      <c r="T129" s="115" t="s">
        <v>5</v>
      </c>
      <c r="U129" s="40" t="s">
        <v>40</v>
      </c>
      <c r="V129" s="116">
        <v>4.5</v>
      </c>
      <c r="W129" s="116">
        <f t="shared" si="1"/>
        <v>22.5</v>
      </c>
      <c r="X129" s="116">
        <v>2.5500000000000002E-3</v>
      </c>
      <c r="Y129" s="116">
        <f t="shared" si="2"/>
        <v>1.2750000000000001E-2</v>
      </c>
      <c r="Z129" s="116">
        <v>0</v>
      </c>
      <c r="AA129" s="117">
        <f t="shared" si="3"/>
        <v>0</v>
      </c>
      <c r="AR129" s="18" t="s">
        <v>137</v>
      </c>
      <c r="AT129" s="18" t="s">
        <v>133</v>
      </c>
      <c r="AU129" s="18" t="s">
        <v>91</v>
      </c>
      <c r="AY129" s="18" t="s">
        <v>132</v>
      </c>
      <c r="BE129" s="118">
        <f t="shared" si="4"/>
        <v>0</v>
      </c>
      <c r="BF129" s="118">
        <f t="shared" si="5"/>
        <v>0</v>
      </c>
      <c r="BG129" s="118">
        <f t="shared" si="6"/>
        <v>0</v>
      </c>
      <c r="BH129" s="118">
        <f t="shared" si="7"/>
        <v>0</v>
      </c>
      <c r="BI129" s="118">
        <f t="shared" si="8"/>
        <v>0</v>
      </c>
      <c r="BJ129" s="18" t="s">
        <v>80</v>
      </c>
      <c r="BK129" s="118">
        <f t="shared" si="9"/>
        <v>0</v>
      </c>
      <c r="BL129" s="18" t="s">
        <v>137</v>
      </c>
      <c r="BM129" s="18" t="s">
        <v>146</v>
      </c>
    </row>
    <row r="130" spans="1:65" s="1" customFormat="1" ht="63.75" customHeight="1">
      <c r="A130" s="130"/>
      <c r="B130" s="166"/>
      <c r="C130" s="171" t="s">
        <v>147</v>
      </c>
      <c r="D130" s="171" t="s">
        <v>139</v>
      </c>
      <c r="E130" s="172" t="s">
        <v>148</v>
      </c>
      <c r="F130" s="247" t="s">
        <v>149</v>
      </c>
      <c r="G130" s="247"/>
      <c r="H130" s="247"/>
      <c r="I130" s="247"/>
      <c r="J130" s="173" t="s">
        <v>136</v>
      </c>
      <c r="K130" s="128">
        <v>5</v>
      </c>
      <c r="L130" s="244"/>
      <c r="M130" s="245"/>
      <c r="N130" s="249">
        <f t="shared" si="0"/>
        <v>0</v>
      </c>
      <c r="O130" s="246"/>
      <c r="P130" s="246"/>
      <c r="Q130" s="246"/>
      <c r="R130" s="170"/>
      <c r="S130" s="130"/>
      <c r="T130" s="115" t="s">
        <v>5</v>
      </c>
      <c r="U130" s="40" t="s">
        <v>40</v>
      </c>
      <c r="V130" s="116">
        <v>0</v>
      </c>
      <c r="W130" s="116">
        <f t="shared" si="1"/>
        <v>0</v>
      </c>
      <c r="X130" s="116">
        <v>4.7E-2</v>
      </c>
      <c r="Y130" s="116">
        <f t="shared" si="2"/>
        <v>0.23499999999999999</v>
      </c>
      <c r="Z130" s="116">
        <v>0</v>
      </c>
      <c r="AA130" s="117">
        <f t="shared" si="3"/>
        <v>0</v>
      </c>
      <c r="AR130" s="18" t="s">
        <v>141</v>
      </c>
      <c r="AT130" s="18" t="s">
        <v>139</v>
      </c>
      <c r="AU130" s="18" t="s">
        <v>91</v>
      </c>
      <c r="AY130" s="18" t="s">
        <v>132</v>
      </c>
      <c r="BE130" s="118">
        <f t="shared" si="4"/>
        <v>0</v>
      </c>
      <c r="BF130" s="118">
        <f t="shared" si="5"/>
        <v>0</v>
      </c>
      <c r="BG130" s="118">
        <f t="shared" si="6"/>
        <v>0</v>
      </c>
      <c r="BH130" s="118">
        <f t="shared" si="7"/>
        <v>0</v>
      </c>
      <c r="BI130" s="118">
        <f t="shared" si="8"/>
        <v>0</v>
      </c>
      <c r="BJ130" s="18" t="s">
        <v>80</v>
      </c>
      <c r="BK130" s="118">
        <f t="shared" si="9"/>
        <v>0</v>
      </c>
      <c r="BL130" s="18" t="s">
        <v>137</v>
      </c>
      <c r="BM130" s="18" t="s">
        <v>150</v>
      </c>
    </row>
    <row r="131" spans="1:65" s="1" customFormat="1" ht="16.5" customHeight="1">
      <c r="A131" s="130"/>
      <c r="B131" s="166"/>
      <c r="C131" s="167" t="s">
        <v>151</v>
      </c>
      <c r="D131" s="167" t="s">
        <v>133</v>
      </c>
      <c r="E131" s="168" t="s">
        <v>152</v>
      </c>
      <c r="F131" s="243" t="s">
        <v>153</v>
      </c>
      <c r="G131" s="243"/>
      <c r="H131" s="243"/>
      <c r="I131" s="243"/>
      <c r="J131" s="169" t="s">
        <v>154</v>
      </c>
      <c r="K131" s="127">
        <v>1</v>
      </c>
      <c r="L131" s="244"/>
      <c r="M131" s="245"/>
      <c r="N131" s="246">
        <f t="shared" si="0"/>
        <v>0</v>
      </c>
      <c r="O131" s="246"/>
      <c r="P131" s="246"/>
      <c r="Q131" s="246"/>
      <c r="R131" s="170"/>
      <c r="S131" s="130"/>
      <c r="T131" s="115" t="s">
        <v>5</v>
      </c>
      <c r="U131" s="40" t="s">
        <v>40</v>
      </c>
      <c r="V131" s="116">
        <v>16</v>
      </c>
      <c r="W131" s="116">
        <f t="shared" si="1"/>
        <v>16</v>
      </c>
      <c r="X131" s="116">
        <v>2.5500000000000002E-3</v>
      </c>
      <c r="Y131" s="116">
        <f t="shared" si="2"/>
        <v>2.5500000000000002E-3</v>
      </c>
      <c r="Z131" s="116">
        <v>0</v>
      </c>
      <c r="AA131" s="117">
        <f t="shared" si="3"/>
        <v>0</v>
      </c>
      <c r="AR131" s="18" t="s">
        <v>137</v>
      </c>
      <c r="AT131" s="18" t="s">
        <v>133</v>
      </c>
      <c r="AU131" s="18" t="s">
        <v>91</v>
      </c>
      <c r="AY131" s="18" t="s">
        <v>132</v>
      </c>
      <c r="BE131" s="118">
        <f t="shared" si="4"/>
        <v>0</v>
      </c>
      <c r="BF131" s="118">
        <f t="shared" si="5"/>
        <v>0</v>
      </c>
      <c r="BG131" s="118">
        <f t="shared" si="6"/>
        <v>0</v>
      </c>
      <c r="BH131" s="118">
        <f t="shared" si="7"/>
        <v>0</v>
      </c>
      <c r="BI131" s="118">
        <f t="shared" si="8"/>
        <v>0</v>
      </c>
      <c r="BJ131" s="18" t="s">
        <v>80</v>
      </c>
      <c r="BK131" s="118">
        <f t="shared" si="9"/>
        <v>0</v>
      </c>
      <c r="BL131" s="18" t="s">
        <v>137</v>
      </c>
      <c r="BM131" s="18" t="s">
        <v>155</v>
      </c>
    </row>
    <row r="132" spans="1:65" s="1" customFormat="1" ht="51" customHeight="1">
      <c r="A132" s="130"/>
      <c r="B132" s="166"/>
      <c r="C132" s="171" t="s">
        <v>156</v>
      </c>
      <c r="D132" s="171" t="s">
        <v>139</v>
      </c>
      <c r="E132" s="172" t="s">
        <v>157</v>
      </c>
      <c r="F132" s="247" t="s">
        <v>158</v>
      </c>
      <c r="G132" s="247"/>
      <c r="H132" s="247"/>
      <c r="I132" s="247"/>
      <c r="J132" s="173" t="s">
        <v>136</v>
      </c>
      <c r="K132" s="128">
        <v>1</v>
      </c>
      <c r="L132" s="244"/>
      <c r="M132" s="245"/>
      <c r="N132" s="249">
        <f t="shared" si="0"/>
        <v>0</v>
      </c>
      <c r="O132" s="246"/>
      <c r="P132" s="246"/>
      <c r="Q132" s="246"/>
      <c r="R132" s="170"/>
      <c r="S132" s="130"/>
      <c r="T132" s="115" t="s">
        <v>5</v>
      </c>
      <c r="U132" s="40" t="s">
        <v>40</v>
      </c>
      <c r="V132" s="116">
        <v>0</v>
      </c>
      <c r="W132" s="116">
        <f t="shared" si="1"/>
        <v>0</v>
      </c>
      <c r="X132" s="116">
        <v>4.7E-2</v>
      </c>
      <c r="Y132" s="116">
        <f t="shared" si="2"/>
        <v>4.7E-2</v>
      </c>
      <c r="Z132" s="116">
        <v>0</v>
      </c>
      <c r="AA132" s="117">
        <f t="shared" si="3"/>
        <v>0</v>
      </c>
      <c r="AR132" s="18" t="s">
        <v>141</v>
      </c>
      <c r="AT132" s="18" t="s">
        <v>139</v>
      </c>
      <c r="AU132" s="18" t="s">
        <v>91</v>
      </c>
      <c r="AY132" s="18" t="s">
        <v>132</v>
      </c>
      <c r="BE132" s="118">
        <f t="shared" si="4"/>
        <v>0</v>
      </c>
      <c r="BF132" s="118">
        <f t="shared" si="5"/>
        <v>0</v>
      </c>
      <c r="BG132" s="118">
        <f t="shared" si="6"/>
        <v>0</v>
      </c>
      <c r="BH132" s="118">
        <f t="shared" si="7"/>
        <v>0</v>
      </c>
      <c r="BI132" s="118">
        <f t="shared" si="8"/>
        <v>0</v>
      </c>
      <c r="BJ132" s="18" t="s">
        <v>80</v>
      </c>
      <c r="BK132" s="118">
        <f t="shared" si="9"/>
        <v>0</v>
      </c>
      <c r="BL132" s="18" t="s">
        <v>137</v>
      </c>
      <c r="BM132" s="18" t="s">
        <v>159</v>
      </c>
    </row>
    <row r="133" spans="1:65" s="1" customFormat="1" ht="16.5" customHeight="1">
      <c r="A133" s="130"/>
      <c r="B133" s="166"/>
      <c r="C133" s="167" t="s">
        <v>160</v>
      </c>
      <c r="D133" s="167" t="s">
        <v>133</v>
      </c>
      <c r="E133" s="168" t="s">
        <v>161</v>
      </c>
      <c r="F133" s="243" t="s">
        <v>162</v>
      </c>
      <c r="G133" s="243"/>
      <c r="H133" s="243"/>
      <c r="I133" s="243"/>
      <c r="J133" s="169" t="s">
        <v>154</v>
      </c>
      <c r="K133" s="127">
        <v>1</v>
      </c>
      <c r="L133" s="244"/>
      <c r="M133" s="245"/>
      <c r="N133" s="246">
        <f t="shared" si="0"/>
        <v>0</v>
      </c>
      <c r="O133" s="246"/>
      <c r="P133" s="246"/>
      <c r="Q133" s="246"/>
      <c r="R133" s="170"/>
      <c r="S133" s="130"/>
      <c r="T133" s="115" t="s">
        <v>5</v>
      </c>
      <c r="U133" s="40" t="s">
        <v>40</v>
      </c>
      <c r="V133" s="116">
        <v>6.2359999999999998</v>
      </c>
      <c r="W133" s="116">
        <f t="shared" si="1"/>
        <v>6.2359999999999998</v>
      </c>
      <c r="X133" s="116">
        <v>2.5500000000000002E-3</v>
      </c>
      <c r="Y133" s="116">
        <f t="shared" si="2"/>
        <v>2.5500000000000002E-3</v>
      </c>
      <c r="Z133" s="116">
        <v>0</v>
      </c>
      <c r="AA133" s="117">
        <f t="shared" si="3"/>
        <v>0</v>
      </c>
      <c r="AR133" s="18" t="s">
        <v>137</v>
      </c>
      <c r="AT133" s="18" t="s">
        <v>133</v>
      </c>
      <c r="AU133" s="18" t="s">
        <v>91</v>
      </c>
      <c r="AY133" s="18" t="s">
        <v>132</v>
      </c>
      <c r="BE133" s="118">
        <f t="shared" si="4"/>
        <v>0</v>
      </c>
      <c r="BF133" s="118">
        <f t="shared" si="5"/>
        <v>0</v>
      </c>
      <c r="BG133" s="118">
        <f t="shared" si="6"/>
        <v>0</v>
      </c>
      <c r="BH133" s="118">
        <f t="shared" si="7"/>
        <v>0</v>
      </c>
      <c r="BI133" s="118">
        <f t="shared" si="8"/>
        <v>0</v>
      </c>
      <c r="BJ133" s="18" t="s">
        <v>80</v>
      </c>
      <c r="BK133" s="118">
        <f t="shared" si="9"/>
        <v>0</v>
      </c>
      <c r="BL133" s="18" t="s">
        <v>137</v>
      </c>
      <c r="BM133" s="18" t="s">
        <v>163</v>
      </c>
    </row>
    <row r="134" spans="1:65" s="1" customFormat="1" ht="38.25" customHeight="1">
      <c r="A134" s="130"/>
      <c r="B134" s="166"/>
      <c r="C134" s="171" t="s">
        <v>164</v>
      </c>
      <c r="D134" s="171" t="s">
        <v>139</v>
      </c>
      <c r="E134" s="172" t="s">
        <v>165</v>
      </c>
      <c r="F134" s="247" t="s">
        <v>166</v>
      </c>
      <c r="G134" s="247"/>
      <c r="H134" s="247"/>
      <c r="I134" s="247"/>
      <c r="J134" s="173" t="s">
        <v>136</v>
      </c>
      <c r="K134" s="128">
        <v>1</v>
      </c>
      <c r="L134" s="244"/>
      <c r="M134" s="245"/>
      <c r="N134" s="249">
        <f t="shared" si="0"/>
        <v>0</v>
      </c>
      <c r="O134" s="246"/>
      <c r="P134" s="246"/>
      <c r="Q134" s="246"/>
      <c r="R134" s="170"/>
      <c r="S134" s="130"/>
      <c r="T134" s="115" t="s">
        <v>5</v>
      </c>
      <c r="U134" s="40" t="s">
        <v>40</v>
      </c>
      <c r="V134" s="116">
        <v>0</v>
      </c>
      <c r="W134" s="116">
        <f t="shared" si="1"/>
        <v>0</v>
      </c>
      <c r="X134" s="116">
        <v>4.7E-2</v>
      </c>
      <c r="Y134" s="116">
        <f t="shared" si="2"/>
        <v>4.7E-2</v>
      </c>
      <c r="Z134" s="116">
        <v>0</v>
      </c>
      <c r="AA134" s="117">
        <f t="shared" si="3"/>
        <v>0</v>
      </c>
      <c r="AR134" s="18" t="s">
        <v>141</v>
      </c>
      <c r="AT134" s="18" t="s">
        <v>139</v>
      </c>
      <c r="AU134" s="18" t="s">
        <v>91</v>
      </c>
      <c r="AY134" s="18" t="s">
        <v>132</v>
      </c>
      <c r="BE134" s="118">
        <f t="shared" si="4"/>
        <v>0</v>
      </c>
      <c r="BF134" s="118">
        <f t="shared" si="5"/>
        <v>0</v>
      </c>
      <c r="BG134" s="118">
        <f t="shared" si="6"/>
        <v>0</v>
      </c>
      <c r="BH134" s="118">
        <f t="shared" si="7"/>
        <v>0</v>
      </c>
      <c r="BI134" s="118">
        <f t="shared" si="8"/>
        <v>0</v>
      </c>
      <c r="BJ134" s="18" t="s">
        <v>80</v>
      </c>
      <c r="BK134" s="118">
        <f t="shared" si="9"/>
        <v>0</v>
      </c>
      <c r="BL134" s="18" t="s">
        <v>137</v>
      </c>
      <c r="BM134" s="18" t="s">
        <v>167</v>
      </c>
    </row>
    <row r="135" spans="1:65" s="1" customFormat="1" ht="16.5" customHeight="1">
      <c r="A135" s="130"/>
      <c r="B135" s="166"/>
      <c r="C135" s="167" t="s">
        <v>168</v>
      </c>
      <c r="D135" s="167" t="s">
        <v>133</v>
      </c>
      <c r="E135" s="168" t="s">
        <v>169</v>
      </c>
      <c r="F135" s="243" t="s">
        <v>170</v>
      </c>
      <c r="G135" s="243"/>
      <c r="H135" s="243"/>
      <c r="I135" s="243"/>
      <c r="J135" s="169" t="s">
        <v>154</v>
      </c>
      <c r="K135" s="127">
        <v>1</v>
      </c>
      <c r="L135" s="244"/>
      <c r="M135" s="245"/>
      <c r="N135" s="246">
        <f t="shared" si="0"/>
        <v>0</v>
      </c>
      <c r="O135" s="246"/>
      <c r="P135" s="246"/>
      <c r="Q135" s="246"/>
      <c r="R135" s="170"/>
      <c r="S135" s="130"/>
      <c r="T135" s="115" t="s">
        <v>5</v>
      </c>
      <c r="U135" s="40" t="s">
        <v>40</v>
      </c>
      <c r="V135" s="116">
        <v>6.2359999999999998</v>
      </c>
      <c r="W135" s="116">
        <f t="shared" si="1"/>
        <v>6.2359999999999998</v>
      </c>
      <c r="X135" s="116">
        <v>2.5500000000000002E-3</v>
      </c>
      <c r="Y135" s="116">
        <f t="shared" si="2"/>
        <v>2.5500000000000002E-3</v>
      </c>
      <c r="Z135" s="116">
        <v>0</v>
      </c>
      <c r="AA135" s="117">
        <f t="shared" si="3"/>
        <v>0</v>
      </c>
      <c r="AR135" s="18" t="s">
        <v>137</v>
      </c>
      <c r="AT135" s="18" t="s">
        <v>133</v>
      </c>
      <c r="AU135" s="18" t="s">
        <v>91</v>
      </c>
      <c r="AY135" s="18" t="s">
        <v>132</v>
      </c>
      <c r="BE135" s="118">
        <f t="shared" si="4"/>
        <v>0</v>
      </c>
      <c r="BF135" s="118">
        <f t="shared" si="5"/>
        <v>0</v>
      </c>
      <c r="BG135" s="118">
        <f t="shared" si="6"/>
        <v>0</v>
      </c>
      <c r="BH135" s="118">
        <f t="shared" si="7"/>
        <v>0</v>
      </c>
      <c r="BI135" s="118">
        <f t="shared" si="8"/>
        <v>0</v>
      </c>
      <c r="BJ135" s="18" t="s">
        <v>80</v>
      </c>
      <c r="BK135" s="118">
        <f t="shared" si="9"/>
        <v>0</v>
      </c>
      <c r="BL135" s="18" t="s">
        <v>137</v>
      </c>
      <c r="BM135" s="18" t="s">
        <v>171</v>
      </c>
    </row>
    <row r="136" spans="1:65" s="1" customFormat="1" ht="51" customHeight="1">
      <c r="A136" s="130"/>
      <c r="B136" s="166"/>
      <c r="C136" s="171" t="s">
        <v>172</v>
      </c>
      <c r="D136" s="171" t="s">
        <v>139</v>
      </c>
      <c r="E136" s="172" t="s">
        <v>173</v>
      </c>
      <c r="F136" s="247" t="s">
        <v>174</v>
      </c>
      <c r="G136" s="247"/>
      <c r="H136" s="247"/>
      <c r="I136" s="247"/>
      <c r="J136" s="173" t="s">
        <v>136</v>
      </c>
      <c r="K136" s="128">
        <v>1</v>
      </c>
      <c r="L136" s="244"/>
      <c r="M136" s="245"/>
      <c r="N136" s="249">
        <f t="shared" si="0"/>
        <v>0</v>
      </c>
      <c r="O136" s="246"/>
      <c r="P136" s="246"/>
      <c r="Q136" s="246"/>
      <c r="R136" s="170"/>
      <c r="S136" s="130"/>
      <c r="T136" s="115" t="s">
        <v>5</v>
      </c>
      <c r="U136" s="40" t="s">
        <v>40</v>
      </c>
      <c r="V136" s="116">
        <v>0</v>
      </c>
      <c r="W136" s="116">
        <f t="shared" si="1"/>
        <v>0</v>
      </c>
      <c r="X136" s="116">
        <v>4.7E-2</v>
      </c>
      <c r="Y136" s="116">
        <f t="shared" si="2"/>
        <v>4.7E-2</v>
      </c>
      <c r="Z136" s="116">
        <v>0</v>
      </c>
      <c r="AA136" s="117">
        <f t="shared" si="3"/>
        <v>0</v>
      </c>
      <c r="AR136" s="18" t="s">
        <v>141</v>
      </c>
      <c r="AT136" s="18" t="s">
        <v>139</v>
      </c>
      <c r="AU136" s="18" t="s">
        <v>91</v>
      </c>
      <c r="AY136" s="18" t="s">
        <v>132</v>
      </c>
      <c r="BE136" s="118">
        <f t="shared" si="4"/>
        <v>0</v>
      </c>
      <c r="BF136" s="118">
        <f t="shared" si="5"/>
        <v>0</v>
      </c>
      <c r="BG136" s="118">
        <f t="shared" si="6"/>
        <v>0</v>
      </c>
      <c r="BH136" s="118">
        <f t="shared" si="7"/>
        <v>0</v>
      </c>
      <c r="BI136" s="118">
        <f t="shared" si="8"/>
        <v>0</v>
      </c>
      <c r="BJ136" s="18" t="s">
        <v>80</v>
      </c>
      <c r="BK136" s="118">
        <f t="shared" si="9"/>
        <v>0</v>
      </c>
      <c r="BL136" s="18" t="s">
        <v>137</v>
      </c>
      <c r="BM136" s="18" t="s">
        <v>175</v>
      </c>
    </row>
    <row r="137" spans="1:65" s="1" customFormat="1" ht="16.5" customHeight="1">
      <c r="A137" s="130"/>
      <c r="B137" s="166"/>
      <c r="C137" s="171" t="s">
        <v>176</v>
      </c>
      <c r="D137" s="171" t="s">
        <v>139</v>
      </c>
      <c r="E137" s="172" t="s">
        <v>177</v>
      </c>
      <c r="F137" s="247" t="s">
        <v>178</v>
      </c>
      <c r="G137" s="247"/>
      <c r="H137" s="247"/>
      <c r="I137" s="247"/>
      <c r="J137" s="173" t="s">
        <v>136</v>
      </c>
      <c r="K137" s="128">
        <v>2</v>
      </c>
      <c r="L137" s="244"/>
      <c r="M137" s="245"/>
      <c r="N137" s="249">
        <f t="shared" si="0"/>
        <v>0</v>
      </c>
      <c r="O137" s="246"/>
      <c r="P137" s="246"/>
      <c r="Q137" s="246"/>
      <c r="R137" s="170"/>
      <c r="S137" s="130"/>
      <c r="T137" s="115" t="s">
        <v>5</v>
      </c>
      <c r="U137" s="40" t="s">
        <v>40</v>
      </c>
      <c r="V137" s="116">
        <v>0</v>
      </c>
      <c r="W137" s="116">
        <f t="shared" si="1"/>
        <v>0</v>
      </c>
      <c r="X137" s="116">
        <v>4.7E-2</v>
      </c>
      <c r="Y137" s="116">
        <f t="shared" si="2"/>
        <v>9.4E-2</v>
      </c>
      <c r="Z137" s="116">
        <v>0</v>
      </c>
      <c r="AA137" s="117">
        <f t="shared" si="3"/>
        <v>0</v>
      </c>
      <c r="AR137" s="18" t="s">
        <v>141</v>
      </c>
      <c r="AT137" s="18" t="s">
        <v>139</v>
      </c>
      <c r="AU137" s="18" t="s">
        <v>91</v>
      </c>
      <c r="AY137" s="18" t="s">
        <v>132</v>
      </c>
      <c r="BE137" s="118">
        <f t="shared" si="4"/>
        <v>0</v>
      </c>
      <c r="BF137" s="118">
        <f t="shared" si="5"/>
        <v>0</v>
      </c>
      <c r="BG137" s="118">
        <f t="shared" si="6"/>
        <v>0</v>
      </c>
      <c r="BH137" s="118">
        <f t="shared" si="7"/>
        <v>0</v>
      </c>
      <c r="BI137" s="118">
        <f t="shared" si="8"/>
        <v>0</v>
      </c>
      <c r="BJ137" s="18" t="s">
        <v>80</v>
      </c>
      <c r="BK137" s="118">
        <f t="shared" si="9"/>
        <v>0</v>
      </c>
      <c r="BL137" s="18" t="s">
        <v>137</v>
      </c>
      <c r="BM137" s="18" t="s">
        <v>179</v>
      </c>
    </row>
    <row r="138" spans="1:65" s="1" customFormat="1" ht="25.5" customHeight="1">
      <c r="A138" s="130"/>
      <c r="B138" s="166"/>
      <c r="C138" s="171" t="s">
        <v>180</v>
      </c>
      <c r="D138" s="171" t="s">
        <v>139</v>
      </c>
      <c r="E138" s="172" t="s">
        <v>181</v>
      </c>
      <c r="F138" s="247" t="s">
        <v>182</v>
      </c>
      <c r="G138" s="247"/>
      <c r="H138" s="247"/>
      <c r="I138" s="247"/>
      <c r="J138" s="173" t="s">
        <v>183</v>
      </c>
      <c r="K138" s="128">
        <v>1.4</v>
      </c>
      <c r="L138" s="244"/>
      <c r="M138" s="245"/>
      <c r="N138" s="249">
        <f t="shared" si="0"/>
        <v>0</v>
      </c>
      <c r="O138" s="246"/>
      <c r="P138" s="246"/>
      <c r="Q138" s="246"/>
      <c r="R138" s="170"/>
      <c r="S138" s="130"/>
      <c r="T138" s="115" t="s">
        <v>5</v>
      </c>
      <c r="U138" s="40" t="s">
        <v>40</v>
      </c>
      <c r="V138" s="116">
        <v>0</v>
      </c>
      <c r="W138" s="116">
        <f t="shared" si="1"/>
        <v>0</v>
      </c>
      <c r="X138" s="116">
        <v>4.7E-2</v>
      </c>
      <c r="Y138" s="116">
        <f t="shared" si="2"/>
        <v>6.5799999999999997E-2</v>
      </c>
      <c r="Z138" s="116">
        <v>0</v>
      </c>
      <c r="AA138" s="117">
        <f t="shared" si="3"/>
        <v>0</v>
      </c>
      <c r="AR138" s="18" t="s">
        <v>141</v>
      </c>
      <c r="AT138" s="18" t="s">
        <v>139</v>
      </c>
      <c r="AU138" s="18" t="s">
        <v>91</v>
      </c>
      <c r="AY138" s="18" t="s">
        <v>132</v>
      </c>
      <c r="BE138" s="118">
        <f t="shared" si="4"/>
        <v>0</v>
      </c>
      <c r="BF138" s="118">
        <f t="shared" si="5"/>
        <v>0</v>
      </c>
      <c r="BG138" s="118">
        <f t="shared" si="6"/>
        <v>0</v>
      </c>
      <c r="BH138" s="118">
        <f t="shared" si="7"/>
        <v>0</v>
      </c>
      <c r="BI138" s="118">
        <f t="shared" si="8"/>
        <v>0</v>
      </c>
      <c r="BJ138" s="18" t="s">
        <v>80</v>
      </c>
      <c r="BK138" s="118">
        <f t="shared" si="9"/>
        <v>0</v>
      </c>
      <c r="BL138" s="18" t="s">
        <v>137</v>
      </c>
      <c r="BM138" s="18" t="s">
        <v>184</v>
      </c>
    </row>
    <row r="139" spans="1:65" s="9" customFormat="1" ht="29.85" customHeight="1">
      <c r="A139" s="129"/>
      <c r="B139" s="161"/>
      <c r="C139" s="162"/>
      <c r="D139" s="165" t="s">
        <v>102</v>
      </c>
      <c r="E139" s="165"/>
      <c r="F139" s="165"/>
      <c r="G139" s="165"/>
      <c r="H139" s="165"/>
      <c r="I139" s="165"/>
      <c r="J139" s="165"/>
      <c r="K139" s="180"/>
      <c r="L139" s="180"/>
      <c r="M139" s="180"/>
      <c r="N139" s="255">
        <f>SUM(N140:Q143)</f>
        <v>0</v>
      </c>
      <c r="O139" s="256"/>
      <c r="P139" s="256"/>
      <c r="Q139" s="256"/>
      <c r="R139" s="164"/>
      <c r="S139" s="129"/>
      <c r="T139" s="109"/>
      <c r="U139" s="108"/>
      <c r="V139" s="108"/>
      <c r="W139" s="110">
        <f>SUM(W140:W143)</f>
        <v>1.6140000000000001</v>
      </c>
      <c r="X139" s="108"/>
      <c r="Y139" s="110">
        <f>SUM(Y140:Y143)</f>
        <v>9.8379999999999995E-2</v>
      </c>
      <c r="Z139" s="108"/>
      <c r="AA139" s="111">
        <f>SUM(AA140:AA143)</f>
        <v>0</v>
      </c>
      <c r="AR139" s="112" t="s">
        <v>91</v>
      </c>
      <c r="AT139" s="113" t="s">
        <v>74</v>
      </c>
      <c r="AU139" s="113" t="s">
        <v>80</v>
      </c>
      <c r="AY139" s="112" t="s">
        <v>132</v>
      </c>
      <c r="BK139" s="114">
        <f>SUM(BK140:BK143)</f>
        <v>0</v>
      </c>
    </row>
    <row r="140" spans="1:65" s="1" customFormat="1" ht="25.5" customHeight="1">
      <c r="A140" s="130"/>
      <c r="B140" s="166"/>
      <c r="C140" s="167" t="s">
        <v>185</v>
      </c>
      <c r="D140" s="167" t="s">
        <v>133</v>
      </c>
      <c r="E140" s="168" t="s">
        <v>186</v>
      </c>
      <c r="F140" s="243" t="s">
        <v>187</v>
      </c>
      <c r="G140" s="243"/>
      <c r="H140" s="243"/>
      <c r="I140" s="243"/>
      <c r="J140" s="169" t="s">
        <v>154</v>
      </c>
      <c r="K140" s="127">
        <v>1</v>
      </c>
      <c r="L140" s="245"/>
      <c r="M140" s="245"/>
      <c r="N140" s="246">
        <f>ROUND(L140*K140,2)</f>
        <v>0</v>
      </c>
      <c r="O140" s="246"/>
      <c r="P140" s="246"/>
      <c r="Q140" s="246"/>
      <c r="R140" s="170"/>
      <c r="S140" s="130"/>
      <c r="T140" s="115" t="s">
        <v>5</v>
      </c>
      <c r="U140" s="40" t="s">
        <v>40</v>
      </c>
      <c r="V140" s="116">
        <v>1.1020000000000001</v>
      </c>
      <c r="W140" s="116">
        <f>V140*K140</f>
        <v>1.1020000000000001</v>
      </c>
      <c r="X140" s="116">
        <v>3.7000000000000002E-3</v>
      </c>
      <c r="Y140" s="116">
        <f>X140*K140</f>
        <v>3.7000000000000002E-3</v>
      </c>
      <c r="Z140" s="116">
        <v>0</v>
      </c>
      <c r="AA140" s="117">
        <f>Z140*K140</f>
        <v>0</v>
      </c>
      <c r="AR140" s="18" t="s">
        <v>137</v>
      </c>
      <c r="AT140" s="18" t="s">
        <v>133</v>
      </c>
      <c r="AU140" s="18" t="s">
        <v>91</v>
      </c>
      <c r="AY140" s="18" t="s">
        <v>132</v>
      </c>
      <c r="BE140" s="118">
        <f>IF(U140="základní",N140,0)</f>
        <v>0</v>
      </c>
      <c r="BF140" s="118">
        <f>IF(U140="snížená",N140,0)</f>
        <v>0</v>
      </c>
      <c r="BG140" s="118">
        <f>IF(U140="zákl. přenesená",N140,0)</f>
        <v>0</v>
      </c>
      <c r="BH140" s="118">
        <f>IF(U140="sníž. přenesená",N140,0)</f>
        <v>0</v>
      </c>
      <c r="BI140" s="118">
        <f>IF(U140="nulová",N140,0)</f>
        <v>0</v>
      </c>
      <c r="BJ140" s="18" t="s">
        <v>80</v>
      </c>
      <c r="BK140" s="118">
        <f>ROUND(L140*K140,2)</f>
        <v>0</v>
      </c>
      <c r="BL140" s="18" t="s">
        <v>137</v>
      </c>
      <c r="BM140" s="18" t="s">
        <v>188</v>
      </c>
    </row>
    <row r="141" spans="1:65" s="1" customFormat="1" ht="51" customHeight="1">
      <c r="A141" s="130"/>
      <c r="B141" s="166"/>
      <c r="C141" s="171" t="s">
        <v>189</v>
      </c>
      <c r="D141" s="171" t="s">
        <v>139</v>
      </c>
      <c r="E141" s="172" t="s">
        <v>190</v>
      </c>
      <c r="F141" s="247" t="s">
        <v>858</v>
      </c>
      <c r="G141" s="247"/>
      <c r="H141" s="247"/>
      <c r="I141" s="247"/>
      <c r="J141" s="173" t="s">
        <v>136</v>
      </c>
      <c r="K141" s="128">
        <v>1</v>
      </c>
      <c r="L141" s="248"/>
      <c r="M141" s="248"/>
      <c r="N141" s="249">
        <f>ROUND(L141*K141,2)</f>
        <v>0</v>
      </c>
      <c r="O141" s="246"/>
      <c r="P141" s="246"/>
      <c r="Q141" s="246"/>
      <c r="R141" s="170"/>
      <c r="S141" s="130"/>
      <c r="T141" s="115" t="s">
        <v>5</v>
      </c>
      <c r="U141" s="40" t="s">
        <v>40</v>
      </c>
      <c r="V141" s="116">
        <v>0</v>
      </c>
      <c r="W141" s="116">
        <f>V141*K141</f>
        <v>0</v>
      </c>
      <c r="X141" s="116">
        <v>4.7E-2</v>
      </c>
      <c r="Y141" s="116">
        <f>X141*K141</f>
        <v>4.7E-2</v>
      </c>
      <c r="Z141" s="116">
        <v>0</v>
      </c>
      <c r="AA141" s="117">
        <f>Z141*K141</f>
        <v>0</v>
      </c>
      <c r="AR141" s="18" t="s">
        <v>141</v>
      </c>
      <c r="AT141" s="18" t="s">
        <v>139</v>
      </c>
      <c r="AU141" s="18" t="s">
        <v>91</v>
      </c>
      <c r="AY141" s="18" t="s">
        <v>132</v>
      </c>
      <c r="BE141" s="118">
        <f>IF(U141="základní",N141,0)</f>
        <v>0</v>
      </c>
      <c r="BF141" s="118">
        <f>IF(U141="snížená",N141,0)</f>
        <v>0</v>
      </c>
      <c r="BG141" s="118">
        <f>IF(U141="zákl. přenesená",N141,0)</f>
        <v>0</v>
      </c>
      <c r="BH141" s="118">
        <f>IF(U141="sníž. přenesená",N141,0)</f>
        <v>0</v>
      </c>
      <c r="BI141" s="118">
        <f>IF(U141="nulová",N141,0)</f>
        <v>0</v>
      </c>
      <c r="BJ141" s="18" t="s">
        <v>80</v>
      </c>
      <c r="BK141" s="118">
        <f>ROUND(L141*K141,2)</f>
        <v>0</v>
      </c>
      <c r="BL141" s="18" t="s">
        <v>137</v>
      </c>
      <c r="BM141" s="18" t="s">
        <v>191</v>
      </c>
    </row>
    <row r="142" spans="1:65" s="1" customFormat="1" ht="25.5" customHeight="1">
      <c r="A142" s="130"/>
      <c r="B142" s="166"/>
      <c r="C142" s="167" t="s">
        <v>12</v>
      </c>
      <c r="D142" s="167" t="s">
        <v>133</v>
      </c>
      <c r="E142" s="168" t="s">
        <v>192</v>
      </c>
      <c r="F142" s="243" t="s">
        <v>193</v>
      </c>
      <c r="G142" s="243"/>
      <c r="H142" s="243"/>
      <c r="I142" s="243"/>
      <c r="J142" s="169" t="s">
        <v>154</v>
      </c>
      <c r="K142" s="127">
        <v>1</v>
      </c>
      <c r="L142" s="245"/>
      <c r="M142" s="245"/>
      <c r="N142" s="246">
        <f>ROUND(L142*K142,2)</f>
        <v>0</v>
      </c>
      <c r="O142" s="246"/>
      <c r="P142" s="246"/>
      <c r="Q142" s="246"/>
      <c r="R142" s="170"/>
      <c r="S142" s="130"/>
      <c r="T142" s="115" t="s">
        <v>5</v>
      </c>
      <c r="U142" s="40" t="s">
        <v>40</v>
      </c>
      <c r="V142" s="116">
        <v>0.51200000000000001</v>
      </c>
      <c r="W142" s="116">
        <f>V142*K142</f>
        <v>0.51200000000000001</v>
      </c>
      <c r="X142" s="116">
        <v>6.8000000000000005E-4</v>
      </c>
      <c r="Y142" s="116">
        <f>X142*K142</f>
        <v>6.8000000000000005E-4</v>
      </c>
      <c r="Z142" s="116">
        <v>0</v>
      </c>
      <c r="AA142" s="117">
        <f>Z142*K142</f>
        <v>0</v>
      </c>
      <c r="AR142" s="18" t="s">
        <v>137</v>
      </c>
      <c r="AT142" s="18" t="s">
        <v>133</v>
      </c>
      <c r="AU142" s="18" t="s">
        <v>91</v>
      </c>
      <c r="AY142" s="18" t="s">
        <v>132</v>
      </c>
      <c r="BE142" s="118">
        <f>IF(U142="základní",N142,0)</f>
        <v>0</v>
      </c>
      <c r="BF142" s="118">
        <f>IF(U142="snížená",N142,0)</f>
        <v>0</v>
      </c>
      <c r="BG142" s="118">
        <f>IF(U142="zákl. přenesená",N142,0)</f>
        <v>0</v>
      </c>
      <c r="BH142" s="118">
        <f>IF(U142="sníž. přenesená",N142,0)</f>
        <v>0</v>
      </c>
      <c r="BI142" s="118">
        <f>IF(U142="nulová",N142,0)</f>
        <v>0</v>
      </c>
      <c r="BJ142" s="18" t="s">
        <v>80</v>
      </c>
      <c r="BK142" s="118">
        <f>ROUND(L142*K142,2)</f>
        <v>0</v>
      </c>
      <c r="BL142" s="18" t="s">
        <v>137</v>
      </c>
      <c r="BM142" s="18" t="s">
        <v>194</v>
      </c>
    </row>
    <row r="143" spans="1:65" s="1" customFormat="1" ht="51" customHeight="1">
      <c r="A143" s="130"/>
      <c r="B143" s="166"/>
      <c r="C143" s="171" t="s">
        <v>137</v>
      </c>
      <c r="D143" s="171" t="s">
        <v>139</v>
      </c>
      <c r="E143" s="172" t="s">
        <v>195</v>
      </c>
      <c r="F143" s="247" t="s">
        <v>859</v>
      </c>
      <c r="G143" s="247"/>
      <c r="H143" s="247"/>
      <c r="I143" s="247"/>
      <c r="J143" s="173" t="s">
        <v>136</v>
      </c>
      <c r="K143" s="128">
        <v>1</v>
      </c>
      <c r="L143" s="248"/>
      <c r="M143" s="248"/>
      <c r="N143" s="249">
        <f>ROUND(L143*K143,2)</f>
        <v>0</v>
      </c>
      <c r="O143" s="246"/>
      <c r="P143" s="246"/>
      <c r="Q143" s="246"/>
      <c r="R143" s="170"/>
      <c r="S143" s="130"/>
      <c r="T143" s="115" t="s">
        <v>5</v>
      </c>
      <c r="U143" s="40" t="s">
        <v>40</v>
      </c>
      <c r="V143" s="116">
        <v>0</v>
      </c>
      <c r="W143" s="116">
        <f>V143*K143</f>
        <v>0</v>
      </c>
      <c r="X143" s="116">
        <v>4.7E-2</v>
      </c>
      <c r="Y143" s="116">
        <f>X143*K143</f>
        <v>4.7E-2</v>
      </c>
      <c r="Z143" s="116">
        <v>0</v>
      </c>
      <c r="AA143" s="117">
        <f>Z143*K143</f>
        <v>0</v>
      </c>
      <c r="AR143" s="18" t="s">
        <v>141</v>
      </c>
      <c r="AT143" s="18" t="s">
        <v>139</v>
      </c>
      <c r="AU143" s="18" t="s">
        <v>91</v>
      </c>
      <c r="AY143" s="18" t="s">
        <v>132</v>
      </c>
      <c r="BE143" s="118">
        <f>IF(U143="základní",N143,0)</f>
        <v>0</v>
      </c>
      <c r="BF143" s="118">
        <f>IF(U143="snížená",N143,0)</f>
        <v>0</v>
      </c>
      <c r="BG143" s="118">
        <f>IF(U143="zákl. přenesená",N143,0)</f>
        <v>0</v>
      </c>
      <c r="BH143" s="118">
        <f>IF(U143="sníž. přenesená",N143,0)</f>
        <v>0</v>
      </c>
      <c r="BI143" s="118">
        <f>IF(U143="nulová",N143,0)</f>
        <v>0</v>
      </c>
      <c r="BJ143" s="18" t="s">
        <v>80</v>
      </c>
      <c r="BK143" s="118">
        <f>ROUND(L143*K143,2)</f>
        <v>0</v>
      </c>
      <c r="BL143" s="18" t="s">
        <v>137</v>
      </c>
      <c r="BM143" s="18" t="s">
        <v>196</v>
      </c>
    </row>
    <row r="144" spans="1:65" s="9" customFormat="1" ht="29.85" customHeight="1">
      <c r="A144" s="129"/>
      <c r="B144" s="161"/>
      <c r="C144" s="162"/>
      <c r="D144" s="165" t="s">
        <v>103</v>
      </c>
      <c r="E144" s="165"/>
      <c r="F144" s="165"/>
      <c r="G144" s="165"/>
      <c r="H144" s="165"/>
      <c r="I144" s="165"/>
      <c r="J144" s="165"/>
      <c r="K144" s="180"/>
      <c r="L144" s="180"/>
      <c r="M144" s="180"/>
      <c r="N144" s="255">
        <f>SUM(N145:Q172)</f>
        <v>0</v>
      </c>
      <c r="O144" s="256"/>
      <c r="P144" s="256"/>
      <c r="Q144" s="256"/>
      <c r="R144" s="164"/>
      <c r="S144" s="129"/>
      <c r="T144" s="109"/>
      <c r="U144" s="108"/>
      <c r="V144" s="108"/>
      <c r="W144" s="110">
        <f>SUM(W145:W172)</f>
        <v>37.491000000000007</v>
      </c>
      <c r="X144" s="108"/>
      <c r="Y144" s="110">
        <f>SUM(Y145:Y172)</f>
        <v>0.25125960000000003</v>
      </c>
      <c r="Z144" s="108"/>
      <c r="AA144" s="111">
        <f>SUM(AA145:AA172)</f>
        <v>0</v>
      </c>
      <c r="AR144" s="112" t="s">
        <v>91</v>
      </c>
      <c r="AT144" s="113" t="s">
        <v>74</v>
      </c>
      <c r="AU144" s="113" t="s">
        <v>80</v>
      </c>
      <c r="AY144" s="112" t="s">
        <v>132</v>
      </c>
      <c r="BK144" s="114">
        <f>SUM(BK145:BK172)</f>
        <v>0</v>
      </c>
    </row>
    <row r="145" spans="1:65" s="1" customFormat="1" ht="25.5" customHeight="1">
      <c r="A145" s="130"/>
      <c r="B145" s="166"/>
      <c r="C145" s="167" t="s">
        <v>197</v>
      </c>
      <c r="D145" s="167" t="s">
        <v>133</v>
      </c>
      <c r="E145" s="168" t="s">
        <v>198</v>
      </c>
      <c r="F145" s="243" t="s">
        <v>199</v>
      </c>
      <c r="G145" s="243"/>
      <c r="H145" s="243"/>
      <c r="I145" s="243"/>
      <c r="J145" s="169" t="s">
        <v>154</v>
      </c>
      <c r="K145" s="127">
        <v>1</v>
      </c>
      <c r="L145" s="245"/>
      <c r="M145" s="245"/>
      <c r="N145" s="246">
        <f t="shared" ref="N145:N172" si="10">ROUND(L145*K145,2)</f>
        <v>0</v>
      </c>
      <c r="O145" s="246"/>
      <c r="P145" s="246"/>
      <c r="Q145" s="246"/>
      <c r="R145" s="170"/>
      <c r="S145" s="130"/>
      <c r="T145" s="115" t="s">
        <v>5</v>
      </c>
      <c r="U145" s="40" t="s">
        <v>40</v>
      </c>
      <c r="V145" s="116">
        <v>2.0179999999999998</v>
      </c>
      <c r="W145" s="116">
        <f t="shared" ref="W145:W172" si="11">V145*K145</f>
        <v>2.0179999999999998</v>
      </c>
      <c r="X145" s="116">
        <v>1.7250000000000001E-2</v>
      </c>
      <c r="Y145" s="116">
        <f t="shared" ref="Y145:Y172" si="12">X145*K145</f>
        <v>1.7250000000000001E-2</v>
      </c>
      <c r="Z145" s="116">
        <v>0</v>
      </c>
      <c r="AA145" s="117">
        <f t="shared" ref="AA145:AA172" si="13">Z145*K145</f>
        <v>0</v>
      </c>
      <c r="AR145" s="18" t="s">
        <v>137</v>
      </c>
      <c r="AT145" s="18" t="s">
        <v>133</v>
      </c>
      <c r="AU145" s="18" t="s">
        <v>91</v>
      </c>
      <c r="AY145" s="18" t="s">
        <v>132</v>
      </c>
      <c r="BE145" s="118">
        <f t="shared" ref="BE145:BE172" si="14">IF(U145="základní",N145,0)</f>
        <v>0</v>
      </c>
      <c r="BF145" s="118">
        <f t="shared" ref="BF145:BF172" si="15">IF(U145="snížená",N145,0)</f>
        <v>0</v>
      </c>
      <c r="BG145" s="118">
        <f t="shared" ref="BG145:BG172" si="16">IF(U145="zákl. přenesená",N145,0)</f>
        <v>0</v>
      </c>
      <c r="BH145" s="118">
        <f t="shared" ref="BH145:BH172" si="17">IF(U145="sníž. přenesená",N145,0)</f>
        <v>0</v>
      </c>
      <c r="BI145" s="118">
        <f t="shared" ref="BI145:BI172" si="18">IF(U145="nulová",N145,0)</f>
        <v>0</v>
      </c>
      <c r="BJ145" s="18" t="s">
        <v>80</v>
      </c>
      <c r="BK145" s="118">
        <f t="shared" ref="BK145:BK172" si="19">ROUND(L145*K145,2)</f>
        <v>0</v>
      </c>
      <c r="BL145" s="18" t="s">
        <v>137</v>
      </c>
      <c r="BM145" s="18" t="s">
        <v>200</v>
      </c>
    </row>
    <row r="146" spans="1:65" s="1" customFormat="1" ht="25.5" customHeight="1">
      <c r="A146" s="130"/>
      <c r="B146" s="166"/>
      <c r="C146" s="171" t="s">
        <v>201</v>
      </c>
      <c r="D146" s="171" t="s">
        <v>139</v>
      </c>
      <c r="E146" s="172" t="s">
        <v>202</v>
      </c>
      <c r="F146" s="247" t="s">
        <v>203</v>
      </c>
      <c r="G146" s="247"/>
      <c r="H146" s="247"/>
      <c r="I146" s="247"/>
      <c r="J146" s="173" t="s">
        <v>136</v>
      </c>
      <c r="K146" s="128">
        <v>1</v>
      </c>
      <c r="L146" s="248"/>
      <c r="M146" s="248"/>
      <c r="N146" s="249">
        <f t="shared" si="10"/>
        <v>0</v>
      </c>
      <c r="O146" s="246"/>
      <c r="P146" s="246"/>
      <c r="Q146" s="246"/>
      <c r="R146" s="170"/>
      <c r="S146" s="130"/>
      <c r="T146" s="115" t="s">
        <v>5</v>
      </c>
      <c r="U146" s="40" t="s">
        <v>40</v>
      </c>
      <c r="V146" s="116">
        <v>0</v>
      </c>
      <c r="W146" s="116">
        <f t="shared" si="11"/>
        <v>0</v>
      </c>
      <c r="X146" s="116">
        <v>7.7000000000000002E-3</v>
      </c>
      <c r="Y146" s="116">
        <f t="shared" si="12"/>
        <v>7.7000000000000002E-3</v>
      </c>
      <c r="Z146" s="116">
        <v>0</v>
      </c>
      <c r="AA146" s="117">
        <f t="shared" si="13"/>
        <v>0</v>
      </c>
      <c r="AR146" s="18" t="s">
        <v>141</v>
      </c>
      <c r="AT146" s="18" t="s">
        <v>139</v>
      </c>
      <c r="AU146" s="18" t="s">
        <v>91</v>
      </c>
      <c r="AY146" s="18" t="s">
        <v>132</v>
      </c>
      <c r="BE146" s="118">
        <f t="shared" si="14"/>
        <v>0</v>
      </c>
      <c r="BF146" s="118">
        <f t="shared" si="15"/>
        <v>0</v>
      </c>
      <c r="BG146" s="118">
        <f t="shared" si="16"/>
        <v>0</v>
      </c>
      <c r="BH146" s="118">
        <f t="shared" si="17"/>
        <v>0</v>
      </c>
      <c r="BI146" s="118">
        <f t="shared" si="18"/>
        <v>0</v>
      </c>
      <c r="BJ146" s="18" t="s">
        <v>80</v>
      </c>
      <c r="BK146" s="118">
        <f t="shared" si="19"/>
        <v>0</v>
      </c>
      <c r="BL146" s="18" t="s">
        <v>137</v>
      </c>
      <c r="BM146" s="18" t="s">
        <v>204</v>
      </c>
    </row>
    <row r="147" spans="1:65" s="1" customFormat="1" ht="16.5" customHeight="1">
      <c r="A147" s="130"/>
      <c r="B147" s="166"/>
      <c r="C147" s="171" t="s">
        <v>205</v>
      </c>
      <c r="D147" s="171" t="s">
        <v>139</v>
      </c>
      <c r="E147" s="172" t="s">
        <v>206</v>
      </c>
      <c r="F147" s="247" t="s">
        <v>207</v>
      </c>
      <c r="G147" s="247"/>
      <c r="H147" s="247"/>
      <c r="I147" s="247"/>
      <c r="J147" s="173" t="s">
        <v>136</v>
      </c>
      <c r="K147" s="128">
        <v>1</v>
      </c>
      <c r="L147" s="248"/>
      <c r="M147" s="248"/>
      <c r="N147" s="249">
        <f t="shared" si="10"/>
        <v>0</v>
      </c>
      <c r="O147" s="246"/>
      <c r="P147" s="246"/>
      <c r="Q147" s="246"/>
      <c r="R147" s="170"/>
      <c r="S147" s="130"/>
      <c r="T147" s="115" t="s">
        <v>5</v>
      </c>
      <c r="U147" s="40" t="s">
        <v>40</v>
      </c>
      <c r="V147" s="116">
        <v>0</v>
      </c>
      <c r="W147" s="116">
        <f t="shared" si="11"/>
        <v>0</v>
      </c>
      <c r="X147" s="116">
        <v>7.2000000000000005E-4</v>
      </c>
      <c r="Y147" s="116">
        <f t="shared" si="12"/>
        <v>7.2000000000000005E-4</v>
      </c>
      <c r="Z147" s="116">
        <v>0</v>
      </c>
      <c r="AA147" s="117">
        <f t="shared" si="13"/>
        <v>0</v>
      </c>
      <c r="AR147" s="18" t="s">
        <v>141</v>
      </c>
      <c r="AT147" s="18" t="s">
        <v>139</v>
      </c>
      <c r="AU147" s="18" t="s">
        <v>91</v>
      </c>
      <c r="AY147" s="18" t="s">
        <v>132</v>
      </c>
      <c r="BE147" s="118">
        <f t="shared" si="14"/>
        <v>0</v>
      </c>
      <c r="BF147" s="118">
        <f t="shared" si="15"/>
        <v>0</v>
      </c>
      <c r="BG147" s="118">
        <f t="shared" si="16"/>
        <v>0</v>
      </c>
      <c r="BH147" s="118">
        <f t="shared" si="17"/>
        <v>0</v>
      </c>
      <c r="BI147" s="118">
        <f t="shared" si="18"/>
        <v>0</v>
      </c>
      <c r="BJ147" s="18" t="s">
        <v>80</v>
      </c>
      <c r="BK147" s="118">
        <f t="shared" si="19"/>
        <v>0</v>
      </c>
      <c r="BL147" s="18" t="s">
        <v>137</v>
      </c>
      <c r="BM147" s="18" t="s">
        <v>208</v>
      </c>
    </row>
    <row r="148" spans="1:65" s="1" customFormat="1" ht="25.5" customHeight="1">
      <c r="A148" s="130"/>
      <c r="B148" s="166"/>
      <c r="C148" s="167" t="s">
        <v>209</v>
      </c>
      <c r="D148" s="167" t="s">
        <v>133</v>
      </c>
      <c r="E148" s="168" t="s">
        <v>210</v>
      </c>
      <c r="F148" s="243" t="s">
        <v>211</v>
      </c>
      <c r="G148" s="243"/>
      <c r="H148" s="243"/>
      <c r="I148" s="243"/>
      <c r="J148" s="169" t="s">
        <v>154</v>
      </c>
      <c r="K148" s="127">
        <v>5</v>
      </c>
      <c r="L148" s="245"/>
      <c r="M148" s="245"/>
      <c r="N148" s="246">
        <f t="shared" si="10"/>
        <v>0</v>
      </c>
      <c r="O148" s="246"/>
      <c r="P148" s="246"/>
      <c r="Q148" s="246"/>
      <c r="R148" s="170"/>
      <c r="S148" s="130"/>
      <c r="T148" s="115" t="s">
        <v>5</v>
      </c>
      <c r="U148" s="40" t="s">
        <v>40</v>
      </c>
      <c r="V148" s="116">
        <v>2.0179999999999998</v>
      </c>
      <c r="W148" s="116">
        <f t="shared" si="11"/>
        <v>10.09</v>
      </c>
      <c r="X148" s="116">
        <v>5.2599200000000004E-3</v>
      </c>
      <c r="Y148" s="116">
        <f t="shared" si="12"/>
        <v>2.6299600000000003E-2</v>
      </c>
      <c r="Z148" s="116">
        <v>0</v>
      </c>
      <c r="AA148" s="117">
        <f t="shared" si="13"/>
        <v>0</v>
      </c>
      <c r="AR148" s="18" t="s">
        <v>137</v>
      </c>
      <c r="AT148" s="18" t="s">
        <v>133</v>
      </c>
      <c r="AU148" s="18" t="s">
        <v>91</v>
      </c>
      <c r="AY148" s="18" t="s">
        <v>132</v>
      </c>
      <c r="BE148" s="118">
        <f t="shared" si="14"/>
        <v>0</v>
      </c>
      <c r="BF148" s="118">
        <f t="shared" si="15"/>
        <v>0</v>
      </c>
      <c r="BG148" s="118">
        <f t="shared" si="16"/>
        <v>0</v>
      </c>
      <c r="BH148" s="118">
        <f t="shared" si="17"/>
        <v>0</v>
      </c>
      <c r="BI148" s="118">
        <f t="shared" si="18"/>
        <v>0</v>
      </c>
      <c r="BJ148" s="18" t="s">
        <v>80</v>
      </c>
      <c r="BK148" s="118">
        <f t="shared" si="19"/>
        <v>0</v>
      </c>
      <c r="BL148" s="18" t="s">
        <v>137</v>
      </c>
      <c r="BM148" s="18" t="s">
        <v>212</v>
      </c>
    </row>
    <row r="149" spans="1:65" s="1" customFormat="1" ht="25.5" customHeight="1">
      <c r="A149" s="130"/>
      <c r="B149" s="166"/>
      <c r="C149" s="167" t="s">
        <v>10</v>
      </c>
      <c r="D149" s="167" t="s">
        <v>133</v>
      </c>
      <c r="E149" s="168" t="s">
        <v>213</v>
      </c>
      <c r="F149" s="243" t="s">
        <v>214</v>
      </c>
      <c r="G149" s="243"/>
      <c r="H149" s="243"/>
      <c r="I149" s="243"/>
      <c r="J149" s="169" t="s">
        <v>154</v>
      </c>
      <c r="K149" s="127">
        <v>3</v>
      </c>
      <c r="L149" s="245"/>
      <c r="M149" s="245"/>
      <c r="N149" s="246">
        <f t="shared" si="10"/>
        <v>0</v>
      </c>
      <c r="O149" s="246"/>
      <c r="P149" s="246"/>
      <c r="Q149" s="246"/>
      <c r="R149" s="170"/>
      <c r="S149" s="130"/>
      <c r="T149" s="115" t="s">
        <v>5</v>
      </c>
      <c r="U149" s="40" t="s">
        <v>40</v>
      </c>
      <c r="V149" s="116">
        <v>1.29</v>
      </c>
      <c r="W149" s="116">
        <f t="shared" si="11"/>
        <v>3.87</v>
      </c>
      <c r="X149" s="116">
        <v>9.3900000000000008E-3</v>
      </c>
      <c r="Y149" s="116">
        <f t="shared" si="12"/>
        <v>2.8170000000000001E-2</v>
      </c>
      <c r="Z149" s="116">
        <v>0</v>
      </c>
      <c r="AA149" s="117">
        <f t="shared" si="13"/>
        <v>0</v>
      </c>
      <c r="AR149" s="18" t="s">
        <v>137</v>
      </c>
      <c r="AT149" s="18" t="s">
        <v>133</v>
      </c>
      <c r="AU149" s="18" t="s">
        <v>91</v>
      </c>
      <c r="AY149" s="18" t="s">
        <v>132</v>
      </c>
      <c r="BE149" s="118">
        <f t="shared" si="14"/>
        <v>0</v>
      </c>
      <c r="BF149" s="118">
        <f t="shared" si="15"/>
        <v>0</v>
      </c>
      <c r="BG149" s="118">
        <f t="shared" si="16"/>
        <v>0</v>
      </c>
      <c r="BH149" s="118">
        <f t="shared" si="17"/>
        <v>0</v>
      </c>
      <c r="BI149" s="118">
        <f t="shared" si="18"/>
        <v>0</v>
      </c>
      <c r="BJ149" s="18" t="s">
        <v>80</v>
      </c>
      <c r="BK149" s="118">
        <f t="shared" si="19"/>
        <v>0</v>
      </c>
      <c r="BL149" s="18" t="s">
        <v>137</v>
      </c>
      <c r="BM149" s="18" t="s">
        <v>215</v>
      </c>
    </row>
    <row r="150" spans="1:65" s="1" customFormat="1" ht="25.5" customHeight="1">
      <c r="A150" s="130"/>
      <c r="B150" s="166"/>
      <c r="C150" s="171" t="s">
        <v>216</v>
      </c>
      <c r="D150" s="171" t="s">
        <v>139</v>
      </c>
      <c r="E150" s="172" t="s">
        <v>217</v>
      </c>
      <c r="F150" s="247" t="s">
        <v>218</v>
      </c>
      <c r="G150" s="247"/>
      <c r="H150" s="247"/>
      <c r="I150" s="247"/>
      <c r="J150" s="173" t="s">
        <v>136</v>
      </c>
      <c r="K150" s="128">
        <v>3</v>
      </c>
      <c r="L150" s="248"/>
      <c r="M150" s="248"/>
      <c r="N150" s="249">
        <f t="shared" si="10"/>
        <v>0</v>
      </c>
      <c r="O150" s="246"/>
      <c r="P150" s="246"/>
      <c r="Q150" s="246"/>
      <c r="R150" s="170"/>
      <c r="S150" s="130"/>
      <c r="T150" s="115" t="s">
        <v>5</v>
      </c>
      <c r="U150" s="40" t="s">
        <v>40</v>
      </c>
      <c r="V150" s="116">
        <v>0</v>
      </c>
      <c r="W150" s="116">
        <f t="shared" si="11"/>
        <v>0</v>
      </c>
      <c r="X150" s="116">
        <v>3.0999999999999999E-3</v>
      </c>
      <c r="Y150" s="116">
        <f t="shared" si="12"/>
        <v>9.2999999999999992E-3</v>
      </c>
      <c r="Z150" s="116">
        <v>0</v>
      </c>
      <c r="AA150" s="117">
        <f t="shared" si="13"/>
        <v>0</v>
      </c>
      <c r="AR150" s="18" t="s">
        <v>141</v>
      </c>
      <c r="AT150" s="18" t="s">
        <v>139</v>
      </c>
      <c r="AU150" s="18" t="s">
        <v>91</v>
      </c>
      <c r="AY150" s="18" t="s">
        <v>132</v>
      </c>
      <c r="BE150" s="118">
        <f t="shared" si="14"/>
        <v>0</v>
      </c>
      <c r="BF150" s="118">
        <f t="shared" si="15"/>
        <v>0</v>
      </c>
      <c r="BG150" s="118">
        <f t="shared" si="16"/>
        <v>0</v>
      </c>
      <c r="BH150" s="118">
        <f t="shared" si="17"/>
        <v>0</v>
      </c>
      <c r="BI150" s="118">
        <f t="shared" si="18"/>
        <v>0</v>
      </c>
      <c r="BJ150" s="18" t="s">
        <v>80</v>
      </c>
      <c r="BK150" s="118">
        <f t="shared" si="19"/>
        <v>0</v>
      </c>
      <c r="BL150" s="18" t="s">
        <v>137</v>
      </c>
      <c r="BM150" s="18" t="s">
        <v>219</v>
      </c>
    </row>
    <row r="151" spans="1:65" s="1" customFormat="1" ht="25.5" customHeight="1">
      <c r="A151" s="130"/>
      <c r="B151" s="166"/>
      <c r="C151" s="167" t="s">
        <v>220</v>
      </c>
      <c r="D151" s="167" t="s">
        <v>133</v>
      </c>
      <c r="E151" s="168" t="s">
        <v>221</v>
      </c>
      <c r="F151" s="243" t="s">
        <v>222</v>
      </c>
      <c r="G151" s="243"/>
      <c r="H151" s="243"/>
      <c r="I151" s="243"/>
      <c r="J151" s="169" t="s">
        <v>154</v>
      </c>
      <c r="K151" s="127">
        <v>3</v>
      </c>
      <c r="L151" s="245"/>
      <c r="M151" s="245"/>
      <c r="N151" s="246">
        <f t="shared" si="10"/>
        <v>0</v>
      </c>
      <c r="O151" s="246"/>
      <c r="P151" s="246"/>
      <c r="Q151" s="246"/>
      <c r="R151" s="170"/>
      <c r="S151" s="130"/>
      <c r="T151" s="115" t="s">
        <v>5</v>
      </c>
      <c r="U151" s="40" t="s">
        <v>40</v>
      </c>
      <c r="V151" s="116">
        <v>1.5389999999999999</v>
      </c>
      <c r="W151" s="116">
        <f t="shared" si="11"/>
        <v>4.617</v>
      </c>
      <c r="X151" s="116">
        <v>1.149E-2</v>
      </c>
      <c r="Y151" s="116">
        <f t="shared" si="12"/>
        <v>3.4470000000000001E-2</v>
      </c>
      <c r="Z151" s="116">
        <v>0</v>
      </c>
      <c r="AA151" s="117">
        <f t="shared" si="13"/>
        <v>0</v>
      </c>
      <c r="AR151" s="18" t="s">
        <v>137</v>
      </c>
      <c r="AT151" s="18" t="s">
        <v>133</v>
      </c>
      <c r="AU151" s="18" t="s">
        <v>91</v>
      </c>
      <c r="AY151" s="18" t="s">
        <v>132</v>
      </c>
      <c r="BE151" s="118">
        <f t="shared" si="14"/>
        <v>0</v>
      </c>
      <c r="BF151" s="118">
        <f t="shared" si="15"/>
        <v>0</v>
      </c>
      <c r="BG151" s="118">
        <f t="shared" si="16"/>
        <v>0</v>
      </c>
      <c r="BH151" s="118">
        <f t="shared" si="17"/>
        <v>0</v>
      </c>
      <c r="BI151" s="118">
        <f t="shared" si="18"/>
        <v>0</v>
      </c>
      <c r="BJ151" s="18" t="s">
        <v>80</v>
      </c>
      <c r="BK151" s="118">
        <f t="shared" si="19"/>
        <v>0</v>
      </c>
      <c r="BL151" s="18" t="s">
        <v>137</v>
      </c>
      <c r="BM151" s="18" t="s">
        <v>223</v>
      </c>
    </row>
    <row r="152" spans="1:65" s="1" customFormat="1" ht="25.5" customHeight="1">
      <c r="A152" s="130"/>
      <c r="B152" s="166"/>
      <c r="C152" s="171" t="s">
        <v>224</v>
      </c>
      <c r="D152" s="171" t="s">
        <v>139</v>
      </c>
      <c r="E152" s="172" t="s">
        <v>225</v>
      </c>
      <c r="F152" s="247" t="s">
        <v>226</v>
      </c>
      <c r="G152" s="247"/>
      <c r="H152" s="247"/>
      <c r="I152" s="247"/>
      <c r="J152" s="173" t="s">
        <v>136</v>
      </c>
      <c r="K152" s="128">
        <v>3</v>
      </c>
      <c r="L152" s="248"/>
      <c r="M152" s="248"/>
      <c r="N152" s="249">
        <f t="shared" si="10"/>
        <v>0</v>
      </c>
      <c r="O152" s="246"/>
      <c r="P152" s="246"/>
      <c r="Q152" s="246"/>
      <c r="R152" s="170"/>
      <c r="S152" s="130"/>
      <c r="T152" s="115" t="s">
        <v>5</v>
      </c>
      <c r="U152" s="40" t="s">
        <v>40</v>
      </c>
      <c r="V152" s="116">
        <v>0</v>
      </c>
      <c r="W152" s="116">
        <f t="shared" si="11"/>
        <v>0</v>
      </c>
      <c r="X152" s="116">
        <v>3.8500000000000001E-3</v>
      </c>
      <c r="Y152" s="116">
        <f t="shared" si="12"/>
        <v>1.1550000000000001E-2</v>
      </c>
      <c r="Z152" s="116">
        <v>0</v>
      </c>
      <c r="AA152" s="117">
        <f t="shared" si="13"/>
        <v>0</v>
      </c>
      <c r="AR152" s="18" t="s">
        <v>141</v>
      </c>
      <c r="AT152" s="18" t="s">
        <v>139</v>
      </c>
      <c r="AU152" s="18" t="s">
        <v>91</v>
      </c>
      <c r="AY152" s="18" t="s">
        <v>132</v>
      </c>
      <c r="BE152" s="118">
        <f t="shared" si="14"/>
        <v>0</v>
      </c>
      <c r="BF152" s="118">
        <f t="shared" si="15"/>
        <v>0</v>
      </c>
      <c r="BG152" s="118">
        <f t="shared" si="16"/>
        <v>0</v>
      </c>
      <c r="BH152" s="118">
        <f t="shared" si="17"/>
        <v>0</v>
      </c>
      <c r="BI152" s="118">
        <f t="shared" si="18"/>
        <v>0</v>
      </c>
      <c r="BJ152" s="18" t="s">
        <v>80</v>
      </c>
      <c r="BK152" s="118">
        <f t="shared" si="19"/>
        <v>0</v>
      </c>
      <c r="BL152" s="18" t="s">
        <v>137</v>
      </c>
      <c r="BM152" s="18" t="s">
        <v>227</v>
      </c>
    </row>
    <row r="153" spans="1:65" s="1" customFormat="1" ht="25.5" customHeight="1">
      <c r="A153" s="130"/>
      <c r="B153" s="166"/>
      <c r="C153" s="167" t="s">
        <v>228</v>
      </c>
      <c r="D153" s="167" t="s">
        <v>133</v>
      </c>
      <c r="E153" s="168" t="s">
        <v>229</v>
      </c>
      <c r="F153" s="243" t="s">
        <v>230</v>
      </c>
      <c r="G153" s="243"/>
      <c r="H153" s="243"/>
      <c r="I153" s="243"/>
      <c r="J153" s="169" t="s">
        <v>136</v>
      </c>
      <c r="K153" s="127">
        <v>2</v>
      </c>
      <c r="L153" s="245"/>
      <c r="M153" s="245"/>
      <c r="N153" s="246">
        <f t="shared" si="10"/>
        <v>0</v>
      </c>
      <c r="O153" s="246"/>
      <c r="P153" s="246"/>
      <c r="Q153" s="246"/>
      <c r="R153" s="170"/>
      <c r="S153" s="130"/>
      <c r="T153" s="115" t="s">
        <v>5</v>
      </c>
      <c r="U153" s="40" t="s">
        <v>40</v>
      </c>
      <c r="V153" s="116">
        <v>5.0999999999999997E-2</v>
      </c>
      <c r="W153" s="116">
        <f t="shared" si="11"/>
        <v>0.10199999999999999</v>
      </c>
      <c r="X153" s="116">
        <v>3.0000000000000001E-5</v>
      </c>
      <c r="Y153" s="116">
        <f t="shared" si="12"/>
        <v>6.0000000000000002E-5</v>
      </c>
      <c r="Z153" s="116">
        <v>0</v>
      </c>
      <c r="AA153" s="117">
        <f t="shared" si="13"/>
        <v>0</v>
      </c>
      <c r="AR153" s="18" t="s">
        <v>137</v>
      </c>
      <c r="AT153" s="18" t="s">
        <v>133</v>
      </c>
      <c r="AU153" s="18" t="s">
        <v>91</v>
      </c>
      <c r="AY153" s="18" t="s">
        <v>132</v>
      </c>
      <c r="BE153" s="118">
        <f t="shared" si="14"/>
        <v>0</v>
      </c>
      <c r="BF153" s="118">
        <f t="shared" si="15"/>
        <v>0</v>
      </c>
      <c r="BG153" s="118">
        <f t="shared" si="16"/>
        <v>0</v>
      </c>
      <c r="BH153" s="118">
        <f t="shared" si="17"/>
        <v>0</v>
      </c>
      <c r="BI153" s="118">
        <f t="shared" si="18"/>
        <v>0</v>
      </c>
      <c r="BJ153" s="18" t="s">
        <v>80</v>
      </c>
      <c r="BK153" s="118">
        <f t="shared" si="19"/>
        <v>0</v>
      </c>
      <c r="BL153" s="18" t="s">
        <v>137</v>
      </c>
      <c r="BM153" s="18" t="s">
        <v>231</v>
      </c>
    </row>
    <row r="154" spans="1:65" s="1" customFormat="1" ht="25.5" customHeight="1">
      <c r="A154" s="130"/>
      <c r="B154" s="166"/>
      <c r="C154" s="171" t="s">
        <v>232</v>
      </c>
      <c r="D154" s="171" t="s">
        <v>139</v>
      </c>
      <c r="E154" s="172" t="s">
        <v>233</v>
      </c>
      <c r="F154" s="247" t="s">
        <v>234</v>
      </c>
      <c r="G154" s="247"/>
      <c r="H154" s="247"/>
      <c r="I154" s="247"/>
      <c r="J154" s="173" t="s">
        <v>136</v>
      </c>
      <c r="K154" s="128">
        <v>2</v>
      </c>
      <c r="L154" s="248"/>
      <c r="M154" s="248"/>
      <c r="N154" s="249">
        <f t="shared" si="10"/>
        <v>0</v>
      </c>
      <c r="O154" s="246"/>
      <c r="P154" s="246"/>
      <c r="Q154" s="246"/>
      <c r="R154" s="170"/>
      <c r="S154" s="130"/>
      <c r="T154" s="115" t="s">
        <v>5</v>
      </c>
      <c r="U154" s="40" t="s">
        <v>40</v>
      </c>
      <c r="V154" s="116">
        <v>0</v>
      </c>
      <c r="W154" s="116">
        <f t="shared" si="11"/>
        <v>0</v>
      </c>
      <c r="X154" s="116">
        <v>1.9000000000000001E-4</v>
      </c>
      <c r="Y154" s="116">
        <f t="shared" si="12"/>
        <v>3.8000000000000002E-4</v>
      </c>
      <c r="Z154" s="116">
        <v>0</v>
      </c>
      <c r="AA154" s="117">
        <f t="shared" si="13"/>
        <v>0</v>
      </c>
      <c r="AR154" s="18" t="s">
        <v>141</v>
      </c>
      <c r="AT154" s="18" t="s">
        <v>139</v>
      </c>
      <c r="AU154" s="18" t="s">
        <v>91</v>
      </c>
      <c r="AY154" s="18" t="s">
        <v>132</v>
      </c>
      <c r="BE154" s="118">
        <f t="shared" si="14"/>
        <v>0</v>
      </c>
      <c r="BF154" s="118">
        <f t="shared" si="15"/>
        <v>0</v>
      </c>
      <c r="BG154" s="118">
        <f t="shared" si="16"/>
        <v>0</v>
      </c>
      <c r="BH154" s="118">
        <f t="shared" si="17"/>
        <v>0</v>
      </c>
      <c r="BI154" s="118">
        <f t="shared" si="18"/>
        <v>0</v>
      </c>
      <c r="BJ154" s="18" t="s">
        <v>80</v>
      </c>
      <c r="BK154" s="118">
        <f t="shared" si="19"/>
        <v>0</v>
      </c>
      <c r="BL154" s="18" t="s">
        <v>137</v>
      </c>
      <c r="BM154" s="18" t="s">
        <v>235</v>
      </c>
    </row>
    <row r="155" spans="1:65" s="1" customFormat="1" ht="25.5" customHeight="1">
      <c r="A155" s="130"/>
      <c r="B155" s="166"/>
      <c r="C155" s="167" t="s">
        <v>236</v>
      </c>
      <c r="D155" s="167" t="s">
        <v>133</v>
      </c>
      <c r="E155" s="168" t="s">
        <v>237</v>
      </c>
      <c r="F155" s="243" t="s">
        <v>238</v>
      </c>
      <c r="G155" s="243"/>
      <c r="H155" s="243"/>
      <c r="I155" s="243"/>
      <c r="J155" s="169" t="s">
        <v>136</v>
      </c>
      <c r="K155" s="127">
        <v>1</v>
      </c>
      <c r="L155" s="245"/>
      <c r="M155" s="245"/>
      <c r="N155" s="246">
        <f t="shared" si="10"/>
        <v>0</v>
      </c>
      <c r="O155" s="246"/>
      <c r="P155" s="246"/>
      <c r="Q155" s="246"/>
      <c r="R155" s="170"/>
      <c r="S155" s="130"/>
      <c r="T155" s="115" t="s">
        <v>5</v>
      </c>
      <c r="U155" s="40" t="s">
        <v>40</v>
      </c>
      <c r="V155" s="116">
        <v>0.20599999999999999</v>
      </c>
      <c r="W155" s="116">
        <f t="shared" si="11"/>
        <v>0.20599999999999999</v>
      </c>
      <c r="X155" s="116">
        <v>1E-4</v>
      </c>
      <c r="Y155" s="116">
        <f t="shared" si="12"/>
        <v>1E-4</v>
      </c>
      <c r="Z155" s="116">
        <v>0</v>
      </c>
      <c r="AA155" s="117">
        <f t="shared" si="13"/>
        <v>0</v>
      </c>
      <c r="AR155" s="18" t="s">
        <v>137</v>
      </c>
      <c r="AT155" s="18" t="s">
        <v>133</v>
      </c>
      <c r="AU155" s="18" t="s">
        <v>91</v>
      </c>
      <c r="AY155" s="18" t="s">
        <v>132</v>
      </c>
      <c r="BE155" s="118">
        <f t="shared" si="14"/>
        <v>0</v>
      </c>
      <c r="BF155" s="118">
        <f t="shared" si="15"/>
        <v>0</v>
      </c>
      <c r="BG155" s="118">
        <f t="shared" si="16"/>
        <v>0</v>
      </c>
      <c r="BH155" s="118">
        <f t="shared" si="17"/>
        <v>0</v>
      </c>
      <c r="BI155" s="118">
        <f t="shared" si="18"/>
        <v>0</v>
      </c>
      <c r="BJ155" s="18" t="s">
        <v>80</v>
      </c>
      <c r="BK155" s="118">
        <f t="shared" si="19"/>
        <v>0</v>
      </c>
      <c r="BL155" s="18" t="s">
        <v>137</v>
      </c>
      <c r="BM155" s="18" t="s">
        <v>239</v>
      </c>
    </row>
    <row r="156" spans="1:65" s="1" customFormat="1" ht="38.25" customHeight="1">
      <c r="A156" s="130"/>
      <c r="B156" s="166"/>
      <c r="C156" s="171" t="s">
        <v>240</v>
      </c>
      <c r="D156" s="171" t="s">
        <v>139</v>
      </c>
      <c r="E156" s="172" t="s">
        <v>241</v>
      </c>
      <c r="F156" s="247" t="s">
        <v>242</v>
      </c>
      <c r="G156" s="247"/>
      <c r="H156" s="247"/>
      <c r="I156" s="247"/>
      <c r="J156" s="173" t="s">
        <v>136</v>
      </c>
      <c r="K156" s="128">
        <v>1</v>
      </c>
      <c r="L156" s="248"/>
      <c r="M156" s="248"/>
      <c r="N156" s="249">
        <f t="shared" si="10"/>
        <v>0</v>
      </c>
      <c r="O156" s="246"/>
      <c r="P156" s="246"/>
      <c r="Q156" s="246"/>
      <c r="R156" s="170"/>
      <c r="S156" s="130"/>
      <c r="T156" s="115" t="s">
        <v>5</v>
      </c>
      <c r="U156" s="40" t="s">
        <v>40</v>
      </c>
      <c r="V156" s="116">
        <v>0</v>
      </c>
      <c r="W156" s="116">
        <f t="shared" si="11"/>
        <v>0</v>
      </c>
      <c r="X156" s="116">
        <v>8.0000000000000004E-4</v>
      </c>
      <c r="Y156" s="116">
        <f t="shared" si="12"/>
        <v>8.0000000000000004E-4</v>
      </c>
      <c r="Z156" s="116">
        <v>0</v>
      </c>
      <c r="AA156" s="117">
        <f t="shared" si="13"/>
        <v>0</v>
      </c>
      <c r="AR156" s="18" t="s">
        <v>141</v>
      </c>
      <c r="AT156" s="18" t="s">
        <v>139</v>
      </c>
      <c r="AU156" s="18" t="s">
        <v>91</v>
      </c>
      <c r="AY156" s="18" t="s">
        <v>132</v>
      </c>
      <c r="BE156" s="118">
        <f t="shared" si="14"/>
        <v>0</v>
      </c>
      <c r="BF156" s="118">
        <f t="shared" si="15"/>
        <v>0</v>
      </c>
      <c r="BG156" s="118">
        <f t="shared" si="16"/>
        <v>0</v>
      </c>
      <c r="BH156" s="118">
        <f t="shared" si="17"/>
        <v>0</v>
      </c>
      <c r="BI156" s="118">
        <f t="shared" si="18"/>
        <v>0</v>
      </c>
      <c r="BJ156" s="18" t="s">
        <v>80</v>
      </c>
      <c r="BK156" s="118">
        <f t="shared" si="19"/>
        <v>0</v>
      </c>
      <c r="BL156" s="18" t="s">
        <v>137</v>
      </c>
      <c r="BM156" s="18" t="s">
        <v>243</v>
      </c>
    </row>
    <row r="157" spans="1:65" s="1" customFormat="1" ht="25.5" customHeight="1">
      <c r="A157" s="130"/>
      <c r="B157" s="166"/>
      <c r="C157" s="167" t="s">
        <v>244</v>
      </c>
      <c r="D157" s="167" t="s">
        <v>133</v>
      </c>
      <c r="E157" s="168" t="s">
        <v>245</v>
      </c>
      <c r="F157" s="243" t="s">
        <v>246</v>
      </c>
      <c r="G157" s="243"/>
      <c r="H157" s="243"/>
      <c r="I157" s="243"/>
      <c r="J157" s="169" t="s">
        <v>154</v>
      </c>
      <c r="K157" s="127">
        <v>1</v>
      </c>
      <c r="L157" s="245"/>
      <c r="M157" s="245"/>
      <c r="N157" s="246">
        <f t="shared" si="10"/>
        <v>0</v>
      </c>
      <c r="O157" s="246"/>
      <c r="P157" s="246"/>
      <c r="Q157" s="246"/>
      <c r="R157" s="170"/>
      <c r="S157" s="130"/>
      <c r="T157" s="115" t="s">
        <v>5</v>
      </c>
      <c r="U157" s="40" t="s">
        <v>40</v>
      </c>
      <c r="V157" s="116">
        <v>2.4649999999999999</v>
      </c>
      <c r="W157" s="116">
        <f t="shared" si="11"/>
        <v>2.4649999999999999</v>
      </c>
      <c r="X157" s="116">
        <v>1.362E-2</v>
      </c>
      <c r="Y157" s="116">
        <f t="shared" si="12"/>
        <v>1.362E-2</v>
      </c>
      <c r="Z157" s="116">
        <v>0</v>
      </c>
      <c r="AA157" s="117">
        <f t="shared" si="13"/>
        <v>0</v>
      </c>
      <c r="AR157" s="18" t="s">
        <v>137</v>
      </c>
      <c r="AT157" s="18" t="s">
        <v>133</v>
      </c>
      <c r="AU157" s="18" t="s">
        <v>91</v>
      </c>
      <c r="AY157" s="18" t="s">
        <v>132</v>
      </c>
      <c r="BE157" s="118">
        <f t="shared" si="14"/>
        <v>0</v>
      </c>
      <c r="BF157" s="118">
        <f t="shared" si="15"/>
        <v>0</v>
      </c>
      <c r="BG157" s="118">
        <f t="shared" si="16"/>
        <v>0</v>
      </c>
      <c r="BH157" s="118">
        <f t="shared" si="17"/>
        <v>0</v>
      </c>
      <c r="BI157" s="118">
        <f t="shared" si="18"/>
        <v>0</v>
      </c>
      <c r="BJ157" s="18" t="s">
        <v>80</v>
      </c>
      <c r="BK157" s="118">
        <f t="shared" si="19"/>
        <v>0</v>
      </c>
      <c r="BL157" s="18" t="s">
        <v>137</v>
      </c>
      <c r="BM157" s="18" t="s">
        <v>247</v>
      </c>
    </row>
    <row r="158" spans="1:65" s="1" customFormat="1" ht="16.5" customHeight="1">
      <c r="A158" s="130"/>
      <c r="B158" s="166"/>
      <c r="C158" s="171" t="s">
        <v>248</v>
      </c>
      <c r="D158" s="171" t="s">
        <v>139</v>
      </c>
      <c r="E158" s="172" t="s">
        <v>249</v>
      </c>
      <c r="F158" s="247" t="s">
        <v>250</v>
      </c>
      <c r="G158" s="247"/>
      <c r="H158" s="247"/>
      <c r="I158" s="247"/>
      <c r="J158" s="173" t="s">
        <v>136</v>
      </c>
      <c r="K158" s="128">
        <v>1</v>
      </c>
      <c r="L158" s="248"/>
      <c r="M158" s="248"/>
      <c r="N158" s="249">
        <f t="shared" si="10"/>
        <v>0</v>
      </c>
      <c r="O158" s="246"/>
      <c r="P158" s="246"/>
      <c r="Q158" s="246"/>
      <c r="R158" s="170"/>
      <c r="S158" s="130"/>
      <c r="T158" s="115" t="s">
        <v>5</v>
      </c>
      <c r="U158" s="40" t="s">
        <v>40</v>
      </c>
      <c r="V158" s="116">
        <v>0</v>
      </c>
      <c r="W158" s="116">
        <f t="shared" si="11"/>
        <v>0</v>
      </c>
      <c r="X158" s="116">
        <v>2.63E-2</v>
      </c>
      <c r="Y158" s="116">
        <f t="shared" si="12"/>
        <v>2.63E-2</v>
      </c>
      <c r="Z158" s="116">
        <v>0</v>
      </c>
      <c r="AA158" s="117">
        <f t="shared" si="13"/>
        <v>0</v>
      </c>
      <c r="AR158" s="18" t="s">
        <v>141</v>
      </c>
      <c r="AT158" s="18" t="s">
        <v>139</v>
      </c>
      <c r="AU158" s="18" t="s">
        <v>91</v>
      </c>
      <c r="AY158" s="18" t="s">
        <v>132</v>
      </c>
      <c r="BE158" s="118">
        <f t="shared" si="14"/>
        <v>0</v>
      </c>
      <c r="BF158" s="118">
        <f t="shared" si="15"/>
        <v>0</v>
      </c>
      <c r="BG158" s="118">
        <f t="shared" si="16"/>
        <v>0</v>
      </c>
      <c r="BH158" s="118">
        <f t="shared" si="17"/>
        <v>0</v>
      </c>
      <c r="BI158" s="118">
        <f t="shared" si="18"/>
        <v>0</v>
      </c>
      <c r="BJ158" s="18" t="s">
        <v>80</v>
      </c>
      <c r="BK158" s="118">
        <f t="shared" si="19"/>
        <v>0</v>
      </c>
      <c r="BL158" s="18" t="s">
        <v>137</v>
      </c>
      <c r="BM158" s="18" t="s">
        <v>251</v>
      </c>
    </row>
    <row r="159" spans="1:65" s="1" customFormat="1" ht="25.5" customHeight="1">
      <c r="A159" s="130"/>
      <c r="B159" s="166"/>
      <c r="C159" s="167" t="s">
        <v>252</v>
      </c>
      <c r="D159" s="167" t="s">
        <v>133</v>
      </c>
      <c r="E159" s="168" t="s">
        <v>213</v>
      </c>
      <c r="F159" s="243" t="s">
        <v>214</v>
      </c>
      <c r="G159" s="243"/>
      <c r="H159" s="243"/>
      <c r="I159" s="243"/>
      <c r="J159" s="169" t="s">
        <v>154</v>
      </c>
      <c r="K159" s="127">
        <v>1</v>
      </c>
      <c r="L159" s="245"/>
      <c r="M159" s="245"/>
      <c r="N159" s="246">
        <f t="shared" si="10"/>
        <v>0</v>
      </c>
      <c r="O159" s="246"/>
      <c r="P159" s="246"/>
      <c r="Q159" s="246"/>
      <c r="R159" s="170"/>
      <c r="S159" s="130"/>
      <c r="T159" s="115" t="s">
        <v>5</v>
      </c>
      <c r="U159" s="40" t="s">
        <v>40</v>
      </c>
      <c r="V159" s="116">
        <v>1.29</v>
      </c>
      <c r="W159" s="116">
        <f t="shared" si="11"/>
        <v>1.29</v>
      </c>
      <c r="X159" s="116">
        <v>9.3900000000000008E-3</v>
      </c>
      <c r="Y159" s="116">
        <f t="shared" si="12"/>
        <v>9.3900000000000008E-3</v>
      </c>
      <c r="Z159" s="116">
        <v>0</v>
      </c>
      <c r="AA159" s="117">
        <f t="shared" si="13"/>
        <v>0</v>
      </c>
      <c r="AR159" s="18" t="s">
        <v>137</v>
      </c>
      <c r="AT159" s="18" t="s">
        <v>133</v>
      </c>
      <c r="AU159" s="18" t="s">
        <v>91</v>
      </c>
      <c r="AY159" s="18" t="s">
        <v>132</v>
      </c>
      <c r="BE159" s="118">
        <f t="shared" si="14"/>
        <v>0</v>
      </c>
      <c r="BF159" s="118">
        <f t="shared" si="15"/>
        <v>0</v>
      </c>
      <c r="BG159" s="118">
        <f t="shared" si="16"/>
        <v>0</v>
      </c>
      <c r="BH159" s="118">
        <f t="shared" si="17"/>
        <v>0</v>
      </c>
      <c r="BI159" s="118">
        <f t="shared" si="18"/>
        <v>0</v>
      </c>
      <c r="BJ159" s="18" t="s">
        <v>80</v>
      </c>
      <c r="BK159" s="118">
        <f t="shared" si="19"/>
        <v>0</v>
      </c>
      <c r="BL159" s="18" t="s">
        <v>137</v>
      </c>
      <c r="BM159" s="18" t="s">
        <v>253</v>
      </c>
    </row>
    <row r="160" spans="1:65" s="1" customFormat="1" ht="25.5" customHeight="1">
      <c r="A160" s="130"/>
      <c r="B160" s="166"/>
      <c r="C160" s="171" t="s">
        <v>141</v>
      </c>
      <c r="D160" s="171" t="s">
        <v>139</v>
      </c>
      <c r="E160" s="172" t="s">
        <v>254</v>
      </c>
      <c r="F160" s="247" t="s">
        <v>255</v>
      </c>
      <c r="G160" s="247"/>
      <c r="H160" s="247"/>
      <c r="I160" s="247"/>
      <c r="J160" s="173" t="s">
        <v>136</v>
      </c>
      <c r="K160" s="128">
        <v>1</v>
      </c>
      <c r="L160" s="248"/>
      <c r="M160" s="248"/>
      <c r="N160" s="249">
        <f t="shared" si="10"/>
        <v>0</v>
      </c>
      <c r="O160" s="246"/>
      <c r="P160" s="246"/>
      <c r="Q160" s="246"/>
      <c r="R160" s="170"/>
      <c r="S160" s="130"/>
      <c r="T160" s="115" t="s">
        <v>5</v>
      </c>
      <c r="U160" s="40" t="s">
        <v>40</v>
      </c>
      <c r="V160" s="116">
        <v>0</v>
      </c>
      <c r="W160" s="116">
        <f t="shared" si="11"/>
        <v>0</v>
      </c>
      <c r="X160" s="116">
        <v>1.8E-3</v>
      </c>
      <c r="Y160" s="116">
        <f t="shared" si="12"/>
        <v>1.8E-3</v>
      </c>
      <c r="Z160" s="116">
        <v>0</v>
      </c>
      <c r="AA160" s="117">
        <f t="shared" si="13"/>
        <v>0</v>
      </c>
      <c r="AR160" s="18" t="s">
        <v>141</v>
      </c>
      <c r="AT160" s="18" t="s">
        <v>139</v>
      </c>
      <c r="AU160" s="18" t="s">
        <v>91</v>
      </c>
      <c r="AY160" s="18" t="s">
        <v>132</v>
      </c>
      <c r="BE160" s="118">
        <f t="shared" si="14"/>
        <v>0</v>
      </c>
      <c r="BF160" s="118">
        <f t="shared" si="15"/>
        <v>0</v>
      </c>
      <c r="BG160" s="118">
        <f t="shared" si="16"/>
        <v>0</v>
      </c>
      <c r="BH160" s="118">
        <f t="shared" si="17"/>
        <v>0</v>
      </c>
      <c r="BI160" s="118">
        <f t="shared" si="18"/>
        <v>0</v>
      </c>
      <c r="BJ160" s="18" t="s">
        <v>80</v>
      </c>
      <c r="BK160" s="118">
        <f t="shared" si="19"/>
        <v>0</v>
      </c>
      <c r="BL160" s="18" t="s">
        <v>137</v>
      </c>
      <c r="BM160" s="18" t="s">
        <v>256</v>
      </c>
    </row>
    <row r="161" spans="1:65" s="1" customFormat="1" ht="25.5" customHeight="1">
      <c r="A161" s="130"/>
      <c r="B161" s="166"/>
      <c r="C161" s="167" t="s">
        <v>257</v>
      </c>
      <c r="D161" s="167" t="s">
        <v>133</v>
      </c>
      <c r="E161" s="168" t="s">
        <v>221</v>
      </c>
      <c r="F161" s="243" t="s">
        <v>222</v>
      </c>
      <c r="G161" s="243"/>
      <c r="H161" s="243"/>
      <c r="I161" s="243"/>
      <c r="J161" s="169" t="s">
        <v>154</v>
      </c>
      <c r="K161" s="127">
        <v>3</v>
      </c>
      <c r="L161" s="245"/>
      <c r="M161" s="245"/>
      <c r="N161" s="246">
        <f t="shared" si="10"/>
        <v>0</v>
      </c>
      <c r="O161" s="246"/>
      <c r="P161" s="246"/>
      <c r="Q161" s="246"/>
      <c r="R161" s="170"/>
      <c r="S161" s="130"/>
      <c r="T161" s="115" t="s">
        <v>5</v>
      </c>
      <c r="U161" s="40" t="s">
        <v>40</v>
      </c>
      <c r="V161" s="116">
        <v>1.5389999999999999</v>
      </c>
      <c r="W161" s="116">
        <f t="shared" si="11"/>
        <v>4.617</v>
      </c>
      <c r="X161" s="116">
        <v>1.149E-2</v>
      </c>
      <c r="Y161" s="116">
        <f t="shared" si="12"/>
        <v>3.4470000000000001E-2</v>
      </c>
      <c r="Z161" s="116">
        <v>0</v>
      </c>
      <c r="AA161" s="117">
        <f t="shared" si="13"/>
        <v>0</v>
      </c>
      <c r="AR161" s="18" t="s">
        <v>137</v>
      </c>
      <c r="AT161" s="18" t="s">
        <v>133</v>
      </c>
      <c r="AU161" s="18" t="s">
        <v>91</v>
      </c>
      <c r="AY161" s="18" t="s">
        <v>132</v>
      </c>
      <c r="BE161" s="118">
        <f t="shared" si="14"/>
        <v>0</v>
      </c>
      <c r="BF161" s="118">
        <f t="shared" si="15"/>
        <v>0</v>
      </c>
      <c r="BG161" s="118">
        <f t="shared" si="16"/>
        <v>0</v>
      </c>
      <c r="BH161" s="118">
        <f t="shared" si="17"/>
        <v>0</v>
      </c>
      <c r="BI161" s="118">
        <f t="shared" si="18"/>
        <v>0</v>
      </c>
      <c r="BJ161" s="18" t="s">
        <v>80</v>
      </c>
      <c r="BK161" s="118">
        <f t="shared" si="19"/>
        <v>0</v>
      </c>
      <c r="BL161" s="18" t="s">
        <v>137</v>
      </c>
      <c r="BM161" s="18" t="s">
        <v>258</v>
      </c>
    </row>
    <row r="162" spans="1:65" s="1" customFormat="1" ht="25.5" customHeight="1">
      <c r="A162" s="130"/>
      <c r="B162" s="166"/>
      <c r="C162" s="171" t="s">
        <v>259</v>
      </c>
      <c r="D162" s="171" t="s">
        <v>139</v>
      </c>
      <c r="E162" s="172" t="s">
        <v>260</v>
      </c>
      <c r="F162" s="247" t="s">
        <v>261</v>
      </c>
      <c r="G162" s="247"/>
      <c r="H162" s="247"/>
      <c r="I162" s="247"/>
      <c r="J162" s="173" t="s">
        <v>136</v>
      </c>
      <c r="K162" s="128">
        <v>3</v>
      </c>
      <c r="L162" s="248"/>
      <c r="M162" s="248"/>
      <c r="N162" s="249">
        <f t="shared" si="10"/>
        <v>0</v>
      </c>
      <c r="O162" s="246"/>
      <c r="P162" s="246"/>
      <c r="Q162" s="246"/>
      <c r="R162" s="170"/>
      <c r="S162" s="130"/>
      <c r="T162" s="115" t="s">
        <v>5</v>
      </c>
      <c r="U162" s="40" t="s">
        <v>40</v>
      </c>
      <c r="V162" s="116">
        <v>0</v>
      </c>
      <c r="W162" s="116">
        <f t="shared" si="11"/>
        <v>0</v>
      </c>
      <c r="X162" s="116">
        <v>2.8E-3</v>
      </c>
      <c r="Y162" s="116">
        <f t="shared" si="12"/>
        <v>8.3999999999999995E-3</v>
      </c>
      <c r="Z162" s="116">
        <v>0</v>
      </c>
      <c r="AA162" s="117">
        <f t="shared" si="13"/>
        <v>0</v>
      </c>
      <c r="AR162" s="18" t="s">
        <v>141</v>
      </c>
      <c r="AT162" s="18" t="s">
        <v>139</v>
      </c>
      <c r="AU162" s="18" t="s">
        <v>91</v>
      </c>
      <c r="AY162" s="18" t="s">
        <v>132</v>
      </c>
      <c r="BE162" s="118">
        <f t="shared" si="14"/>
        <v>0</v>
      </c>
      <c r="BF162" s="118">
        <f t="shared" si="15"/>
        <v>0</v>
      </c>
      <c r="BG162" s="118">
        <f t="shared" si="16"/>
        <v>0</v>
      </c>
      <c r="BH162" s="118">
        <f t="shared" si="17"/>
        <v>0</v>
      </c>
      <c r="BI162" s="118">
        <f t="shared" si="18"/>
        <v>0</v>
      </c>
      <c r="BJ162" s="18" t="s">
        <v>80</v>
      </c>
      <c r="BK162" s="118">
        <f t="shared" si="19"/>
        <v>0</v>
      </c>
      <c r="BL162" s="18" t="s">
        <v>137</v>
      </c>
      <c r="BM162" s="18" t="s">
        <v>262</v>
      </c>
    </row>
    <row r="163" spans="1:65" s="1" customFormat="1" ht="25.5" customHeight="1">
      <c r="A163" s="130"/>
      <c r="B163" s="166"/>
      <c r="C163" s="167" t="s">
        <v>263</v>
      </c>
      <c r="D163" s="167" t="s">
        <v>133</v>
      </c>
      <c r="E163" s="168" t="s">
        <v>264</v>
      </c>
      <c r="F163" s="243" t="s">
        <v>265</v>
      </c>
      <c r="G163" s="243"/>
      <c r="H163" s="243"/>
      <c r="I163" s="243"/>
      <c r="J163" s="169" t="s">
        <v>136</v>
      </c>
      <c r="K163" s="127">
        <v>6</v>
      </c>
      <c r="L163" s="245"/>
      <c r="M163" s="245"/>
      <c r="N163" s="246">
        <f t="shared" si="10"/>
        <v>0</v>
      </c>
      <c r="O163" s="246"/>
      <c r="P163" s="246"/>
      <c r="Q163" s="246"/>
      <c r="R163" s="170"/>
      <c r="S163" s="130"/>
      <c r="T163" s="115" t="s">
        <v>5</v>
      </c>
      <c r="U163" s="40" t="s">
        <v>40</v>
      </c>
      <c r="V163" s="116">
        <v>0.38100000000000001</v>
      </c>
      <c r="W163" s="116">
        <f t="shared" si="11"/>
        <v>2.286</v>
      </c>
      <c r="X163" s="116">
        <v>2.7E-4</v>
      </c>
      <c r="Y163" s="116">
        <f t="shared" si="12"/>
        <v>1.6199999999999999E-3</v>
      </c>
      <c r="Z163" s="116">
        <v>0</v>
      </c>
      <c r="AA163" s="117">
        <f t="shared" si="13"/>
        <v>0</v>
      </c>
      <c r="AR163" s="18" t="s">
        <v>137</v>
      </c>
      <c r="AT163" s="18" t="s">
        <v>133</v>
      </c>
      <c r="AU163" s="18" t="s">
        <v>91</v>
      </c>
      <c r="AY163" s="18" t="s">
        <v>132</v>
      </c>
      <c r="BE163" s="118">
        <f t="shared" si="14"/>
        <v>0</v>
      </c>
      <c r="BF163" s="118">
        <f t="shared" si="15"/>
        <v>0</v>
      </c>
      <c r="BG163" s="118">
        <f t="shared" si="16"/>
        <v>0</v>
      </c>
      <c r="BH163" s="118">
        <f t="shared" si="17"/>
        <v>0</v>
      </c>
      <c r="BI163" s="118">
        <f t="shared" si="18"/>
        <v>0</v>
      </c>
      <c r="BJ163" s="18" t="s">
        <v>80</v>
      </c>
      <c r="BK163" s="118">
        <f t="shared" si="19"/>
        <v>0</v>
      </c>
      <c r="BL163" s="18" t="s">
        <v>137</v>
      </c>
      <c r="BM163" s="18" t="s">
        <v>266</v>
      </c>
    </row>
    <row r="164" spans="1:65" s="1" customFormat="1" ht="25.5" customHeight="1">
      <c r="A164" s="130"/>
      <c r="B164" s="166"/>
      <c r="C164" s="171" t="s">
        <v>267</v>
      </c>
      <c r="D164" s="171" t="s">
        <v>139</v>
      </c>
      <c r="E164" s="172" t="s">
        <v>268</v>
      </c>
      <c r="F164" s="247" t="s">
        <v>269</v>
      </c>
      <c r="G164" s="247"/>
      <c r="H164" s="247"/>
      <c r="I164" s="247"/>
      <c r="J164" s="173" t="s">
        <v>136</v>
      </c>
      <c r="K164" s="128">
        <v>6</v>
      </c>
      <c r="L164" s="248"/>
      <c r="M164" s="248"/>
      <c r="N164" s="249">
        <f t="shared" si="10"/>
        <v>0</v>
      </c>
      <c r="O164" s="246"/>
      <c r="P164" s="246"/>
      <c r="Q164" s="246"/>
      <c r="R164" s="170"/>
      <c r="S164" s="130"/>
      <c r="T164" s="115" t="s">
        <v>5</v>
      </c>
      <c r="U164" s="40" t="s">
        <v>40</v>
      </c>
      <c r="V164" s="116">
        <v>0</v>
      </c>
      <c r="W164" s="116">
        <f t="shared" si="11"/>
        <v>0</v>
      </c>
      <c r="X164" s="116">
        <v>2.0000000000000001E-4</v>
      </c>
      <c r="Y164" s="116">
        <f t="shared" si="12"/>
        <v>1.2000000000000001E-3</v>
      </c>
      <c r="Z164" s="116">
        <v>0</v>
      </c>
      <c r="AA164" s="117">
        <f t="shared" si="13"/>
        <v>0</v>
      </c>
      <c r="AR164" s="18" t="s">
        <v>141</v>
      </c>
      <c r="AT164" s="18" t="s">
        <v>139</v>
      </c>
      <c r="AU164" s="18" t="s">
        <v>91</v>
      </c>
      <c r="AY164" s="18" t="s">
        <v>132</v>
      </c>
      <c r="BE164" s="118">
        <f t="shared" si="14"/>
        <v>0</v>
      </c>
      <c r="BF164" s="118">
        <f t="shared" si="15"/>
        <v>0</v>
      </c>
      <c r="BG164" s="118">
        <f t="shared" si="16"/>
        <v>0</v>
      </c>
      <c r="BH164" s="118">
        <f t="shared" si="17"/>
        <v>0</v>
      </c>
      <c r="BI164" s="118">
        <f t="shared" si="18"/>
        <v>0</v>
      </c>
      <c r="BJ164" s="18" t="s">
        <v>80</v>
      </c>
      <c r="BK164" s="118">
        <f t="shared" si="19"/>
        <v>0</v>
      </c>
      <c r="BL164" s="18" t="s">
        <v>137</v>
      </c>
      <c r="BM164" s="18" t="s">
        <v>270</v>
      </c>
    </row>
    <row r="165" spans="1:65" s="1" customFormat="1" ht="16.5" customHeight="1">
      <c r="A165" s="130"/>
      <c r="B165" s="166"/>
      <c r="C165" s="167" t="s">
        <v>271</v>
      </c>
      <c r="D165" s="167" t="s">
        <v>133</v>
      </c>
      <c r="E165" s="168" t="s">
        <v>272</v>
      </c>
      <c r="F165" s="243" t="s">
        <v>273</v>
      </c>
      <c r="G165" s="243"/>
      <c r="H165" s="243"/>
      <c r="I165" s="243"/>
      <c r="J165" s="169" t="s">
        <v>136</v>
      </c>
      <c r="K165" s="127">
        <v>4</v>
      </c>
      <c r="L165" s="245"/>
      <c r="M165" s="245"/>
      <c r="N165" s="246">
        <f t="shared" si="10"/>
        <v>0</v>
      </c>
      <c r="O165" s="246"/>
      <c r="P165" s="246"/>
      <c r="Q165" s="246"/>
      <c r="R165" s="170"/>
      <c r="S165" s="130"/>
      <c r="T165" s="115" t="s">
        <v>5</v>
      </c>
      <c r="U165" s="40" t="s">
        <v>40</v>
      </c>
      <c r="V165" s="116">
        <v>0.433</v>
      </c>
      <c r="W165" s="116">
        <f t="shared" si="11"/>
        <v>1.732</v>
      </c>
      <c r="X165" s="116">
        <v>1.47E-3</v>
      </c>
      <c r="Y165" s="116">
        <f t="shared" si="12"/>
        <v>5.8799999999999998E-3</v>
      </c>
      <c r="Z165" s="116">
        <v>0</v>
      </c>
      <c r="AA165" s="117">
        <f t="shared" si="13"/>
        <v>0</v>
      </c>
      <c r="AR165" s="18" t="s">
        <v>137</v>
      </c>
      <c r="AT165" s="18" t="s">
        <v>133</v>
      </c>
      <c r="AU165" s="18" t="s">
        <v>91</v>
      </c>
      <c r="AY165" s="18" t="s">
        <v>132</v>
      </c>
      <c r="BE165" s="118">
        <f t="shared" si="14"/>
        <v>0</v>
      </c>
      <c r="BF165" s="118">
        <f t="shared" si="15"/>
        <v>0</v>
      </c>
      <c r="BG165" s="118">
        <f t="shared" si="16"/>
        <v>0</v>
      </c>
      <c r="BH165" s="118">
        <f t="shared" si="17"/>
        <v>0</v>
      </c>
      <c r="BI165" s="118">
        <f t="shared" si="18"/>
        <v>0</v>
      </c>
      <c r="BJ165" s="18" t="s">
        <v>80</v>
      </c>
      <c r="BK165" s="118">
        <f t="shared" si="19"/>
        <v>0</v>
      </c>
      <c r="BL165" s="18" t="s">
        <v>137</v>
      </c>
      <c r="BM165" s="18" t="s">
        <v>274</v>
      </c>
    </row>
    <row r="166" spans="1:65" s="1" customFormat="1" ht="25.5" customHeight="1">
      <c r="A166" s="130"/>
      <c r="B166" s="166"/>
      <c r="C166" s="171" t="s">
        <v>275</v>
      </c>
      <c r="D166" s="171" t="s">
        <v>139</v>
      </c>
      <c r="E166" s="172" t="s">
        <v>276</v>
      </c>
      <c r="F166" s="247" t="s">
        <v>277</v>
      </c>
      <c r="G166" s="247"/>
      <c r="H166" s="247"/>
      <c r="I166" s="247"/>
      <c r="J166" s="173" t="s">
        <v>136</v>
      </c>
      <c r="K166" s="128">
        <v>4</v>
      </c>
      <c r="L166" s="248"/>
      <c r="M166" s="248"/>
      <c r="N166" s="249">
        <f t="shared" si="10"/>
        <v>0</v>
      </c>
      <c r="O166" s="246"/>
      <c r="P166" s="246"/>
      <c r="Q166" s="246"/>
      <c r="R166" s="170"/>
      <c r="S166" s="130"/>
      <c r="T166" s="115" t="s">
        <v>5</v>
      </c>
      <c r="U166" s="40" t="s">
        <v>40</v>
      </c>
      <c r="V166" s="116">
        <v>0</v>
      </c>
      <c r="W166" s="116">
        <f t="shared" si="11"/>
        <v>0</v>
      </c>
      <c r="X166" s="116">
        <v>6.4999999999999997E-4</v>
      </c>
      <c r="Y166" s="116">
        <f t="shared" si="12"/>
        <v>2.5999999999999999E-3</v>
      </c>
      <c r="Z166" s="116">
        <v>0</v>
      </c>
      <c r="AA166" s="117">
        <f t="shared" si="13"/>
        <v>0</v>
      </c>
      <c r="AR166" s="18" t="s">
        <v>141</v>
      </c>
      <c r="AT166" s="18" t="s">
        <v>139</v>
      </c>
      <c r="AU166" s="18" t="s">
        <v>91</v>
      </c>
      <c r="AY166" s="18" t="s">
        <v>132</v>
      </c>
      <c r="BE166" s="118">
        <f t="shared" si="14"/>
        <v>0</v>
      </c>
      <c r="BF166" s="118">
        <f t="shared" si="15"/>
        <v>0</v>
      </c>
      <c r="BG166" s="118">
        <f t="shared" si="16"/>
        <v>0</v>
      </c>
      <c r="BH166" s="118">
        <f t="shared" si="17"/>
        <v>0</v>
      </c>
      <c r="BI166" s="118">
        <f t="shared" si="18"/>
        <v>0</v>
      </c>
      <c r="BJ166" s="18" t="s">
        <v>80</v>
      </c>
      <c r="BK166" s="118">
        <f t="shared" si="19"/>
        <v>0</v>
      </c>
      <c r="BL166" s="18" t="s">
        <v>137</v>
      </c>
      <c r="BM166" s="18" t="s">
        <v>278</v>
      </c>
    </row>
    <row r="167" spans="1:65" s="1" customFormat="1" ht="25.5" customHeight="1">
      <c r="A167" s="130"/>
      <c r="B167" s="166"/>
      <c r="C167" s="171" t="s">
        <v>279</v>
      </c>
      <c r="D167" s="171" t="s">
        <v>139</v>
      </c>
      <c r="E167" s="172" t="s">
        <v>280</v>
      </c>
      <c r="F167" s="247" t="s">
        <v>281</v>
      </c>
      <c r="G167" s="247"/>
      <c r="H167" s="247"/>
      <c r="I167" s="247"/>
      <c r="J167" s="173" t="s">
        <v>136</v>
      </c>
      <c r="K167" s="128">
        <v>4</v>
      </c>
      <c r="L167" s="248"/>
      <c r="M167" s="248"/>
      <c r="N167" s="249">
        <f t="shared" si="10"/>
        <v>0</v>
      </c>
      <c r="O167" s="246"/>
      <c r="P167" s="246"/>
      <c r="Q167" s="246"/>
      <c r="R167" s="170"/>
      <c r="S167" s="130"/>
      <c r="T167" s="115" t="s">
        <v>5</v>
      </c>
      <c r="U167" s="40" t="s">
        <v>40</v>
      </c>
      <c r="V167" s="116">
        <v>0</v>
      </c>
      <c r="W167" s="116">
        <f t="shared" si="11"/>
        <v>0</v>
      </c>
      <c r="X167" s="116">
        <v>5.0000000000000001E-4</v>
      </c>
      <c r="Y167" s="116">
        <f t="shared" si="12"/>
        <v>2E-3</v>
      </c>
      <c r="Z167" s="116">
        <v>0</v>
      </c>
      <c r="AA167" s="117">
        <f t="shared" si="13"/>
        <v>0</v>
      </c>
      <c r="AR167" s="18" t="s">
        <v>141</v>
      </c>
      <c r="AT167" s="18" t="s">
        <v>139</v>
      </c>
      <c r="AU167" s="18" t="s">
        <v>91</v>
      </c>
      <c r="AY167" s="18" t="s">
        <v>132</v>
      </c>
      <c r="BE167" s="118">
        <f t="shared" si="14"/>
        <v>0</v>
      </c>
      <c r="BF167" s="118">
        <f t="shared" si="15"/>
        <v>0</v>
      </c>
      <c r="BG167" s="118">
        <f t="shared" si="16"/>
        <v>0</v>
      </c>
      <c r="BH167" s="118">
        <f t="shared" si="17"/>
        <v>0</v>
      </c>
      <c r="BI167" s="118">
        <f t="shared" si="18"/>
        <v>0</v>
      </c>
      <c r="BJ167" s="18" t="s">
        <v>80</v>
      </c>
      <c r="BK167" s="118">
        <f t="shared" si="19"/>
        <v>0</v>
      </c>
      <c r="BL167" s="18" t="s">
        <v>137</v>
      </c>
      <c r="BM167" s="18" t="s">
        <v>282</v>
      </c>
    </row>
    <row r="168" spans="1:65" s="1" customFormat="1" ht="25.5" customHeight="1">
      <c r="A168" s="130"/>
      <c r="B168" s="166"/>
      <c r="C168" s="171" t="s">
        <v>283</v>
      </c>
      <c r="D168" s="171" t="s">
        <v>139</v>
      </c>
      <c r="E168" s="172" t="s">
        <v>284</v>
      </c>
      <c r="F168" s="247" t="s">
        <v>285</v>
      </c>
      <c r="G168" s="247"/>
      <c r="H168" s="247"/>
      <c r="I168" s="247"/>
      <c r="J168" s="173" t="s">
        <v>136</v>
      </c>
      <c r="K168" s="128">
        <v>4</v>
      </c>
      <c r="L168" s="248"/>
      <c r="M168" s="248"/>
      <c r="N168" s="249">
        <f t="shared" si="10"/>
        <v>0</v>
      </c>
      <c r="O168" s="246"/>
      <c r="P168" s="246"/>
      <c r="Q168" s="246"/>
      <c r="R168" s="170"/>
      <c r="S168" s="130"/>
      <c r="T168" s="115" t="s">
        <v>5</v>
      </c>
      <c r="U168" s="40" t="s">
        <v>40</v>
      </c>
      <c r="V168" s="116">
        <v>0</v>
      </c>
      <c r="W168" s="116">
        <f t="shared" si="11"/>
        <v>0</v>
      </c>
      <c r="X168" s="116">
        <v>5.9999999999999995E-4</v>
      </c>
      <c r="Y168" s="116">
        <f t="shared" si="12"/>
        <v>2.3999999999999998E-3</v>
      </c>
      <c r="Z168" s="116">
        <v>0</v>
      </c>
      <c r="AA168" s="117">
        <f t="shared" si="13"/>
        <v>0</v>
      </c>
      <c r="AR168" s="18" t="s">
        <v>141</v>
      </c>
      <c r="AT168" s="18" t="s">
        <v>139</v>
      </c>
      <c r="AU168" s="18" t="s">
        <v>91</v>
      </c>
      <c r="AY168" s="18" t="s">
        <v>132</v>
      </c>
      <c r="BE168" s="118">
        <f t="shared" si="14"/>
        <v>0</v>
      </c>
      <c r="BF168" s="118">
        <f t="shared" si="15"/>
        <v>0</v>
      </c>
      <c r="BG168" s="118">
        <f t="shared" si="16"/>
        <v>0</v>
      </c>
      <c r="BH168" s="118">
        <f t="shared" si="17"/>
        <v>0</v>
      </c>
      <c r="BI168" s="118">
        <f t="shared" si="18"/>
        <v>0</v>
      </c>
      <c r="BJ168" s="18" t="s">
        <v>80</v>
      </c>
      <c r="BK168" s="118">
        <f t="shared" si="19"/>
        <v>0</v>
      </c>
      <c r="BL168" s="18" t="s">
        <v>137</v>
      </c>
      <c r="BM168" s="18" t="s">
        <v>286</v>
      </c>
    </row>
    <row r="169" spans="1:65" s="1" customFormat="1" ht="25.5" customHeight="1">
      <c r="A169" s="130"/>
      <c r="B169" s="166"/>
      <c r="C169" s="171" t="s">
        <v>287</v>
      </c>
      <c r="D169" s="171" t="s">
        <v>139</v>
      </c>
      <c r="E169" s="172" t="s">
        <v>288</v>
      </c>
      <c r="F169" s="247" t="s">
        <v>289</v>
      </c>
      <c r="G169" s="247"/>
      <c r="H169" s="247"/>
      <c r="I169" s="247"/>
      <c r="J169" s="173" t="s">
        <v>136</v>
      </c>
      <c r="K169" s="128">
        <v>4</v>
      </c>
      <c r="L169" s="248"/>
      <c r="M169" s="248"/>
      <c r="N169" s="249">
        <f t="shared" si="10"/>
        <v>0</v>
      </c>
      <c r="O169" s="246"/>
      <c r="P169" s="246"/>
      <c r="Q169" s="246"/>
      <c r="R169" s="170"/>
      <c r="S169" s="130"/>
      <c r="T169" s="115" t="s">
        <v>5</v>
      </c>
      <c r="U169" s="40" t="s">
        <v>40</v>
      </c>
      <c r="V169" s="116">
        <v>0</v>
      </c>
      <c r="W169" s="116">
        <f t="shared" si="11"/>
        <v>0</v>
      </c>
      <c r="X169" s="116">
        <v>1.0000000000000001E-5</v>
      </c>
      <c r="Y169" s="116">
        <f t="shared" si="12"/>
        <v>4.0000000000000003E-5</v>
      </c>
      <c r="Z169" s="116">
        <v>0</v>
      </c>
      <c r="AA169" s="117">
        <f t="shared" si="13"/>
        <v>0</v>
      </c>
      <c r="AR169" s="18" t="s">
        <v>141</v>
      </c>
      <c r="AT169" s="18" t="s">
        <v>139</v>
      </c>
      <c r="AU169" s="18" t="s">
        <v>91</v>
      </c>
      <c r="AY169" s="18" t="s">
        <v>132</v>
      </c>
      <c r="BE169" s="118">
        <f t="shared" si="14"/>
        <v>0</v>
      </c>
      <c r="BF169" s="118">
        <f t="shared" si="15"/>
        <v>0</v>
      </c>
      <c r="BG169" s="118">
        <f t="shared" si="16"/>
        <v>0</v>
      </c>
      <c r="BH169" s="118">
        <f t="shared" si="17"/>
        <v>0</v>
      </c>
      <c r="BI169" s="118">
        <f t="shared" si="18"/>
        <v>0</v>
      </c>
      <c r="BJ169" s="18" t="s">
        <v>80</v>
      </c>
      <c r="BK169" s="118">
        <f t="shared" si="19"/>
        <v>0</v>
      </c>
      <c r="BL169" s="18" t="s">
        <v>137</v>
      </c>
      <c r="BM169" s="18" t="s">
        <v>290</v>
      </c>
    </row>
    <row r="170" spans="1:65" s="1" customFormat="1" ht="25.5" customHeight="1">
      <c r="A170" s="130"/>
      <c r="B170" s="166"/>
      <c r="C170" s="167" t="s">
        <v>291</v>
      </c>
      <c r="D170" s="167" t="s">
        <v>133</v>
      </c>
      <c r="E170" s="168" t="s">
        <v>229</v>
      </c>
      <c r="F170" s="243" t="s">
        <v>230</v>
      </c>
      <c r="G170" s="243"/>
      <c r="H170" s="243"/>
      <c r="I170" s="243"/>
      <c r="J170" s="169" t="s">
        <v>136</v>
      </c>
      <c r="K170" s="127">
        <v>6</v>
      </c>
      <c r="L170" s="245"/>
      <c r="M170" s="245"/>
      <c r="N170" s="246">
        <f t="shared" si="10"/>
        <v>0</v>
      </c>
      <c r="O170" s="246"/>
      <c r="P170" s="246"/>
      <c r="Q170" s="246"/>
      <c r="R170" s="170"/>
      <c r="S170" s="130"/>
      <c r="T170" s="115" t="s">
        <v>5</v>
      </c>
      <c r="U170" s="40" t="s">
        <v>40</v>
      </c>
      <c r="V170" s="116">
        <v>5.0999999999999997E-2</v>
      </c>
      <c r="W170" s="116">
        <f t="shared" si="11"/>
        <v>0.30599999999999999</v>
      </c>
      <c r="X170" s="116">
        <v>3.0000000000000001E-5</v>
      </c>
      <c r="Y170" s="116">
        <f t="shared" si="12"/>
        <v>1.8000000000000001E-4</v>
      </c>
      <c r="Z170" s="116">
        <v>0</v>
      </c>
      <c r="AA170" s="117">
        <f t="shared" si="13"/>
        <v>0</v>
      </c>
      <c r="AR170" s="18" t="s">
        <v>137</v>
      </c>
      <c r="AT170" s="18" t="s">
        <v>133</v>
      </c>
      <c r="AU170" s="18" t="s">
        <v>91</v>
      </c>
      <c r="AY170" s="18" t="s">
        <v>132</v>
      </c>
      <c r="BE170" s="118">
        <f t="shared" si="14"/>
        <v>0</v>
      </c>
      <c r="BF170" s="118">
        <f t="shared" si="15"/>
        <v>0</v>
      </c>
      <c r="BG170" s="118">
        <f t="shared" si="16"/>
        <v>0</v>
      </c>
      <c r="BH170" s="118">
        <f t="shared" si="17"/>
        <v>0</v>
      </c>
      <c r="BI170" s="118">
        <f t="shared" si="18"/>
        <v>0</v>
      </c>
      <c r="BJ170" s="18" t="s">
        <v>80</v>
      </c>
      <c r="BK170" s="118">
        <f t="shared" si="19"/>
        <v>0</v>
      </c>
      <c r="BL170" s="18" t="s">
        <v>137</v>
      </c>
      <c r="BM170" s="18" t="s">
        <v>292</v>
      </c>
    </row>
    <row r="171" spans="1:65" s="1" customFormat="1" ht="25.5" customHeight="1">
      <c r="A171" s="130"/>
      <c r="B171" s="166"/>
      <c r="C171" s="171" t="s">
        <v>293</v>
      </c>
      <c r="D171" s="171" t="s">
        <v>139</v>
      </c>
      <c r="E171" s="172" t="s">
        <v>294</v>
      </c>
      <c r="F171" s="247" t="s">
        <v>295</v>
      </c>
      <c r="G171" s="247"/>
      <c r="H171" s="247"/>
      <c r="I171" s="247"/>
      <c r="J171" s="173" t="s">
        <v>136</v>
      </c>
      <c r="K171" s="128">
        <v>6</v>
      </c>
      <c r="L171" s="248"/>
      <c r="M171" s="248"/>
      <c r="N171" s="249">
        <f t="shared" si="10"/>
        <v>0</v>
      </c>
      <c r="O171" s="246"/>
      <c r="P171" s="246"/>
      <c r="Q171" s="246"/>
      <c r="R171" s="170"/>
      <c r="S171" s="130"/>
      <c r="T171" s="115" t="s">
        <v>5</v>
      </c>
      <c r="U171" s="40" t="s">
        <v>40</v>
      </c>
      <c r="V171" s="116">
        <v>0</v>
      </c>
      <c r="W171" s="116">
        <f t="shared" si="11"/>
        <v>0</v>
      </c>
      <c r="X171" s="116">
        <v>2.0000000000000001E-4</v>
      </c>
      <c r="Y171" s="116">
        <f t="shared" si="12"/>
        <v>1.2000000000000001E-3</v>
      </c>
      <c r="Z171" s="116">
        <v>0</v>
      </c>
      <c r="AA171" s="117">
        <f t="shared" si="13"/>
        <v>0</v>
      </c>
      <c r="AR171" s="18" t="s">
        <v>141</v>
      </c>
      <c r="AT171" s="18" t="s">
        <v>139</v>
      </c>
      <c r="AU171" s="18" t="s">
        <v>91</v>
      </c>
      <c r="AY171" s="18" t="s">
        <v>132</v>
      </c>
      <c r="BE171" s="118">
        <f t="shared" si="14"/>
        <v>0</v>
      </c>
      <c r="BF171" s="118">
        <f t="shared" si="15"/>
        <v>0</v>
      </c>
      <c r="BG171" s="118">
        <f t="shared" si="16"/>
        <v>0</v>
      </c>
      <c r="BH171" s="118">
        <f t="shared" si="17"/>
        <v>0</v>
      </c>
      <c r="BI171" s="118">
        <f t="shared" si="18"/>
        <v>0</v>
      </c>
      <c r="BJ171" s="18" t="s">
        <v>80</v>
      </c>
      <c r="BK171" s="118">
        <f t="shared" si="19"/>
        <v>0</v>
      </c>
      <c r="BL171" s="18" t="s">
        <v>137</v>
      </c>
      <c r="BM171" s="18" t="s">
        <v>296</v>
      </c>
    </row>
    <row r="172" spans="1:65" s="1" customFormat="1" ht="16.5" customHeight="1">
      <c r="A172" s="130"/>
      <c r="B172" s="166"/>
      <c r="C172" s="167" t="s">
        <v>297</v>
      </c>
      <c r="D172" s="167" t="s">
        <v>133</v>
      </c>
      <c r="E172" s="168" t="s">
        <v>298</v>
      </c>
      <c r="F172" s="243" t="s">
        <v>299</v>
      </c>
      <c r="G172" s="243"/>
      <c r="H172" s="243"/>
      <c r="I172" s="243"/>
      <c r="J172" s="169" t="s">
        <v>136</v>
      </c>
      <c r="K172" s="127">
        <v>14</v>
      </c>
      <c r="L172" s="245"/>
      <c r="M172" s="245"/>
      <c r="N172" s="246">
        <f t="shared" si="10"/>
        <v>0</v>
      </c>
      <c r="O172" s="246"/>
      <c r="P172" s="246"/>
      <c r="Q172" s="246"/>
      <c r="R172" s="170"/>
      <c r="S172" s="130"/>
      <c r="T172" s="115" t="s">
        <v>5</v>
      </c>
      <c r="U172" s="40" t="s">
        <v>40</v>
      </c>
      <c r="V172" s="116">
        <v>0.27800000000000002</v>
      </c>
      <c r="W172" s="116">
        <f t="shared" si="11"/>
        <v>3.8920000000000003</v>
      </c>
      <c r="X172" s="116">
        <v>2.4000000000000001E-4</v>
      </c>
      <c r="Y172" s="116">
        <f t="shared" si="12"/>
        <v>3.3600000000000001E-3</v>
      </c>
      <c r="Z172" s="116">
        <v>0</v>
      </c>
      <c r="AA172" s="117">
        <f t="shared" si="13"/>
        <v>0</v>
      </c>
      <c r="AR172" s="18" t="s">
        <v>137</v>
      </c>
      <c r="AT172" s="18" t="s">
        <v>133</v>
      </c>
      <c r="AU172" s="18" t="s">
        <v>91</v>
      </c>
      <c r="AY172" s="18" t="s">
        <v>132</v>
      </c>
      <c r="BE172" s="118">
        <f t="shared" si="14"/>
        <v>0</v>
      </c>
      <c r="BF172" s="118">
        <f t="shared" si="15"/>
        <v>0</v>
      </c>
      <c r="BG172" s="118">
        <f t="shared" si="16"/>
        <v>0</v>
      </c>
      <c r="BH172" s="118">
        <f t="shared" si="17"/>
        <v>0</v>
      </c>
      <c r="BI172" s="118">
        <f t="shared" si="18"/>
        <v>0</v>
      </c>
      <c r="BJ172" s="18" t="s">
        <v>80</v>
      </c>
      <c r="BK172" s="118">
        <f t="shared" si="19"/>
        <v>0</v>
      </c>
      <c r="BL172" s="18" t="s">
        <v>137</v>
      </c>
      <c r="BM172" s="18" t="s">
        <v>300</v>
      </c>
    </row>
    <row r="173" spans="1:65" s="9" customFormat="1" ht="29.85" customHeight="1">
      <c r="A173" s="129"/>
      <c r="B173" s="161"/>
      <c r="C173" s="162"/>
      <c r="D173" s="165" t="s">
        <v>104</v>
      </c>
      <c r="E173" s="165"/>
      <c r="F173" s="165"/>
      <c r="G173" s="165"/>
      <c r="H173" s="165"/>
      <c r="I173" s="165"/>
      <c r="J173" s="165"/>
      <c r="K173" s="180"/>
      <c r="L173" s="180"/>
      <c r="M173" s="180"/>
      <c r="N173" s="255">
        <f>SUM(N174:Q178)</f>
        <v>0</v>
      </c>
      <c r="O173" s="256"/>
      <c r="P173" s="256"/>
      <c r="Q173" s="256"/>
      <c r="R173" s="164"/>
      <c r="S173" s="129"/>
      <c r="T173" s="109"/>
      <c r="U173" s="108"/>
      <c r="V173" s="108"/>
      <c r="W173" s="110">
        <f>SUM(W174:W178)</f>
        <v>114.8</v>
      </c>
      <c r="X173" s="108"/>
      <c r="Y173" s="110">
        <f>SUM(Y174:Y178)</f>
        <v>0.81620000000000004</v>
      </c>
      <c r="Z173" s="108"/>
      <c r="AA173" s="111">
        <f>SUM(AA174:AA178)</f>
        <v>1.1914</v>
      </c>
      <c r="AR173" s="112" t="s">
        <v>91</v>
      </c>
      <c r="AT173" s="113" t="s">
        <v>74</v>
      </c>
      <c r="AU173" s="113" t="s">
        <v>80</v>
      </c>
      <c r="AY173" s="112" t="s">
        <v>132</v>
      </c>
      <c r="BK173" s="114">
        <f>SUM(BK174:BK178)</f>
        <v>0</v>
      </c>
    </row>
    <row r="174" spans="1:65" s="1" customFormat="1" ht="25.5" customHeight="1">
      <c r="A174" s="130"/>
      <c r="B174" s="166"/>
      <c r="C174" s="167" t="s">
        <v>301</v>
      </c>
      <c r="D174" s="167" t="s">
        <v>133</v>
      </c>
      <c r="E174" s="168" t="s">
        <v>302</v>
      </c>
      <c r="F174" s="243" t="s">
        <v>303</v>
      </c>
      <c r="G174" s="243"/>
      <c r="H174" s="243"/>
      <c r="I174" s="243"/>
      <c r="J174" s="169" t="s">
        <v>183</v>
      </c>
      <c r="K174" s="127">
        <v>140</v>
      </c>
      <c r="L174" s="245"/>
      <c r="M174" s="245"/>
      <c r="N174" s="246">
        <f>ROUND(L174*K174,2)</f>
        <v>0</v>
      </c>
      <c r="O174" s="246"/>
      <c r="P174" s="246"/>
      <c r="Q174" s="246"/>
      <c r="R174" s="170"/>
      <c r="S174" s="130"/>
      <c r="T174" s="115" t="s">
        <v>5</v>
      </c>
      <c r="U174" s="40" t="s">
        <v>40</v>
      </c>
      <c r="V174" s="116">
        <v>0.55000000000000004</v>
      </c>
      <c r="W174" s="116">
        <f>V174*K174</f>
        <v>77</v>
      </c>
      <c r="X174" s="116">
        <v>5.7499999999999999E-3</v>
      </c>
      <c r="Y174" s="116">
        <f>X174*K174</f>
        <v>0.80499999999999994</v>
      </c>
      <c r="Z174" s="116">
        <v>0</v>
      </c>
      <c r="AA174" s="117">
        <f>Z174*K174</f>
        <v>0</v>
      </c>
      <c r="AR174" s="18" t="s">
        <v>137</v>
      </c>
      <c r="AT174" s="18" t="s">
        <v>133</v>
      </c>
      <c r="AU174" s="18" t="s">
        <v>91</v>
      </c>
      <c r="AY174" s="18" t="s">
        <v>132</v>
      </c>
      <c r="BE174" s="118">
        <f>IF(U174="základní",N174,0)</f>
        <v>0</v>
      </c>
      <c r="BF174" s="118">
        <f>IF(U174="snížená",N174,0)</f>
        <v>0</v>
      </c>
      <c r="BG174" s="118">
        <f>IF(U174="zákl. přenesená",N174,0)</f>
        <v>0</v>
      </c>
      <c r="BH174" s="118">
        <f>IF(U174="sníž. přenesená",N174,0)</f>
        <v>0</v>
      </c>
      <c r="BI174" s="118">
        <f>IF(U174="nulová",N174,0)</f>
        <v>0</v>
      </c>
      <c r="BJ174" s="18" t="s">
        <v>80</v>
      </c>
      <c r="BK174" s="118">
        <f>ROUND(L174*K174,2)</f>
        <v>0</v>
      </c>
      <c r="BL174" s="18" t="s">
        <v>137</v>
      </c>
      <c r="BM174" s="18" t="s">
        <v>304</v>
      </c>
    </row>
    <row r="175" spans="1:65" s="1" customFormat="1" ht="25.5" customHeight="1">
      <c r="A175" s="130"/>
      <c r="B175" s="166"/>
      <c r="C175" s="167" t="s">
        <v>305</v>
      </c>
      <c r="D175" s="167" t="s">
        <v>133</v>
      </c>
      <c r="E175" s="168" t="s">
        <v>306</v>
      </c>
      <c r="F175" s="243" t="s">
        <v>307</v>
      </c>
      <c r="G175" s="243"/>
      <c r="H175" s="243"/>
      <c r="I175" s="243"/>
      <c r="J175" s="169" t="s">
        <v>183</v>
      </c>
      <c r="K175" s="127">
        <v>140</v>
      </c>
      <c r="L175" s="245"/>
      <c r="M175" s="245"/>
      <c r="N175" s="246">
        <f>ROUND(L175*K175,2)</f>
        <v>0</v>
      </c>
      <c r="O175" s="246"/>
      <c r="P175" s="246"/>
      <c r="Q175" s="246"/>
      <c r="R175" s="170"/>
      <c r="S175" s="130"/>
      <c r="T175" s="115" t="s">
        <v>5</v>
      </c>
      <c r="U175" s="40" t="s">
        <v>40</v>
      </c>
      <c r="V175" s="116">
        <v>5.2999999999999999E-2</v>
      </c>
      <c r="W175" s="116">
        <f>V175*K175</f>
        <v>7.42</v>
      </c>
      <c r="X175" s="116">
        <v>4.0000000000000003E-5</v>
      </c>
      <c r="Y175" s="116">
        <f>X175*K175</f>
        <v>5.6000000000000008E-3</v>
      </c>
      <c r="Z175" s="116">
        <v>0</v>
      </c>
      <c r="AA175" s="117">
        <f>Z175*K175</f>
        <v>0</v>
      </c>
      <c r="AR175" s="18" t="s">
        <v>137</v>
      </c>
      <c r="AT175" s="18" t="s">
        <v>133</v>
      </c>
      <c r="AU175" s="18" t="s">
        <v>91</v>
      </c>
      <c r="AY175" s="18" t="s">
        <v>132</v>
      </c>
      <c r="BE175" s="118">
        <f>IF(U175="základní",N175,0)</f>
        <v>0</v>
      </c>
      <c r="BF175" s="118">
        <f>IF(U175="snížená",N175,0)</f>
        <v>0</v>
      </c>
      <c r="BG175" s="118">
        <f>IF(U175="zákl. přenesená",N175,0)</f>
        <v>0</v>
      </c>
      <c r="BH175" s="118">
        <f>IF(U175="sníž. přenesená",N175,0)</f>
        <v>0</v>
      </c>
      <c r="BI175" s="118">
        <f>IF(U175="nulová",N175,0)</f>
        <v>0</v>
      </c>
      <c r="BJ175" s="18" t="s">
        <v>80</v>
      </c>
      <c r="BK175" s="118">
        <f>ROUND(L175*K175,2)</f>
        <v>0</v>
      </c>
      <c r="BL175" s="18" t="s">
        <v>137</v>
      </c>
      <c r="BM175" s="18" t="s">
        <v>308</v>
      </c>
    </row>
    <row r="176" spans="1:65" s="1" customFormat="1" ht="25.5" customHeight="1">
      <c r="A176" s="130"/>
      <c r="B176" s="166"/>
      <c r="C176" s="167" t="s">
        <v>309</v>
      </c>
      <c r="D176" s="167" t="s">
        <v>133</v>
      </c>
      <c r="E176" s="168" t="s">
        <v>310</v>
      </c>
      <c r="F176" s="243" t="s">
        <v>311</v>
      </c>
      <c r="G176" s="243"/>
      <c r="H176" s="243"/>
      <c r="I176" s="243"/>
      <c r="J176" s="169" t="s">
        <v>183</v>
      </c>
      <c r="K176" s="127">
        <v>140</v>
      </c>
      <c r="L176" s="245"/>
      <c r="M176" s="245"/>
      <c r="N176" s="246">
        <f>ROUND(L176*K176,2)</f>
        <v>0</v>
      </c>
      <c r="O176" s="246"/>
      <c r="P176" s="246"/>
      <c r="Q176" s="246"/>
      <c r="R176" s="170"/>
      <c r="S176" s="130"/>
      <c r="T176" s="115" t="s">
        <v>5</v>
      </c>
      <c r="U176" s="40" t="s">
        <v>40</v>
      </c>
      <c r="V176" s="116">
        <v>4.2000000000000003E-2</v>
      </c>
      <c r="W176" s="116">
        <f>V176*K176</f>
        <v>5.8800000000000008</v>
      </c>
      <c r="X176" s="116">
        <v>0</v>
      </c>
      <c r="Y176" s="116">
        <f>X176*K176</f>
        <v>0</v>
      </c>
      <c r="Z176" s="116">
        <v>0</v>
      </c>
      <c r="AA176" s="117">
        <f>Z176*K176</f>
        <v>0</v>
      </c>
      <c r="AR176" s="18" t="s">
        <v>137</v>
      </c>
      <c r="AT176" s="18" t="s">
        <v>133</v>
      </c>
      <c r="AU176" s="18" t="s">
        <v>91</v>
      </c>
      <c r="AY176" s="18" t="s">
        <v>132</v>
      </c>
      <c r="BE176" s="118">
        <f>IF(U176="základní",N176,0)</f>
        <v>0</v>
      </c>
      <c r="BF176" s="118">
        <f>IF(U176="snížená",N176,0)</f>
        <v>0</v>
      </c>
      <c r="BG176" s="118">
        <f>IF(U176="zákl. přenesená",N176,0)</f>
        <v>0</v>
      </c>
      <c r="BH176" s="118">
        <f>IF(U176="sníž. přenesená",N176,0)</f>
        <v>0</v>
      </c>
      <c r="BI176" s="118">
        <f>IF(U176="nulová",N176,0)</f>
        <v>0</v>
      </c>
      <c r="BJ176" s="18" t="s">
        <v>80</v>
      </c>
      <c r="BK176" s="118">
        <f>ROUND(L176*K176,2)</f>
        <v>0</v>
      </c>
      <c r="BL176" s="18" t="s">
        <v>137</v>
      </c>
      <c r="BM176" s="18" t="s">
        <v>312</v>
      </c>
    </row>
    <row r="177" spans="1:65" s="1" customFormat="1" ht="25.5" customHeight="1">
      <c r="A177" s="130"/>
      <c r="B177" s="166"/>
      <c r="C177" s="167" t="s">
        <v>313</v>
      </c>
      <c r="D177" s="167" t="s">
        <v>133</v>
      </c>
      <c r="E177" s="168" t="s">
        <v>314</v>
      </c>
      <c r="F177" s="243" t="s">
        <v>315</v>
      </c>
      <c r="G177" s="243"/>
      <c r="H177" s="243"/>
      <c r="I177" s="243"/>
      <c r="J177" s="169" t="s">
        <v>183</v>
      </c>
      <c r="K177" s="127">
        <v>140</v>
      </c>
      <c r="L177" s="245"/>
      <c r="M177" s="245"/>
      <c r="N177" s="246">
        <f>ROUND(L177*K177,2)</f>
        <v>0</v>
      </c>
      <c r="O177" s="246"/>
      <c r="P177" s="246"/>
      <c r="Q177" s="246"/>
      <c r="R177" s="170"/>
      <c r="S177" s="130"/>
      <c r="T177" s="115" t="s">
        <v>5</v>
      </c>
      <c r="U177" s="40" t="s">
        <v>40</v>
      </c>
      <c r="V177" s="116">
        <v>0.1</v>
      </c>
      <c r="W177" s="116">
        <f>V177*K177</f>
        <v>14</v>
      </c>
      <c r="X177" s="116">
        <v>4.0000000000000003E-5</v>
      </c>
      <c r="Y177" s="116">
        <f>X177*K177</f>
        <v>5.6000000000000008E-3</v>
      </c>
      <c r="Z177" s="116">
        <v>2.9299999999999999E-3</v>
      </c>
      <c r="AA177" s="117">
        <f>Z177*K177</f>
        <v>0.41020000000000001</v>
      </c>
      <c r="AR177" s="18" t="s">
        <v>137</v>
      </c>
      <c r="AT177" s="18" t="s">
        <v>133</v>
      </c>
      <c r="AU177" s="18" t="s">
        <v>91</v>
      </c>
      <c r="AY177" s="18" t="s">
        <v>132</v>
      </c>
      <c r="BE177" s="118">
        <f>IF(U177="základní",N177,0)</f>
        <v>0</v>
      </c>
      <c r="BF177" s="118">
        <f>IF(U177="snížená",N177,0)</f>
        <v>0</v>
      </c>
      <c r="BG177" s="118">
        <f>IF(U177="zákl. přenesená",N177,0)</f>
        <v>0</v>
      </c>
      <c r="BH177" s="118">
        <f>IF(U177="sníž. přenesená",N177,0)</f>
        <v>0</v>
      </c>
      <c r="BI177" s="118">
        <f>IF(U177="nulová",N177,0)</f>
        <v>0</v>
      </c>
      <c r="BJ177" s="18" t="s">
        <v>80</v>
      </c>
      <c r="BK177" s="118">
        <f>ROUND(L177*K177,2)</f>
        <v>0</v>
      </c>
      <c r="BL177" s="18" t="s">
        <v>137</v>
      </c>
      <c r="BM177" s="18" t="s">
        <v>316</v>
      </c>
    </row>
    <row r="178" spans="1:65" s="1" customFormat="1" ht="38.25" customHeight="1">
      <c r="A178" s="130"/>
      <c r="B178" s="166"/>
      <c r="C178" s="167" t="s">
        <v>317</v>
      </c>
      <c r="D178" s="167" t="s">
        <v>133</v>
      </c>
      <c r="E178" s="168" t="s">
        <v>318</v>
      </c>
      <c r="F178" s="243" t="s">
        <v>319</v>
      </c>
      <c r="G178" s="243"/>
      <c r="H178" s="243"/>
      <c r="I178" s="243"/>
      <c r="J178" s="169" t="s">
        <v>183</v>
      </c>
      <c r="K178" s="127">
        <v>140</v>
      </c>
      <c r="L178" s="245"/>
      <c r="M178" s="245"/>
      <c r="N178" s="246">
        <f>ROUND(L178*K178,2)</f>
        <v>0</v>
      </c>
      <c r="O178" s="246"/>
      <c r="P178" s="246"/>
      <c r="Q178" s="246"/>
      <c r="R178" s="170"/>
      <c r="S178" s="130"/>
      <c r="T178" s="115" t="s">
        <v>5</v>
      </c>
      <c r="U178" s="40" t="s">
        <v>40</v>
      </c>
      <c r="V178" s="116">
        <v>7.4999999999999997E-2</v>
      </c>
      <c r="W178" s="116">
        <f>V178*K178</f>
        <v>10.5</v>
      </c>
      <c r="X178" s="116">
        <v>0</v>
      </c>
      <c r="Y178" s="116">
        <f>X178*K178</f>
        <v>0</v>
      </c>
      <c r="Z178" s="116">
        <v>5.5799999999999999E-3</v>
      </c>
      <c r="AA178" s="117">
        <f>Z178*K178</f>
        <v>0.78120000000000001</v>
      </c>
      <c r="AR178" s="18" t="s">
        <v>137</v>
      </c>
      <c r="AT178" s="18" t="s">
        <v>133</v>
      </c>
      <c r="AU178" s="18" t="s">
        <v>91</v>
      </c>
      <c r="AY178" s="18" t="s">
        <v>132</v>
      </c>
      <c r="BE178" s="118">
        <f>IF(U178="základní",N178,0)</f>
        <v>0</v>
      </c>
      <c r="BF178" s="118">
        <f>IF(U178="snížená",N178,0)</f>
        <v>0</v>
      </c>
      <c r="BG178" s="118">
        <f>IF(U178="zákl. přenesená",N178,0)</f>
        <v>0</v>
      </c>
      <c r="BH178" s="118">
        <f>IF(U178="sníž. přenesená",N178,0)</f>
        <v>0</v>
      </c>
      <c r="BI178" s="118">
        <f>IF(U178="nulová",N178,0)</f>
        <v>0</v>
      </c>
      <c r="BJ178" s="18" t="s">
        <v>80</v>
      </c>
      <c r="BK178" s="118">
        <f>ROUND(L178*K178,2)</f>
        <v>0</v>
      </c>
      <c r="BL178" s="18" t="s">
        <v>137</v>
      </c>
      <c r="BM178" s="18" t="s">
        <v>320</v>
      </c>
    </row>
    <row r="179" spans="1:65" s="9" customFormat="1" ht="29.85" customHeight="1">
      <c r="A179" s="129"/>
      <c r="B179" s="161"/>
      <c r="C179" s="162"/>
      <c r="D179" s="165" t="s">
        <v>105</v>
      </c>
      <c r="E179" s="165"/>
      <c r="F179" s="165"/>
      <c r="G179" s="165"/>
      <c r="H179" s="165"/>
      <c r="I179" s="165"/>
      <c r="J179" s="165"/>
      <c r="K179" s="180"/>
      <c r="L179" s="180"/>
      <c r="M179" s="180"/>
      <c r="N179" s="255">
        <f>SUM(N180:Q181)</f>
        <v>0</v>
      </c>
      <c r="O179" s="256"/>
      <c r="P179" s="256"/>
      <c r="Q179" s="256"/>
      <c r="R179" s="164"/>
      <c r="S179" s="129"/>
      <c r="T179" s="109"/>
      <c r="U179" s="108"/>
      <c r="V179" s="108"/>
      <c r="W179" s="110">
        <f>SUM(W180:W181)</f>
        <v>40.739999999999995</v>
      </c>
      <c r="X179" s="108"/>
      <c r="Y179" s="110">
        <f>SUM(Y180:Y181)</f>
        <v>0.59639999999999993</v>
      </c>
      <c r="Z179" s="108"/>
      <c r="AA179" s="111">
        <f>SUM(AA180:AA181)</f>
        <v>0</v>
      </c>
      <c r="AR179" s="112" t="s">
        <v>91</v>
      </c>
      <c r="AT179" s="113" t="s">
        <v>74</v>
      </c>
      <c r="AU179" s="113" t="s">
        <v>80</v>
      </c>
      <c r="AY179" s="112" t="s">
        <v>132</v>
      </c>
      <c r="BK179" s="114">
        <f>SUM(BK180:BK181)</f>
        <v>0</v>
      </c>
    </row>
    <row r="180" spans="1:65" s="1" customFormat="1" ht="38.25" customHeight="1">
      <c r="A180" s="130"/>
      <c r="B180" s="166"/>
      <c r="C180" s="167" t="s">
        <v>321</v>
      </c>
      <c r="D180" s="167" t="s">
        <v>133</v>
      </c>
      <c r="E180" s="168" t="s">
        <v>322</v>
      </c>
      <c r="F180" s="243" t="s">
        <v>323</v>
      </c>
      <c r="G180" s="243"/>
      <c r="H180" s="243"/>
      <c r="I180" s="243"/>
      <c r="J180" s="169" t="s">
        <v>183</v>
      </c>
      <c r="K180" s="127">
        <v>140</v>
      </c>
      <c r="L180" s="245"/>
      <c r="M180" s="245"/>
      <c r="N180" s="246">
        <f>ROUND(L180*K180,2)</f>
        <v>0</v>
      </c>
      <c r="O180" s="246"/>
      <c r="P180" s="246"/>
      <c r="Q180" s="246"/>
      <c r="R180" s="170"/>
      <c r="S180" s="130"/>
      <c r="T180" s="115" t="s">
        <v>5</v>
      </c>
      <c r="U180" s="40" t="s">
        <v>40</v>
      </c>
      <c r="V180" s="116">
        <v>0.29099999999999998</v>
      </c>
      <c r="W180" s="116">
        <f>V180*K180</f>
        <v>40.739999999999995</v>
      </c>
      <c r="X180" s="116">
        <v>3.6000000000000002E-4</v>
      </c>
      <c r="Y180" s="116">
        <f>X180*K180</f>
        <v>5.04E-2</v>
      </c>
      <c r="Z180" s="116">
        <v>0</v>
      </c>
      <c r="AA180" s="117">
        <f>Z180*K180</f>
        <v>0</v>
      </c>
      <c r="AR180" s="18" t="s">
        <v>137</v>
      </c>
      <c r="AT180" s="18" t="s">
        <v>133</v>
      </c>
      <c r="AU180" s="18" t="s">
        <v>91</v>
      </c>
      <c r="AY180" s="18" t="s">
        <v>132</v>
      </c>
      <c r="BE180" s="118">
        <f>IF(U180="základní",N180,0)</f>
        <v>0</v>
      </c>
      <c r="BF180" s="118">
        <f>IF(U180="snížená",N180,0)</f>
        <v>0</v>
      </c>
      <c r="BG180" s="118">
        <f>IF(U180="zákl. přenesená",N180,0)</f>
        <v>0</v>
      </c>
      <c r="BH180" s="118">
        <f>IF(U180="sníž. přenesená",N180,0)</f>
        <v>0</v>
      </c>
      <c r="BI180" s="118">
        <f>IF(U180="nulová",N180,0)</f>
        <v>0</v>
      </c>
      <c r="BJ180" s="18" t="s">
        <v>80</v>
      </c>
      <c r="BK180" s="118">
        <f>ROUND(L180*K180,2)</f>
        <v>0</v>
      </c>
      <c r="BL180" s="18" t="s">
        <v>137</v>
      </c>
      <c r="BM180" s="18" t="s">
        <v>324</v>
      </c>
    </row>
    <row r="181" spans="1:65" s="1" customFormat="1" ht="25.5" customHeight="1">
      <c r="A181" s="130"/>
      <c r="B181" s="166"/>
      <c r="C181" s="171" t="s">
        <v>325</v>
      </c>
      <c r="D181" s="171" t="s">
        <v>139</v>
      </c>
      <c r="E181" s="172" t="s">
        <v>326</v>
      </c>
      <c r="F181" s="247" t="s">
        <v>327</v>
      </c>
      <c r="G181" s="247"/>
      <c r="H181" s="247"/>
      <c r="I181" s="247"/>
      <c r="J181" s="173" t="s">
        <v>183</v>
      </c>
      <c r="K181" s="128">
        <v>140</v>
      </c>
      <c r="L181" s="248"/>
      <c r="M181" s="248"/>
      <c r="N181" s="249">
        <f>ROUND(L181*K181,2)</f>
        <v>0</v>
      </c>
      <c r="O181" s="246"/>
      <c r="P181" s="246"/>
      <c r="Q181" s="246"/>
      <c r="R181" s="170"/>
      <c r="S181" s="130"/>
      <c r="T181" s="115" t="s">
        <v>5</v>
      </c>
      <c r="U181" s="40" t="s">
        <v>40</v>
      </c>
      <c r="V181" s="116">
        <v>0</v>
      </c>
      <c r="W181" s="116">
        <f>V181*K181</f>
        <v>0</v>
      </c>
      <c r="X181" s="116">
        <v>3.8999999999999998E-3</v>
      </c>
      <c r="Y181" s="116">
        <f>X181*K181</f>
        <v>0.54599999999999993</v>
      </c>
      <c r="Z181" s="116">
        <v>0</v>
      </c>
      <c r="AA181" s="117">
        <f>Z181*K181</f>
        <v>0</v>
      </c>
      <c r="AR181" s="18" t="s">
        <v>141</v>
      </c>
      <c r="AT181" s="18" t="s">
        <v>139</v>
      </c>
      <c r="AU181" s="18" t="s">
        <v>91</v>
      </c>
      <c r="AY181" s="18" t="s">
        <v>132</v>
      </c>
      <c r="BE181" s="118">
        <f>IF(U181="základní",N181,0)</f>
        <v>0</v>
      </c>
      <c r="BF181" s="118">
        <f>IF(U181="snížená",N181,0)</f>
        <v>0</v>
      </c>
      <c r="BG181" s="118">
        <f>IF(U181="zákl. přenesená",N181,0)</f>
        <v>0</v>
      </c>
      <c r="BH181" s="118">
        <f>IF(U181="sníž. přenesená",N181,0)</f>
        <v>0</v>
      </c>
      <c r="BI181" s="118">
        <f>IF(U181="nulová",N181,0)</f>
        <v>0</v>
      </c>
      <c r="BJ181" s="18" t="s">
        <v>80</v>
      </c>
      <c r="BK181" s="118">
        <f>ROUND(L181*K181,2)</f>
        <v>0</v>
      </c>
      <c r="BL181" s="18" t="s">
        <v>137</v>
      </c>
      <c r="BM181" s="18" t="s">
        <v>328</v>
      </c>
    </row>
    <row r="182" spans="1:65" s="9" customFormat="1" ht="29.85" customHeight="1">
      <c r="A182" s="129"/>
      <c r="B182" s="161"/>
      <c r="C182" s="162"/>
      <c r="D182" s="165" t="s">
        <v>106</v>
      </c>
      <c r="E182" s="165"/>
      <c r="F182" s="165"/>
      <c r="G182" s="165"/>
      <c r="H182" s="165"/>
      <c r="I182" s="165"/>
      <c r="J182" s="165"/>
      <c r="K182" s="180"/>
      <c r="L182" s="180"/>
      <c r="M182" s="180"/>
      <c r="N182" s="255">
        <f>SUM(N183:Q192)</f>
        <v>0</v>
      </c>
      <c r="O182" s="256"/>
      <c r="P182" s="256"/>
      <c r="Q182" s="256"/>
      <c r="R182" s="164"/>
      <c r="S182" s="129"/>
      <c r="T182" s="109"/>
      <c r="U182" s="108"/>
      <c r="V182" s="108"/>
      <c r="W182" s="110">
        <f>SUM(W183:W192)</f>
        <v>27.306000000000001</v>
      </c>
      <c r="X182" s="108"/>
      <c r="Y182" s="110">
        <f>SUM(Y183:Y192)</f>
        <v>0.24610000000000004</v>
      </c>
      <c r="Z182" s="108"/>
      <c r="AA182" s="111">
        <f>SUM(AA183:AA192)</f>
        <v>0</v>
      </c>
      <c r="AR182" s="112" t="s">
        <v>91</v>
      </c>
      <c r="AT182" s="113" t="s">
        <v>74</v>
      </c>
      <c r="AU182" s="113" t="s">
        <v>80</v>
      </c>
      <c r="AY182" s="112" t="s">
        <v>132</v>
      </c>
      <c r="BK182" s="114">
        <f>SUM(BK183:BK192)</f>
        <v>0</v>
      </c>
    </row>
    <row r="183" spans="1:65" s="1" customFormat="1" ht="16.5" customHeight="1">
      <c r="A183" s="130"/>
      <c r="B183" s="166"/>
      <c r="C183" s="167" t="s">
        <v>329</v>
      </c>
      <c r="D183" s="167" t="s">
        <v>133</v>
      </c>
      <c r="E183" s="168" t="s">
        <v>330</v>
      </c>
      <c r="F183" s="243" t="s">
        <v>331</v>
      </c>
      <c r="G183" s="243"/>
      <c r="H183" s="243"/>
      <c r="I183" s="243"/>
      <c r="J183" s="169" t="s">
        <v>154</v>
      </c>
      <c r="K183" s="127">
        <v>1</v>
      </c>
      <c r="L183" s="245"/>
      <c r="M183" s="245"/>
      <c r="N183" s="246">
        <f t="shared" ref="N183:N192" si="20">ROUND(L183*K183,2)</f>
        <v>0</v>
      </c>
      <c r="O183" s="246"/>
      <c r="P183" s="246"/>
      <c r="Q183" s="246"/>
      <c r="R183" s="170"/>
      <c r="S183" s="130"/>
      <c r="T183" s="115" t="s">
        <v>5</v>
      </c>
      <c r="U183" s="40" t="s">
        <v>40</v>
      </c>
      <c r="V183" s="116">
        <v>24</v>
      </c>
      <c r="W183" s="116">
        <f t="shared" ref="W183:W192" si="21">V183*K183</f>
        <v>24</v>
      </c>
      <c r="X183" s="116">
        <v>0</v>
      </c>
      <c r="Y183" s="116">
        <f t="shared" ref="Y183:Y192" si="22">X183*K183</f>
        <v>0</v>
      </c>
      <c r="Z183" s="116">
        <v>0</v>
      </c>
      <c r="AA183" s="117">
        <f t="shared" ref="AA183:AA192" si="23">Z183*K183</f>
        <v>0</v>
      </c>
      <c r="AR183" s="18" t="s">
        <v>137</v>
      </c>
      <c r="AT183" s="18" t="s">
        <v>133</v>
      </c>
      <c r="AU183" s="18" t="s">
        <v>91</v>
      </c>
      <c r="AY183" s="18" t="s">
        <v>132</v>
      </c>
      <c r="BE183" s="118">
        <f t="shared" ref="BE183:BE192" si="24">IF(U183="základní",N183,0)</f>
        <v>0</v>
      </c>
      <c r="BF183" s="118">
        <f t="shared" ref="BF183:BF192" si="25">IF(U183="snížená",N183,0)</f>
        <v>0</v>
      </c>
      <c r="BG183" s="118">
        <f t="shared" ref="BG183:BG192" si="26">IF(U183="zákl. přenesená",N183,0)</f>
        <v>0</v>
      </c>
      <c r="BH183" s="118">
        <f t="shared" ref="BH183:BH192" si="27">IF(U183="sníž. přenesená",N183,0)</f>
        <v>0</v>
      </c>
      <c r="BI183" s="118">
        <f t="shared" ref="BI183:BI192" si="28">IF(U183="nulová",N183,0)</f>
        <v>0</v>
      </c>
      <c r="BJ183" s="18" t="s">
        <v>80</v>
      </c>
      <c r="BK183" s="118">
        <f t="shared" ref="BK183:BK192" si="29">ROUND(L183*K183,2)</f>
        <v>0</v>
      </c>
      <c r="BL183" s="18" t="s">
        <v>137</v>
      </c>
      <c r="BM183" s="18" t="s">
        <v>332</v>
      </c>
    </row>
    <row r="184" spans="1:65" s="1" customFormat="1" ht="89.25" customHeight="1">
      <c r="A184" s="130"/>
      <c r="B184" s="166"/>
      <c r="C184" s="171" t="s">
        <v>333</v>
      </c>
      <c r="D184" s="171" t="s">
        <v>139</v>
      </c>
      <c r="E184" s="172" t="s">
        <v>334</v>
      </c>
      <c r="F184" s="247" t="s">
        <v>335</v>
      </c>
      <c r="G184" s="247"/>
      <c r="H184" s="247"/>
      <c r="I184" s="247"/>
      <c r="J184" s="173" t="s">
        <v>136</v>
      </c>
      <c r="K184" s="128">
        <v>1</v>
      </c>
      <c r="L184" s="248"/>
      <c r="M184" s="248"/>
      <c r="N184" s="249">
        <f t="shared" si="20"/>
        <v>0</v>
      </c>
      <c r="O184" s="246"/>
      <c r="P184" s="246"/>
      <c r="Q184" s="246"/>
      <c r="R184" s="170"/>
      <c r="S184" s="130"/>
      <c r="T184" s="115" t="s">
        <v>5</v>
      </c>
      <c r="U184" s="40" t="s">
        <v>40</v>
      </c>
      <c r="V184" s="116">
        <v>0</v>
      </c>
      <c r="W184" s="116">
        <f t="shared" si="21"/>
        <v>0</v>
      </c>
      <c r="X184" s="116">
        <v>4.7E-2</v>
      </c>
      <c r="Y184" s="116">
        <f t="shared" si="22"/>
        <v>4.7E-2</v>
      </c>
      <c r="Z184" s="116">
        <v>0</v>
      </c>
      <c r="AA184" s="117">
        <f t="shared" si="23"/>
        <v>0</v>
      </c>
      <c r="AR184" s="18" t="s">
        <v>141</v>
      </c>
      <c r="AT184" s="18" t="s">
        <v>139</v>
      </c>
      <c r="AU184" s="18" t="s">
        <v>91</v>
      </c>
      <c r="AY184" s="18" t="s">
        <v>132</v>
      </c>
      <c r="BE184" s="118">
        <f t="shared" si="24"/>
        <v>0</v>
      </c>
      <c r="BF184" s="118">
        <f t="shared" si="25"/>
        <v>0</v>
      </c>
      <c r="BG184" s="118">
        <f t="shared" si="26"/>
        <v>0</v>
      </c>
      <c r="BH184" s="118">
        <f t="shared" si="27"/>
        <v>0</v>
      </c>
      <c r="BI184" s="118">
        <f t="shared" si="28"/>
        <v>0</v>
      </c>
      <c r="BJ184" s="18" t="s">
        <v>80</v>
      </c>
      <c r="BK184" s="118">
        <f t="shared" si="29"/>
        <v>0</v>
      </c>
      <c r="BL184" s="18" t="s">
        <v>137</v>
      </c>
      <c r="BM184" s="18" t="s">
        <v>336</v>
      </c>
    </row>
    <row r="185" spans="1:65" s="1" customFormat="1" ht="25.5" customHeight="1">
      <c r="A185" s="130"/>
      <c r="B185" s="166"/>
      <c r="C185" s="171" t="s">
        <v>337</v>
      </c>
      <c r="D185" s="171" t="s">
        <v>139</v>
      </c>
      <c r="E185" s="172" t="s">
        <v>338</v>
      </c>
      <c r="F185" s="247" t="s">
        <v>339</v>
      </c>
      <c r="G185" s="247"/>
      <c r="H185" s="247"/>
      <c r="I185" s="247"/>
      <c r="J185" s="173" t="s">
        <v>136</v>
      </c>
      <c r="K185" s="128">
        <v>2</v>
      </c>
      <c r="L185" s="248"/>
      <c r="M185" s="248"/>
      <c r="N185" s="249">
        <f t="shared" si="20"/>
        <v>0</v>
      </c>
      <c r="O185" s="246"/>
      <c r="P185" s="246"/>
      <c r="Q185" s="246"/>
      <c r="R185" s="170"/>
      <c r="S185" s="130"/>
      <c r="T185" s="115" t="s">
        <v>5</v>
      </c>
      <c r="U185" s="40" t="s">
        <v>40</v>
      </c>
      <c r="V185" s="116">
        <v>0</v>
      </c>
      <c r="W185" s="116">
        <f t="shared" si="21"/>
        <v>0</v>
      </c>
      <c r="X185" s="116">
        <v>4.7E-2</v>
      </c>
      <c r="Y185" s="116">
        <f t="shared" si="22"/>
        <v>9.4E-2</v>
      </c>
      <c r="Z185" s="116">
        <v>0</v>
      </c>
      <c r="AA185" s="117">
        <f t="shared" si="23"/>
        <v>0</v>
      </c>
      <c r="AR185" s="18" t="s">
        <v>141</v>
      </c>
      <c r="AT185" s="18" t="s">
        <v>139</v>
      </c>
      <c r="AU185" s="18" t="s">
        <v>91</v>
      </c>
      <c r="AY185" s="18" t="s">
        <v>132</v>
      </c>
      <c r="BE185" s="118">
        <f t="shared" si="24"/>
        <v>0</v>
      </c>
      <c r="BF185" s="118">
        <f t="shared" si="25"/>
        <v>0</v>
      </c>
      <c r="BG185" s="118">
        <f t="shared" si="26"/>
        <v>0</v>
      </c>
      <c r="BH185" s="118">
        <f t="shared" si="27"/>
        <v>0</v>
      </c>
      <c r="BI185" s="118">
        <f t="shared" si="28"/>
        <v>0</v>
      </c>
      <c r="BJ185" s="18" t="s">
        <v>80</v>
      </c>
      <c r="BK185" s="118">
        <f t="shared" si="29"/>
        <v>0</v>
      </c>
      <c r="BL185" s="18" t="s">
        <v>137</v>
      </c>
      <c r="BM185" s="18" t="s">
        <v>340</v>
      </c>
    </row>
    <row r="186" spans="1:65" s="1" customFormat="1" ht="16.5" customHeight="1">
      <c r="A186" s="130"/>
      <c r="B186" s="166"/>
      <c r="C186" s="167" t="s">
        <v>341</v>
      </c>
      <c r="D186" s="167" t="s">
        <v>133</v>
      </c>
      <c r="E186" s="168" t="s">
        <v>342</v>
      </c>
      <c r="F186" s="243" t="s">
        <v>343</v>
      </c>
      <c r="G186" s="243"/>
      <c r="H186" s="243"/>
      <c r="I186" s="243"/>
      <c r="J186" s="169" t="s">
        <v>154</v>
      </c>
      <c r="K186" s="127">
        <v>1</v>
      </c>
      <c r="L186" s="245"/>
      <c r="M186" s="245"/>
      <c r="N186" s="246">
        <f t="shared" si="20"/>
        <v>0</v>
      </c>
      <c r="O186" s="246"/>
      <c r="P186" s="246"/>
      <c r="Q186" s="246"/>
      <c r="R186" s="170"/>
      <c r="S186" s="130"/>
      <c r="T186" s="115" t="s">
        <v>5</v>
      </c>
      <c r="U186" s="40" t="s">
        <v>40</v>
      </c>
      <c r="V186" s="116">
        <v>1.1020000000000001</v>
      </c>
      <c r="W186" s="116">
        <f t="shared" si="21"/>
        <v>1.1020000000000001</v>
      </c>
      <c r="X186" s="116">
        <v>3.7000000000000002E-3</v>
      </c>
      <c r="Y186" s="116">
        <f t="shared" si="22"/>
        <v>3.7000000000000002E-3</v>
      </c>
      <c r="Z186" s="116">
        <v>0</v>
      </c>
      <c r="AA186" s="117">
        <f t="shared" si="23"/>
        <v>0</v>
      </c>
      <c r="AR186" s="18" t="s">
        <v>137</v>
      </c>
      <c r="AT186" s="18" t="s">
        <v>133</v>
      </c>
      <c r="AU186" s="18" t="s">
        <v>91</v>
      </c>
      <c r="AY186" s="18" t="s">
        <v>132</v>
      </c>
      <c r="BE186" s="118">
        <f t="shared" si="24"/>
        <v>0</v>
      </c>
      <c r="BF186" s="118">
        <f t="shared" si="25"/>
        <v>0</v>
      </c>
      <c r="BG186" s="118">
        <f t="shared" si="26"/>
        <v>0</v>
      </c>
      <c r="BH186" s="118">
        <f t="shared" si="27"/>
        <v>0</v>
      </c>
      <c r="BI186" s="118">
        <f t="shared" si="28"/>
        <v>0</v>
      </c>
      <c r="BJ186" s="18" t="s">
        <v>80</v>
      </c>
      <c r="BK186" s="118">
        <f t="shared" si="29"/>
        <v>0</v>
      </c>
      <c r="BL186" s="18" t="s">
        <v>137</v>
      </c>
      <c r="BM186" s="18" t="s">
        <v>344</v>
      </c>
    </row>
    <row r="187" spans="1:65" s="1" customFormat="1" ht="25.5" customHeight="1">
      <c r="A187" s="130"/>
      <c r="B187" s="166"/>
      <c r="C187" s="167" t="s">
        <v>345</v>
      </c>
      <c r="D187" s="167" t="s">
        <v>133</v>
      </c>
      <c r="E187" s="168" t="s">
        <v>346</v>
      </c>
      <c r="F187" s="243" t="s">
        <v>347</v>
      </c>
      <c r="G187" s="243"/>
      <c r="H187" s="243"/>
      <c r="I187" s="243"/>
      <c r="J187" s="169" t="s">
        <v>154</v>
      </c>
      <c r="K187" s="127">
        <v>1</v>
      </c>
      <c r="L187" s="245"/>
      <c r="M187" s="245"/>
      <c r="N187" s="246">
        <f t="shared" si="20"/>
        <v>0</v>
      </c>
      <c r="O187" s="246"/>
      <c r="P187" s="246"/>
      <c r="Q187" s="246"/>
      <c r="R187" s="170"/>
      <c r="S187" s="130"/>
      <c r="T187" s="115" t="s">
        <v>5</v>
      </c>
      <c r="U187" s="40" t="s">
        <v>40</v>
      </c>
      <c r="V187" s="116">
        <v>1.1020000000000001</v>
      </c>
      <c r="W187" s="116">
        <f t="shared" si="21"/>
        <v>1.1020000000000001</v>
      </c>
      <c r="X187" s="116">
        <v>3.7000000000000002E-3</v>
      </c>
      <c r="Y187" s="116">
        <f t="shared" si="22"/>
        <v>3.7000000000000002E-3</v>
      </c>
      <c r="Z187" s="116">
        <v>0</v>
      </c>
      <c r="AA187" s="117">
        <f t="shared" si="23"/>
        <v>0</v>
      </c>
      <c r="AR187" s="18" t="s">
        <v>137</v>
      </c>
      <c r="AT187" s="18" t="s">
        <v>133</v>
      </c>
      <c r="AU187" s="18" t="s">
        <v>91</v>
      </c>
      <c r="AY187" s="18" t="s">
        <v>132</v>
      </c>
      <c r="BE187" s="118">
        <f t="shared" si="24"/>
        <v>0</v>
      </c>
      <c r="BF187" s="118">
        <f t="shared" si="25"/>
        <v>0</v>
      </c>
      <c r="BG187" s="118">
        <f t="shared" si="26"/>
        <v>0</v>
      </c>
      <c r="BH187" s="118">
        <f t="shared" si="27"/>
        <v>0</v>
      </c>
      <c r="BI187" s="118">
        <f t="shared" si="28"/>
        <v>0</v>
      </c>
      <c r="BJ187" s="18" t="s">
        <v>80</v>
      </c>
      <c r="BK187" s="118">
        <f t="shared" si="29"/>
        <v>0</v>
      </c>
      <c r="BL187" s="18" t="s">
        <v>137</v>
      </c>
      <c r="BM187" s="18" t="s">
        <v>348</v>
      </c>
    </row>
    <row r="188" spans="1:65" s="1" customFormat="1" ht="25.5" customHeight="1">
      <c r="A188" s="130"/>
      <c r="B188" s="166"/>
      <c r="C188" s="167" t="s">
        <v>349</v>
      </c>
      <c r="D188" s="167" t="s">
        <v>133</v>
      </c>
      <c r="E188" s="168" t="s">
        <v>350</v>
      </c>
      <c r="F188" s="243" t="s">
        <v>351</v>
      </c>
      <c r="G188" s="243"/>
      <c r="H188" s="243"/>
      <c r="I188" s="243"/>
      <c r="J188" s="169" t="s">
        <v>154</v>
      </c>
      <c r="K188" s="127">
        <v>1</v>
      </c>
      <c r="L188" s="245"/>
      <c r="M188" s="245"/>
      <c r="N188" s="246">
        <f t="shared" si="20"/>
        <v>0</v>
      </c>
      <c r="O188" s="246"/>
      <c r="P188" s="246"/>
      <c r="Q188" s="246"/>
      <c r="R188" s="170"/>
      <c r="S188" s="130"/>
      <c r="T188" s="115" t="s">
        <v>5</v>
      </c>
      <c r="U188" s="40" t="s">
        <v>40</v>
      </c>
      <c r="V188" s="116">
        <v>1.1020000000000001</v>
      </c>
      <c r="W188" s="116">
        <f t="shared" si="21"/>
        <v>1.1020000000000001</v>
      </c>
      <c r="X188" s="116">
        <v>3.7000000000000002E-3</v>
      </c>
      <c r="Y188" s="116">
        <f t="shared" si="22"/>
        <v>3.7000000000000002E-3</v>
      </c>
      <c r="Z188" s="116">
        <v>0</v>
      </c>
      <c r="AA188" s="117">
        <f t="shared" si="23"/>
        <v>0</v>
      </c>
      <c r="AR188" s="18" t="s">
        <v>137</v>
      </c>
      <c r="AT188" s="18" t="s">
        <v>133</v>
      </c>
      <c r="AU188" s="18" t="s">
        <v>91</v>
      </c>
      <c r="AY188" s="18" t="s">
        <v>132</v>
      </c>
      <c r="BE188" s="118">
        <f t="shared" si="24"/>
        <v>0</v>
      </c>
      <c r="BF188" s="118">
        <f t="shared" si="25"/>
        <v>0</v>
      </c>
      <c r="BG188" s="118">
        <f t="shared" si="26"/>
        <v>0</v>
      </c>
      <c r="BH188" s="118">
        <f t="shared" si="27"/>
        <v>0</v>
      </c>
      <c r="BI188" s="118">
        <f t="shared" si="28"/>
        <v>0</v>
      </c>
      <c r="BJ188" s="18" t="s">
        <v>80</v>
      </c>
      <c r="BK188" s="118">
        <f t="shared" si="29"/>
        <v>0</v>
      </c>
      <c r="BL188" s="18" t="s">
        <v>137</v>
      </c>
      <c r="BM188" s="18" t="s">
        <v>352</v>
      </c>
    </row>
    <row r="189" spans="1:65" s="1" customFormat="1" ht="48.6" customHeight="1">
      <c r="A189" s="130"/>
      <c r="B189" s="166"/>
      <c r="C189" s="174" t="s">
        <v>861</v>
      </c>
      <c r="D189" s="167" t="s">
        <v>133</v>
      </c>
      <c r="E189" s="175" t="s">
        <v>862</v>
      </c>
      <c r="F189" s="250" t="s">
        <v>866</v>
      </c>
      <c r="G189" s="243"/>
      <c r="H189" s="243"/>
      <c r="I189" s="243"/>
      <c r="J189" s="169" t="s">
        <v>154</v>
      </c>
      <c r="K189" s="127">
        <v>1</v>
      </c>
      <c r="L189" s="245"/>
      <c r="M189" s="245"/>
      <c r="N189" s="246">
        <f t="shared" ref="N189:N190" si="30">ROUND(L189*K189,2)</f>
        <v>0</v>
      </c>
      <c r="O189" s="246"/>
      <c r="P189" s="246"/>
      <c r="Q189" s="246"/>
      <c r="R189" s="170"/>
      <c r="S189" s="130"/>
      <c r="T189" s="115"/>
      <c r="U189" s="40"/>
      <c r="V189" s="116"/>
      <c r="W189" s="116"/>
      <c r="X189" s="116"/>
      <c r="Y189" s="116"/>
      <c r="Z189" s="116"/>
      <c r="AA189" s="117"/>
      <c r="AR189" s="18"/>
      <c r="AT189" s="18"/>
      <c r="AU189" s="18"/>
      <c r="AY189" s="18"/>
      <c r="BE189" s="118"/>
      <c r="BF189" s="118"/>
      <c r="BG189" s="118"/>
      <c r="BH189" s="118"/>
      <c r="BI189" s="118"/>
      <c r="BJ189" s="18"/>
      <c r="BK189" s="118"/>
      <c r="BL189" s="18"/>
      <c r="BM189" s="18"/>
    </row>
    <row r="190" spans="1:65" s="1" customFormat="1" ht="25.5" customHeight="1">
      <c r="A190" s="130"/>
      <c r="B190" s="166"/>
      <c r="C190" s="174" t="s">
        <v>865</v>
      </c>
      <c r="D190" s="167" t="s">
        <v>133</v>
      </c>
      <c r="E190" s="175" t="s">
        <v>863</v>
      </c>
      <c r="F190" s="250" t="s">
        <v>864</v>
      </c>
      <c r="G190" s="243"/>
      <c r="H190" s="243"/>
      <c r="I190" s="243"/>
      <c r="J190" s="169" t="s">
        <v>154</v>
      </c>
      <c r="K190" s="127">
        <v>1</v>
      </c>
      <c r="L190" s="245"/>
      <c r="M190" s="245"/>
      <c r="N190" s="246">
        <f t="shared" si="30"/>
        <v>0</v>
      </c>
      <c r="O190" s="246"/>
      <c r="P190" s="246"/>
      <c r="Q190" s="246"/>
      <c r="R190" s="170"/>
      <c r="S190" s="130"/>
      <c r="T190" s="115"/>
      <c r="U190" s="40"/>
      <c r="V190" s="116"/>
      <c r="W190" s="116"/>
      <c r="X190" s="116"/>
      <c r="Y190" s="116"/>
      <c r="Z190" s="116"/>
      <c r="AA190" s="117"/>
      <c r="AR190" s="18"/>
      <c r="AT190" s="18"/>
      <c r="AU190" s="18"/>
      <c r="AY190" s="18"/>
      <c r="BE190" s="118"/>
      <c r="BF190" s="118"/>
      <c r="BG190" s="118"/>
      <c r="BH190" s="118"/>
      <c r="BI190" s="118"/>
      <c r="BJ190" s="18"/>
      <c r="BK190" s="118"/>
      <c r="BL190" s="18"/>
      <c r="BM190" s="18"/>
    </row>
    <row r="191" spans="1:65" s="1" customFormat="1" ht="16.5" customHeight="1">
      <c r="A191" s="130"/>
      <c r="B191" s="166"/>
      <c r="C191" s="171" t="s">
        <v>353</v>
      </c>
      <c r="D191" s="171" t="s">
        <v>139</v>
      </c>
      <c r="E191" s="172" t="s">
        <v>354</v>
      </c>
      <c r="F191" s="247" t="s">
        <v>355</v>
      </c>
      <c r="G191" s="247"/>
      <c r="H191" s="247"/>
      <c r="I191" s="247"/>
      <c r="J191" s="173" t="s">
        <v>136</v>
      </c>
      <c r="K191" s="128">
        <v>1</v>
      </c>
      <c r="L191" s="248"/>
      <c r="M191" s="248"/>
      <c r="N191" s="249">
        <f t="shared" si="20"/>
        <v>0</v>
      </c>
      <c r="O191" s="246"/>
      <c r="P191" s="246"/>
      <c r="Q191" s="246"/>
      <c r="R191" s="170"/>
      <c r="S191" s="130"/>
      <c r="T191" s="115" t="s">
        <v>5</v>
      </c>
      <c r="U191" s="40" t="s">
        <v>40</v>
      </c>
      <c r="V191" s="116">
        <v>0</v>
      </c>
      <c r="W191" s="116">
        <f t="shared" si="21"/>
        <v>0</v>
      </c>
      <c r="X191" s="116">
        <v>4.7E-2</v>
      </c>
      <c r="Y191" s="116">
        <f t="shared" si="22"/>
        <v>4.7E-2</v>
      </c>
      <c r="Z191" s="116">
        <v>0</v>
      </c>
      <c r="AA191" s="117">
        <f t="shared" si="23"/>
        <v>0</v>
      </c>
      <c r="AR191" s="18" t="s">
        <v>141</v>
      </c>
      <c r="AT191" s="18" t="s">
        <v>139</v>
      </c>
      <c r="AU191" s="18" t="s">
        <v>91</v>
      </c>
      <c r="AY191" s="18" t="s">
        <v>132</v>
      </c>
      <c r="BE191" s="118">
        <f t="shared" si="24"/>
        <v>0</v>
      </c>
      <c r="BF191" s="118">
        <f t="shared" si="25"/>
        <v>0</v>
      </c>
      <c r="BG191" s="118">
        <f t="shared" si="26"/>
        <v>0</v>
      </c>
      <c r="BH191" s="118">
        <f t="shared" si="27"/>
        <v>0</v>
      </c>
      <c r="BI191" s="118">
        <f t="shared" si="28"/>
        <v>0</v>
      </c>
      <c r="BJ191" s="18" t="s">
        <v>80</v>
      </c>
      <c r="BK191" s="118">
        <f t="shared" si="29"/>
        <v>0</v>
      </c>
      <c r="BL191" s="18" t="s">
        <v>137</v>
      </c>
      <c r="BM191" s="18" t="s">
        <v>356</v>
      </c>
    </row>
    <row r="192" spans="1:65" s="1" customFormat="1" ht="25.5" customHeight="1">
      <c r="A192" s="130"/>
      <c r="B192" s="166"/>
      <c r="C192" s="171" t="s">
        <v>357</v>
      </c>
      <c r="D192" s="171" t="s">
        <v>139</v>
      </c>
      <c r="E192" s="172" t="s">
        <v>358</v>
      </c>
      <c r="F192" s="247" t="s">
        <v>359</v>
      </c>
      <c r="G192" s="247"/>
      <c r="H192" s="247"/>
      <c r="I192" s="247"/>
      <c r="J192" s="173" t="s">
        <v>136</v>
      </c>
      <c r="K192" s="128">
        <v>1</v>
      </c>
      <c r="L192" s="248"/>
      <c r="M192" s="248"/>
      <c r="N192" s="249">
        <f t="shared" si="20"/>
        <v>0</v>
      </c>
      <c r="O192" s="246"/>
      <c r="P192" s="246"/>
      <c r="Q192" s="246"/>
      <c r="R192" s="170"/>
      <c r="S192" s="130"/>
      <c r="T192" s="115" t="s">
        <v>5</v>
      </c>
      <c r="U192" s="40" t="s">
        <v>40</v>
      </c>
      <c r="V192" s="116">
        <v>0</v>
      </c>
      <c r="W192" s="116">
        <f t="shared" si="21"/>
        <v>0</v>
      </c>
      <c r="X192" s="116">
        <v>4.7E-2</v>
      </c>
      <c r="Y192" s="116">
        <f t="shared" si="22"/>
        <v>4.7E-2</v>
      </c>
      <c r="Z192" s="116">
        <v>0</v>
      </c>
      <c r="AA192" s="117">
        <f t="shared" si="23"/>
        <v>0</v>
      </c>
      <c r="AR192" s="18" t="s">
        <v>141</v>
      </c>
      <c r="AT192" s="18" t="s">
        <v>139</v>
      </c>
      <c r="AU192" s="18" t="s">
        <v>91</v>
      </c>
      <c r="AY192" s="18" t="s">
        <v>132</v>
      </c>
      <c r="BE192" s="118">
        <f t="shared" si="24"/>
        <v>0</v>
      </c>
      <c r="BF192" s="118">
        <f t="shared" si="25"/>
        <v>0</v>
      </c>
      <c r="BG192" s="118">
        <f t="shared" si="26"/>
        <v>0</v>
      </c>
      <c r="BH192" s="118">
        <f t="shared" si="27"/>
        <v>0</v>
      </c>
      <c r="BI192" s="118">
        <f t="shared" si="28"/>
        <v>0</v>
      </c>
      <c r="BJ192" s="18" t="s">
        <v>80</v>
      </c>
      <c r="BK192" s="118">
        <f t="shared" si="29"/>
        <v>0</v>
      </c>
      <c r="BL192" s="18" t="s">
        <v>137</v>
      </c>
      <c r="BM192" s="18" t="s">
        <v>360</v>
      </c>
    </row>
    <row r="193" spans="1:65" s="9" customFormat="1" ht="29.85" customHeight="1">
      <c r="A193" s="129"/>
      <c r="B193" s="161"/>
      <c r="C193" s="162"/>
      <c r="D193" s="165" t="s">
        <v>107</v>
      </c>
      <c r="E193" s="165"/>
      <c r="F193" s="165"/>
      <c r="G193" s="165"/>
      <c r="H193" s="165"/>
      <c r="I193" s="165"/>
      <c r="J193" s="165"/>
      <c r="K193" s="180"/>
      <c r="L193" s="180"/>
      <c r="M193" s="180"/>
      <c r="N193" s="255">
        <f>SUM(N194:Q229)</f>
        <v>0</v>
      </c>
      <c r="O193" s="256"/>
      <c r="P193" s="256"/>
      <c r="Q193" s="256"/>
      <c r="R193" s="164"/>
      <c r="S193" s="129"/>
      <c r="T193" s="109"/>
      <c r="U193" s="108"/>
      <c r="V193" s="108"/>
      <c r="W193" s="110">
        <f>SUM(W194:W230)</f>
        <v>275.79900000000004</v>
      </c>
      <c r="X193" s="108"/>
      <c r="Y193" s="110">
        <f>SUM(Y194:Y230)</f>
        <v>0.55226567899999968</v>
      </c>
      <c r="Z193" s="108"/>
      <c r="AA193" s="111">
        <f>SUM(AA194:AA230)</f>
        <v>0</v>
      </c>
      <c r="AR193" s="112" t="s">
        <v>91</v>
      </c>
      <c r="AT193" s="113" t="s">
        <v>74</v>
      </c>
      <c r="AU193" s="113" t="s">
        <v>80</v>
      </c>
      <c r="AY193" s="112" t="s">
        <v>132</v>
      </c>
      <c r="BK193" s="114">
        <f>SUM(BK194:BK230)</f>
        <v>0</v>
      </c>
    </row>
    <row r="194" spans="1:65" s="1" customFormat="1" ht="25.5" customHeight="1">
      <c r="A194" s="130"/>
      <c r="B194" s="166"/>
      <c r="C194" s="167" t="s">
        <v>361</v>
      </c>
      <c r="D194" s="167" t="s">
        <v>133</v>
      </c>
      <c r="E194" s="168" t="s">
        <v>362</v>
      </c>
      <c r="F194" s="243" t="s">
        <v>363</v>
      </c>
      <c r="G194" s="243"/>
      <c r="H194" s="243"/>
      <c r="I194" s="243"/>
      <c r="J194" s="169" t="s">
        <v>136</v>
      </c>
      <c r="K194" s="127">
        <v>6</v>
      </c>
      <c r="L194" s="245"/>
      <c r="M194" s="245"/>
      <c r="N194" s="246">
        <f t="shared" ref="N194:N226" si="31">ROUND(L194*K194,2)</f>
        <v>0</v>
      </c>
      <c r="O194" s="246"/>
      <c r="P194" s="246"/>
      <c r="Q194" s="246"/>
      <c r="R194" s="170"/>
      <c r="S194" s="130"/>
      <c r="T194" s="115" t="s">
        <v>5</v>
      </c>
      <c r="U194" s="40" t="s">
        <v>40</v>
      </c>
      <c r="V194" s="116">
        <v>0.92900000000000005</v>
      </c>
      <c r="W194" s="116">
        <f t="shared" ref="W194:W226" si="32">V194*K194</f>
        <v>5.5739999999999998</v>
      </c>
      <c r="X194" s="116">
        <v>0</v>
      </c>
      <c r="Y194" s="116">
        <f t="shared" ref="Y194:Y226" si="33">X194*K194</f>
        <v>0</v>
      </c>
      <c r="Z194" s="116">
        <v>0</v>
      </c>
      <c r="AA194" s="117">
        <f t="shared" ref="AA194:AA226" si="34">Z194*K194</f>
        <v>0</v>
      </c>
      <c r="AR194" s="18" t="s">
        <v>137</v>
      </c>
      <c r="AT194" s="18" t="s">
        <v>133</v>
      </c>
      <c r="AU194" s="18" t="s">
        <v>91</v>
      </c>
      <c r="AY194" s="18" t="s">
        <v>132</v>
      </c>
      <c r="BE194" s="118">
        <f t="shared" ref="BE194:BE226" si="35">IF(U194="základní",N194,0)</f>
        <v>0</v>
      </c>
      <c r="BF194" s="118">
        <f t="shared" ref="BF194:BF226" si="36">IF(U194="snížená",N194,0)</f>
        <v>0</v>
      </c>
      <c r="BG194" s="118">
        <f t="shared" ref="BG194:BG226" si="37">IF(U194="zákl. přenesená",N194,0)</f>
        <v>0</v>
      </c>
      <c r="BH194" s="118">
        <f t="shared" ref="BH194:BH226" si="38">IF(U194="sníž. přenesená",N194,0)</f>
        <v>0</v>
      </c>
      <c r="BI194" s="118">
        <f t="shared" ref="BI194:BI226" si="39">IF(U194="nulová",N194,0)</f>
        <v>0</v>
      </c>
      <c r="BJ194" s="18" t="s">
        <v>80</v>
      </c>
      <c r="BK194" s="118">
        <f t="shared" ref="BK194:BK226" si="40">ROUND(L194*K194,2)</f>
        <v>0</v>
      </c>
      <c r="BL194" s="18" t="s">
        <v>137</v>
      </c>
      <c r="BM194" s="18" t="s">
        <v>364</v>
      </c>
    </row>
    <row r="195" spans="1:65" s="1" customFormat="1" ht="38.25" customHeight="1">
      <c r="A195" s="130"/>
      <c r="B195" s="166"/>
      <c r="C195" s="171" t="s">
        <v>365</v>
      </c>
      <c r="D195" s="171" t="s">
        <v>139</v>
      </c>
      <c r="E195" s="172" t="s">
        <v>366</v>
      </c>
      <c r="F195" s="247" t="s">
        <v>367</v>
      </c>
      <c r="G195" s="247"/>
      <c r="H195" s="247"/>
      <c r="I195" s="247"/>
      <c r="J195" s="173" t="s">
        <v>136</v>
      </c>
      <c r="K195" s="128">
        <v>1</v>
      </c>
      <c r="L195" s="248"/>
      <c r="M195" s="248"/>
      <c r="N195" s="249">
        <f t="shared" si="31"/>
        <v>0</v>
      </c>
      <c r="O195" s="246"/>
      <c r="P195" s="246"/>
      <c r="Q195" s="246"/>
      <c r="R195" s="170"/>
      <c r="S195" s="130"/>
      <c r="T195" s="115" t="s">
        <v>5</v>
      </c>
      <c r="U195" s="40" t="s">
        <v>40</v>
      </c>
      <c r="V195" s="116">
        <v>0</v>
      </c>
      <c r="W195" s="116">
        <f t="shared" si="32"/>
        <v>0</v>
      </c>
      <c r="X195" s="116">
        <v>2.282E-2</v>
      </c>
      <c r="Y195" s="116">
        <f t="shared" si="33"/>
        <v>2.282E-2</v>
      </c>
      <c r="Z195" s="116">
        <v>0</v>
      </c>
      <c r="AA195" s="117">
        <f t="shared" si="34"/>
        <v>0</v>
      </c>
      <c r="AR195" s="18" t="s">
        <v>141</v>
      </c>
      <c r="AT195" s="18" t="s">
        <v>139</v>
      </c>
      <c r="AU195" s="18" t="s">
        <v>91</v>
      </c>
      <c r="AY195" s="18" t="s">
        <v>132</v>
      </c>
      <c r="BE195" s="118">
        <f t="shared" si="35"/>
        <v>0</v>
      </c>
      <c r="BF195" s="118">
        <f t="shared" si="36"/>
        <v>0</v>
      </c>
      <c r="BG195" s="118">
        <f t="shared" si="37"/>
        <v>0</v>
      </c>
      <c r="BH195" s="118">
        <f t="shared" si="38"/>
        <v>0</v>
      </c>
      <c r="BI195" s="118">
        <f t="shared" si="39"/>
        <v>0</v>
      </c>
      <c r="BJ195" s="18" t="s">
        <v>80</v>
      </c>
      <c r="BK195" s="118">
        <f t="shared" si="40"/>
        <v>0</v>
      </c>
      <c r="BL195" s="18" t="s">
        <v>137</v>
      </c>
      <c r="BM195" s="18" t="s">
        <v>368</v>
      </c>
    </row>
    <row r="196" spans="1:65" s="1" customFormat="1" ht="38.25" customHeight="1">
      <c r="A196" s="130"/>
      <c r="B196" s="166"/>
      <c r="C196" s="171" t="s">
        <v>369</v>
      </c>
      <c r="D196" s="171" t="s">
        <v>139</v>
      </c>
      <c r="E196" s="172" t="s">
        <v>370</v>
      </c>
      <c r="F196" s="247" t="s">
        <v>371</v>
      </c>
      <c r="G196" s="247"/>
      <c r="H196" s="247"/>
      <c r="I196" s="247"/>
      <c r="J196" s="173" t="s">
        <v>136</v>
      </c>
      <c r="K196" s="128">
        <v>1</v>
      </c>
      <c r="L196" s="248"/>
      <c r="M196" s="248"/>
      <c r="N196" s="249">
        <f t="shared" si="31"/>
        <v>0</v>
      </c>
      <c r="O196" s="246"/>
      <c r="P196" s="246"/>
      <c r="Q196" s="246"/>
      <c r="R196" s="170"/>
      <c r="S196" s="130"/>
      <c r="T196" s="115" t="s">
        <v>5</v>
      </c>
      <c r="U196" s="40" t="s">
        <v>40</v>
      </c>
      <c r="V196" s="116">
        <v>0</v>
      </c>
      <c r="W196" s="116">
        <f t="shared" si="32"/>
        <v>0</v>
      </c>
      <c r="X196" s="116">
        <v>3.773E-2</v>
      </c>
      <c r="Y196" s="116">
        <f t="shared" si="33"/>
        <v>3.773E-2</v>
      </c>
      <c r="Z196" s="116">
        <v>0</v>
      </c>
      <c r="AA196" s="117">
        <f t="shared" si="34"/>
        <v>0</v>
      </c>
      <c r="AR196" s="18" t="s">
        <v>141</v>
      </c>
      <c r="AT196" s="18" t="s">
        <v>139</v>
      </c>
      <c r="AU196" s="18" t="s">
        <v>91</v>
      </c>
      <c r="AY196" s="18" t="s">
        <v>132</v>
      </c>
      <c r="BE196" s="118">
        <f t="shared" si="35"/>
        <v>0</v>
      </c>
      <c r="BF196" s="118">
        <f t="shared" si="36"/>
        <v>0</v>
      </c>
      <c r="BG196" s="118">
        <f t="shared" si="37"/>
        <v>0</v>
      </c>
      <c r="BH196" s="118">
        <f t="shared" si="38"/>
        <v>0</v>
      </c>
      <c r="BI196" s="118">
        <f t="shared" si="39"/>
        <v>0</v>
      </c>
      <c r="BJ196" s="18" t="s">
        <v>80</v>
      </c>
      <c r="BK196" s="118">
        <f t="shared" si="40"/>
        <v>0</v>
      </c>
      <c r="BL196" s="18" t="s">
        <v>137</v>
      </c>
      <c r="BM196" s="18" t="s">
        <v>372</v>
      </c>
    </row>
    <row r="197" spans="1:65" s="1" customFormat="1" ht="38.25" customHeight="1">
      <c r="A197" s="130"/>
      <c r="B197" s="166"/>
      <c r="C197" s="171" t="s">
        <v>373</v>
      </c>
      <c r="D197" s="171" t="s">
        <v>139</v>
      </c>
      <c r="E197" s="172" t="s">
        <v>374</v>
      </c>
      <c r="F197" s="247" t="s">
        <v>375</v>
      </c>
      <c r="G197" s="247"/>
      <c r="H197" s="247"/>
      <c r="I197" s="247"/>
      <c r="J197" s="173" t="s">
        <v>136</v>
      </c>
      <c r="K197" s="128">
        <v>1</v>
      </c>
      <c r="L197" s="248"/>
      <c r="M197" s="248"/>
      <c r="N197" s="249">
        <f t="shared" si="31"/>
        <v>0</v>
      </c>
      <c r="O197" s="246"/>
      <c r="P197" s="246"/>
      <c r="Q197" s="246"/>
      <c r="R197" s="170"/>
      <c r="S197" s="130"/>
      <c r="T197" s="115" t="s">
        <v>5</v>
      </c>
      <c r="U197" s="40" t="s">
        <v>40</v>
      </c>
      <c r="V197" s="116">
        <v>0</v>
      </c>
      <c r="W197" s="116">
        <f t="shared" si="32"/>
        <v>0</v>
      </c>
      <c r="X197" s="116">
        <v>4.3119999999999999E-2</v>
      </c>
      <c r="Y197" s="116">
        <f t="shared" si="33"/>
        <v>4.3119999999999999E-2</v>
      </c>
      <c r="Z197" s="116">
        <v>0</v>
      </c>
      <c r="AA197" s="117">
        <f t="shared" si="34"/>
        <v>0</v>
      </c>
      <c r="AR197" s="18" t="s">
        <v>141</v>
      </c>
      <c r="AT197" s="18" t="s">
        <v>139</v>
      </c>
      <c r="AU197" s="18" t="s">
        <v>91</v>
      </c>
      <c r="AY197" s="18" t="s">
        <v>132</v>
      </c>
      <c r="BE197" s="118">
        <f t="shared" si="35"/>
        <v>0</v>
      </c>
      <c r="BF197" s="118">
        <f t="shared" si="36"/>
        <v>0</v>
      </c>
      <c r="BG197" s="118">
        <f t="shared" si="37"/>
        <v>0</v>
      </c>
      <c r="BH197" s="118">
        <f t="shared" si="38"/>
        <v>0</v>
      </c>
      <c r="BI197" s="118">
        <f t="shared" si="39"/>
        <v>0</v>
      </c>
      <c r="BJ197" s="18" t="s">
        <v>80</v>
      </c>
      <c r="BK197" s="118">
        <f t="shared" si="40"/>
        <v>0</v>
      </c>
      <c r="BL197" s="18" t="s">
        <v>137</v>
      </c>
      <c r="BM197" s="18" t="s">
        <v>376</v>
      </c>
    </row>
    <row r="198" spans="1:65" s="1" customFormat="1" ht="38.25" customHeight="1">
      <c r="A198" s="130"/>
      <c r="B198" s="166"/>
      <c r="C198" s="171" t="s">
        <v>377</v>
      </c>
      <c r="D198" s="171" t="s">
        <v>139</v>
      </c>
      <c r="E198" s="172" t="s">
        <v>378</v>
      </c>
      <c r="F198" s="247" t="s">
        <v>379</v>
      </c>
      <c r="G198" s="247"/>
      <c r="H198" s="247"/>
      <c r="I198" s="247"/>
      <c r="J198" s="173" t="s">
        <v>136</v>
      </c>
      <c r="K198" s="128">
        <v>1</v>
      </c>
      <c r="L198" s="248"/>
      <c r="M198" s="248"/>
      <c r="N198" s="249">
        <f t="shared" si="31"/>
        <v>0</v>
      </c>
      <c r="O198" s="246"/>
      <c r="P198" s="246"/>
      <c r="Q198" s="246"/>
      <c r="R198" s="170"/>
      <c r="S198" s="130"/>
      <c r="T198" s="115" t="s">
        <v>5</v>
      </c>
      <c r="U198" s="40" t="s">
        <v>40</v>
      </c>
      <c r="V198" s="116">
        <v>0</v>
      </c>
      <c r="W198" s="116">
        <f t="shared" si="32"/>
        <v>0</v>
      </c>
      <c r="X198" s="116">
        <v>5.3900000000000003E-2</v>
      </c>
      <c r="Y198" s="116">
        <f t="shared" si="33"/>
        <v>5.3900000000000003E-2</v>
      </c>
      <c r="Z198" s="116">
        <v>0</v>
      </c>
      <c r="AA198" s="117">
        <f t="shared" si="34"/>
        <v>0</v>
      </c>
      <c r="AR198" s="18" t="s">
        <v>141</v>
      </c>
      <c r="AT198" s="18" t="s">
        <v>139</v>
      </c>
      <c r="AU198" s="18" t="s">
        <v>91</v>
      </c>
      <c r="AY198" s="18" t="s">
        <v>132</v>
      </c>
      <c r="BE198" s="118">
        <f t="shared" si="35"/>
        <v>0</v>
      </c>
      <c r="BF198" s="118">
        <f t="shared" si="36"/>
        <v>0</v>
      </c>
      <c r="BG198" s="118">
        <f t="shared" si="37"/>
        <v>0</v>
      </c>
      <c r="BH198" s="118">
        <f t="shared" si="38"/>
        <v>0</v>
      </c>
      <c r="BI198" s="118">
        <f t="shared" si="39"/>
        <v>0</v>
      </c>
      <c r="BJ198" s="18" t="s">
        <v>80</v>
      </c>
      <c r="BK198" s="118">
        <f t="shared" si="40"/>
        <v>0</v>
      </c>
      <c r="BL198" s="18" t="s">
        <v>137</v>
      </c>
      <c r="BM198" s="18" t="s">
        <v>380</v>
      </c>
    </row>
    <row r="199" spans="1:65" s="1" customFormat="1" ht="38.25" customHeight="1">
      <c r="A199" s="130"/>
      <c r="B199" s="166"/>
      <c r="C199" s="171" t="s">
        <v>381</v>
      </c>
      <c r="D199" s="171" t="s">
        <v>139</v>
      </c>
      <c r="E199" s="172" t="s">
        <v>382</v>
      </c>
      <c r="F199" s="247" t="s">
        <v>383</v>
      </c>
      <c r="G199" s="247"/>
      <c r="H199" s="247"/>
      <c r="I199" s="247"/>
      <c r="J199" s="173" t="s">
        <v>136</v>
      </c>
      <c r="K199" s="128">
        <v>2</v>
      </c>
      <c r="L199" s="248"/>
      <c r="M199" s="248"/>
      <c r="N199" s="249">
        <f t="shared" si="31"/>
        <v>0</v>
      </c>
      <c r="O199" s="246"/>
      <c r="P199" s="246"/>
      <c r="Q199" s="246"/>
      <c r="R199" s="170"/>
      <c r="S199" s="130"/>
      <c r="T199" s="115" t="s">
        <v>5</v>
      </c>
      <c r="U199" s="40" t="s">
        <v>40</v>
      </c>
      <c r="V199" s="116">
        <v>0</v>
      </c>
      <c r="W199" s="116">
        <f t="shared" si="32"/>
        <v>0</v>
      </c>
      <c r="X199" s="116">
        <v>5.8000000000000003E-2</v>
      </c>
      <c r="Y199" s="116">
        <f t="shared" si="33"/>
        <v>0.11600000000000001</v>
      </c>
      <c r="Z199" s="116">
        <v>0</v>
      </c>
      <c r="AA199" s="117">
        <f t="shared" si="34"/>
        <v>0</v>
      </c>
      <c r="AR199" s="18" t="s">
        <v>141</v>
      </c>
      <c r="AT199" s="18" t="s">
        <v>139</v>
      </c>
      <c r="AU199" s="18" t="s">
        <v>91</v>
      </c>
      <c r="AY199" s="18" t="s">
        <v>132</v>
      </c>
      <c r="BE199" s="118">
        <f t="shared" si="35"/>
        <v>0</v>
      </c>
      <c r="BF199" s="118">
        <f t="shared" si="36"/>
        <v>0</v>
      </c>
      <c r="BG199" s="118">
        <f t="shared" si="37"/>
        <v>0</v>
      </c>
      <c r="BH199" s="118">
        <f t="shared" si="38"/>
        <v>0</v>
      </c>
      <c r="BI199" s="118">
        <f t="shared" si="39"/>
        <v>0</v>
      </c>
      <c r="BJ199" s="18" t="s">
        <v>80</v>
      </c>
      <c r="BK199" s="118">
        <f t="shared" si="40"/>
        <v>0</v>
      </c>
      <c r="BL199" s="18" t="s">
        <v>137</v>
      </c>
      <c r="BM199" s="18" t="s">
        <v>384</v>
      </c>
    </row>
    <row r="200" spans="1:65" s="1" customFormat="1" ht="25.5" customHeight="1">
      <c r="A200" s="130"/>
      <c r="B200" s="166"/>
      <c r="C200" s="167" t="s">
        <v>385</v>
      </c>
      <c r="D200" s="167" t="s">
        <v>133</v>
      </c>
      <c r="E200" s="168" t="s">
        <v>386</v>
      </c>
      <c r="F200" s="243" t="s">
        <v>387</v>
      </c>
      <c r="G200" s="243"/>
      <c r="H200" s="243"/>
      <c r="I200" s="243"/>
      <c r="J200" s="169" t="s">
        <v>136</v>
      </c>
      <c r="K200" s="127">
        <v>1</v>
      </c>
      <c r="L200" s="245"/>
      <c r="M200" s="245"/>
      <c r="N200" s="246">
        <f t="shared" si="31"/>
        <v>0</v>
      </c>
      <c r="O200" s="246"/>
      <c r="P200" s="246"/>
      <c r="Q200" s="246"/>
      <c r="R200" s="170"/>
      <c r="S200" s="130"/>
      <c r="T200" s="115" t="s">
        <v>5</v>
      </c>
      <c r="U200" s="40" t="s">
        <v>40</v>
      </c>
      <c r="V200" s="116">
        <v>1.1040000000000001</v>
      </c>
      <c r="W200" s="116">
        <f t="shared" si="32"/>
        <v>1.1040000000000001</v>
      </c>
      <c r="X200" s="116">
        <v>0</v>
      </c>
      <c r="Y200" s="116">
        <f t="shared" si="33"/>
        <v>0</v>
      </c>
      <c r="Z200" s="116">
        <v>0</v>
      </c>
      <c r="AA200" s="117">
        <f t="shared" si="34"/>
        <v>0</v>
      </c>
      <c r="AR200" s="18" t="s">
        <v>137</v>
      </c>
      <c r="AT200" s="18" t="s">
        <v>133</v>
      </c>
      <c r="AU200" s="18" t="s">
        <v>91</v>
      </c>
      <c r="AY200" s="18" t="s">
        <v>132</v>
      </c>
      <c r="BE200" s="118">
        <f t="shared" si="35"/>
        <v>0</v>
      </c>
      <c r="BF200" s="118">
        <f t="shared" si="36"/>
        <v>0</v>
      </c>
      <c r="BG200" s="118">
        <f t="shared" si="37"/>
        <v>0</v>
      </c>
      <c r="BH200" s="118">
        <f t="shared" si="38"/>
        <v>0</v>
      </c>
      <c r="BI200" s="118">
        <f t="shared" si="39"/>
        <v>0</v>
      </c>
      <c r="BJ200" s="18" t="s">
        <v>80</v>
      </c>
      <c r="BK200" s="118">
        <f t="shared" si="40"/>
        <v>0</v>
      </c>
      <c r="BL200" s="18" t="s">
        <v>137</v>
      </c>
      <c r="BM200" s="18" t="s">
        <v>388</v>
      </c>
    </row>
    <row r="201" spans="1:65" s="1" customFormat="1" ht="38.25" customHeight="1">
      <c r="A201" s="130"/>
      <c r="B201" s="166"/>
      <c r="C201" s="171" t="s">
        <v>389</v>
      </c>
      <c r="D201" s="171" t="s">
        <v>139</v>
      </c>
      <c r="E201" s="172" t="s">
        <v>390</v>
      </c>
      <c r="F201" s="247" t="s">
        <v>391</v>
      </c>
      <c r="G201" s="247"/>
      <c r="H201" s="247"/>
      <c r="I201" s="247"/>
      <c r="J201" s="173" t="s">
        <v>136</v>
      </c>
      <c r="K201" s="128">
        <v>1</v>
      </c>
      <c r="L201" s="248"/>
      <c r="M201" s="248"/>
      <c r="N201" s="249">
        <f t="shared" si="31"/>
        <v>0</v>
      </c>
      <c r="O201" s="246"/>
      <c r="P201" s="246"/>
      <c r="Q201" s="246"/>
      <c r="R201" s="170"/>
      <c r="S201" s="130"/>
      <c r="T201" s="115" t="s">
        <v>5</v>
      </c>
      <c r="U201" s="40" t="s">
        <v>40</v>
      </c>
      <c r="V201" s="116">
        <v>0</v>
      </c>
      <c r="W201" s="116">
        <f t="shared" si="32"/>
        <v>0</v>
      </c>
      <c r="X201" s="116">
        <v>5.5649999999999998E-2</v>
      </c>
      <c r="Y201" s="116">
        <f t="shared" si="33"/>
        <v>5.5649999999999998E-2</v>
      </c>
      <c r="Z201" s="116">
        <v>0</v>
      </c>
      <c r="AA201" s="117">
        <f t="shared" si="34"/>
        <v>0</v>
      </c>
      <c r="AR201" s="18" t="s">
        <v>141</v>
      </c>
      <c r="AT201" s="18" t="s">
        <v>139</v>
      </c>
      <c r="AU201" s="18" t="s">
        <v>91</v>
      </c>
      <c r="AY201" s="18" t="s">
        <v>132</v>
      </c>
      <c r="BE201" s="118">
        <f t="shared" si="35"/>
        <v>0</v>
      </c>
      <c r="BF201" s="118">
        <f t="shared" si="36"/>
        <v>0</v>
      </c>
      <c r="BG201" s="118">
        <f t="shared" si="37"/>
        <v>0</v>
      </c>
      <c r="BH201" s="118">
        <f t="shared" si="38"/>
        <v>0</v>
      </c>
      <c r="BI201" s="118">
        <f t="shared" si="39"/>
        <v>0</v>
      </c>
      <c r="BJ201" s="18" t="s">
        <v>80</v>
      </c>
      <c r="BK201" s="118">
        <f t="shared" si="40"/>
        <v>0</v>
      </c>
      <c r="BL201" s="18" t="s">
        <v>137</v>
      </c>
      <c r="BM201" s="18" t="s">
        <v>392</v>
      </c>
    </row>
    <row r="202" spans="1:65" s="1" customFormat="1" ht="25.5" customHeight="1">
      <c r="A202" s="130"/>
      <c r="B202" s="166"/>
      <c r="C202" s="167" t="s">
        <v>393</v>
      </c>
      <c r="D202" s="167" t="s">
        <v>133</v>
      </c>
      <c r="E202" s="168" t="s">
        <v>394</v>
      </c>
      <c r="F202" s="243" t="s">
        <v>395</v>
      </c>
      <c r="G202" s="243"/>
      <c r="H202" s="243"/>
      <c r="I202" s="243"/>
      <c r="J202" s="169" t="s">
        <v>136</v>
      </c>
      <c r="K202" s="127">
        <v>1</v>
      </c>
      <c r="L202" s="245"/>
      <c r="M202" s="245"/>
      <c r="N202" s="246">
        <f t="shared" si="31"/>
        <v>0</v>
      </c>
      <c r="O202" s="246"/>
      <c r="P202" s="246"/>
      <c r="Q202" s="246"/>
      <c r="R202" s="170"/>
      <c r="S202" s="130"/>
      <c r="T202" s="115" t="s">
        <v>5</v>
      </c>
      <c r="U202" s="40" t="s">
        <v>40</v>
      </c>
      <c r="V202" s="116">
        <v>1.343</v>
      </c>
      <c r="W202" s="116">
        <f t="shared" si="32"/>
        <v>1.343</v>
      </c>
      <c r="X202" s="116">
        <v>0</v>
      </c>
      <c r="Y202" s="116">
        <f t="shared" si="33"/>
        <v>0</v>
      </c>
      <c r="Z202" s="116">
        <v>0</v>
      </c>
      <c r="AA202" s="117">
        <f t="shared" si="34"/>
        <v>0</v>
      </c>
      <c r="AR202" s="18" t="s">
        <v>137</v>
      </c>
      <c r="AT202" s="18" t="s">
        <v>133</v>
      </c>
      <c r="AU202" s="18" t="s">
        <v>91</v>
      </c>
      <c r="AY202" s="18" t="s">
        <v>132</v>
      </c>
      <c r="BE202" s="118">
        <f t="shared" si="35"/>
        <v>0</v>
      </c>
      <c r="BF202" s="118">
        <f t="shared" si="36"/>
        <v>0</v>
      </c>
      <c r="BG202" s="118">
        <f t="shared" si="37"/>
        <v>0</v>
      </c>
      <c r="BH202" s="118">
        <f t="shared" si="38"/>
        <v>0</v>
      </c>
      <c r="BI202" s="118">
        <f t="shared" si="39"/>
        <v>0</v>
      </c>
      <c r="BJ202" s="18" t="s">
        <v>80</v>
      </c>
      <c r="BK202" s="118">
        <f t="shared" si="40"/>
        <v>0</v>
      </c>
      <c r="BL202" s="18" t="s">
        <v>137</v>
      </c>
      <c r="BM202" s="18" t="s">
        <v>396</v>
      </c>
    </row>
    <row r="203" spans="1:65" s="1" customFormat="1" ht="38.25" customHeight="1">
      <c r="A203" s="130"/>
      <c r="B203" s="166"/>
      <c r="C203" s="171" t="s">
        <v>397</v>
      </c>
      <c r="D203" s="171" t="s">
        <v>139</v>
      </c>
      <c r="E203" s="172" t="s">
        <v>398</v>
      </c>
      <c r="F203" s="247" t="s">
        <v>399</v>
      </c>
      <c r="G203" s="247"/>
      <c r="H203" s="247"/>
      <c r="I203" s="247"/>
      <c r="J203" s="173" t="s">
        <v>136</v>
      </c>
      <c r="K203" s="128">
        <v>1</v>
      </c>
      <c r="L203" s="248"/>
      <c r="M203" s="248"/>
      <c r="N203" s="249">
        <f t="shared" si="31"/>
        <v>0</v>
      </c>
      <c r="O203" s="246"/>
      <c r="P203" s="246"/>
      <c r="Q203" s="246"/>
      <c r="R203" s="170"/>
      <c r="S203" s="130"/>
      <c r="T203" s="115" t="s">
        <v>5</v>
      </c>
      <c r="U203" s="40" t="s">
        <v>40</v>
      </c>
      <c r="V203" s="116">
        <v>0</v>
      </c>
      <c r="W203" s="116">
        <f t="shared" si="32"/>
        <v>0</v>
      </c>
      <c r="X203" s="116">
        <v>0.1113</v>
      </c>
      <c r="Y203" s="116">
        <f t="shared" si="33"/>
        <v>0.1113</v>
      </c>
      <c r="Z203" s="116">
        <v>0</v>
      </c>
      <c r="AA203" s="117">
        <f t="shared" si="34"/>
        <v>0</v>
      </c>
      <c r="AR203" s="18" t="s">
        <v>141</v>
      </c>
      <c r="AT203" s="18" t="s">
        <v>139</v>
      </c>
      <c r="AU203" s="18" t="s">
        <v>91</v>
      </c>
      <c r="AY203" s="18" t="s">
        <v>132</v>
      </c>
      <c r="BE203" s="118">
        <f t="shared" si="35"/>
        <v>0</v>
      </c>
      <c r="BF203" s="118">
        <f t="shared" si="36"/>
        <v>0</v>
      </c>
      <c r="BG203" s="118">
        <f t="shared" si="37"/>
        <v>0</v>
      </c>
      <c r="BH203" s="118">
        <f t="shared" si="38"/>
        <v>0</v>
      </c>
      <c r="BI203" s="118">
        <f t="shared" si="39"/>
        <v>0</v>
      </c>
      <c r="BJ203" s="18" t="s">
        <v>80</v>
      </c>
      <c r="BK203" s="118">
        <f t="shared" si="40"/>
        <v>0</v>
      </c>
      <c r="BL203" s="18" t="s">
        <v>137</v>
      </c>
      <c r="BM203" s="18" t="s">
        <v>400</v>
      </c>
    </row>
    <row r="204" spans="1:65" s="1" customFormat="1" ht="25.5" customHeight="1">
      <c r="A204" s="130"/>
      <c r="B204" s="166"/>
      <c r="C204" s="167" t="s">
        <v>401</v>
      </c>
      <c r="D204" s="167" t="s">
        <v>133</v>
      </c>
      <c r="E204" s="168" t="s">
        <v>402</v>
      </c>
      <c r="F204" s="243" t="s">
        <v>403</v>
      </c>
      <c r="G204" s="243"/>
      <c r="H204" s="243"/>
      <c r="I204" s="243"/>
      <c r="J204" s="169" t="s">
        <v>136</v>
      </c>
      <c r="K204" s="127">
        <v>8</v>
      </c>
      <c r="L204" s="245"/>
      <c r="M204" s="245"/>
      <c r="N204" s="246">
        <f t="shared" si="31"/>
        <v>0</v>
      </c>
      <c r="O204" s="246"/>
      <c r="P204" s="246"/>
      <c r="Q204" s="246"/>
      <c r="R204" s="170"/>
      <c r="S204" s="130"/>
      <c r="T204" s="115" t="s">
        <v>5</v>
      </c>
      <c r="U204" s="40" t="s">
        <v>40</v>
      </c>
      <c r="V204" s="116">
        <v>0.16500000000000001</v>
      </c>
      <c r="W204" s="116">
        <f t="shared" si="32"/>
        <v>1.32</v>
      </c>
      <c r="X204" s="116">
        <v>8.0000000000000007E-5</v>
      </c>
      <c r="Y204" s="116">
        <f t="shared" si="33"/>
        <v>6.4000000000000005E-4</v>
      </c>
      <c r="Z204" s="116">
        <v>0</v>
      </c>
      <c r="AA204" s="117">
        <f t="shared" si="34"/>
        <v>0</v>
      </c>
      <c r="AR204" s="18" t="s">
        <v>137</v>
      </c>
      <c r="AT204" s="18" t="s">
        <v>133</v>
      </c>
      <c r="AU204" s="18" t="s">
        <v>91</v>
      </c>
      <c r="AY204" s="18" t="s">
        <v>132</v>
      </c>
      <c r="BE204" s="118">
        <f t="shared" si="35"/>
        <v>0</v>
      </c>
      <c r="BF204" s="118">
        <f t="shared" si="36"/>
        <v>0</v>
      </c>
      <c r="BG204" s="118">
        <f t="shared" si="37"/>
        <v>0</v>
      </c>
      <c r="BH204" s="118">
        <f t="shared" si="38"/>
        <v>0</v>
      </c>
      <c r="BI204" s="118">
        <f t="shared" si="39"/>
        <v>0</v>
      </c>
      <c r="BJ204" s="18" t="s">
        <v>80</v>
      </c>
      <c r="BK204" s="118">
        <f t="shared" si="40"/>
        <v>0</v>
      </c>
      <c r="BL204" s="18" t="s">
        <v>137</v>
      </c>
      <c r="BM204" s="18" t="s">
        <v>404</v>
      </c>
    </row>
    <row r="205" spans="1:65" s="1" customFormat="1" ht="38.25" customHeight="1">
      <c r="A205" s="130"/>
      <c r="B205" s="166"/>
      <c r="C205" s="171" t="s">
        <v>405</v>
      </c>
      <c r="D205" s="171" t="s">
        <v>139</v>
      </c>
      <c r="E205" s="172" t="s">
        <v>406</v>
      </c>
      <c r="F205" s="247" t="s">
        <v>407</v>
      </c>
      <c r="G205" s="247"/>
      <c r="H205" s="247"/>
      <c r="I205" s="247"/>
      <c r="J205" s="173" t="s">
        <v>136</v>
      </c>
      <c r="K205" s="128">
        <v>8</v>
      </c>
      <c r="L205" s="248"/>
      <c r="M205" s="248"/>
      <c r="N205" s="249">
        <f t="shared" si="31"/>
        <v>0</v>
      </c>
      <c r="O205" s="246"/>
      <c r="P205" s="246"/>
      <c r="Q205" s="246"/>
      <c r="R205" s="170"/>
      <c r="S205" s="130"/>
      <c r="T205" s="115" t="s">
        <v>5</v>
      </c>
      <c r="U205" s="40" t="s">
        <v>40</v>
      </c>
      <c r="V205" s="116">
        <v>0</v>
      </c>
      <c r="W205" s="116">
        <f t="shared" si="32"/>
        <v>0</v>
      </c>
      <c r="X205" s="116">
        <v>5.5999999999999995E-4</v>
      </c>
      <c r="Y205" s="116">
        <f t="shared" si="33"/>
        <v>4.4799999999999996E-3</v>
      </c>
      <c r="Z205" s="116">
        <v>0</v>
      </c>
      <c r="AA205" s="117">
        <f t="shared" si="34"/>
        <v>0</v>
      </c>
      <c r="AR205" s="18" t="s">
        <v>141</v>
      </c>
      <c r="AT205" s="18" t="s">
        <v>139</v>
      </c>
      <c r="AU205" s="18" t="s">
        <v>91</v>
      </c>
      <c r="AY205" s="18" t="s">
        <v>132</v>
      </c>
      <c r="BE205" s="118">
        <f t="shared" si="35"/>
        <v>0</v>
      </c>
      <c r="BF205" s="118">
        <f t="shared" si="36"/>
        <v>0</v>
      </c>
      <c r="BG205" s="118">
        <f t="shared" si="37"/>
        <v>0</v>
      </c>
      <c r="BH205" s="118">
        <f t="shared" si="38"/>
        <v>0</v>
      </c>
      <c r="BI205" s="118">
        <f t="shared" si="39"/>
        <v>0</v>
      </c>
      <c r="BJ205" s="18" t="s">
        <v>80</v>
      </c>
      <c r="BK205" s="118">
        <f t="shared" si="40"/>
        <v>0</v>
      </c>
      <c r="BL205" s="18" t="s">
        <v>137</v>
      </c>
      <c r="BM205" s="18" t="s">
        <v>408</v>
      </c>
    </row>
    <row r="206" spans="1:65" s="1" customFormat="1" ht="25.5" customHeight="1">
      <c r="A206" s="130"/>
      <c r="B206" s="166"/>
      <c r="C206" s="167" t="s">
        <v>409</v>
      </c>
      <c r="D206" s="167" t="s">
        <v>133</v>
      </c>
      <c r="E206" s="168" t="s">
        <v>229</v>
      </c>
      <c r="F206" s="243" t="s">
        <v>230</v>
      </c>
      <c r="G206" s="243"/>
      <c r="H206" s="243"/>
      <c r="I206" s="243"/>
      <c r="J206" s="169" t="s">
        <v>136</v>
      </c>
      <c r="K206" s="127">
        <v>16</v>
      </c>
      <c r="L206" s="245"/>
      <c r="M206" s="245"/>
      <c r="N206" s="246">
        <f t="shared" si="31"/>
        <v>0</v>
      </c>
      <c r="O206" s="246"/>
      <c r="P206" s="246"/>
      <c r="Q206" s="246"/>
      <c r="R206" s="170"/>
      <c r="S206" s="130"/>
      <c r="T206" s="115" t="s">
        <v>5</v>
      </c>
      <c r="U206" s="40" t="s">
        <v>40</v>
      </c>
      <c r="V206" s="116">
        <v>5.0999999999999997E-2</v>
      </c>
      <c r="W206" s="116">
        <f t="shared" si="32"/>
        <v>0.81599999999999995</v>
      </c>
      <c r="X206" s="116">
        <v>3.0000000000000001E-5</v>
      </c>
      <c r="Y206" s="116">
        <f t="shared" si="33"/>
        <v>4.8000000000000001E-4</v>
      </c>
      <c r="Z206" s="116">
        <v>0</v>
      </c>
      <c r="AA206" s="117">
        <f t="shared" si="34"/>
        <v>0</v>
      </c>
      <c r="AR206" s="18" t="s">
        <v>137</v>
      </c>
      <c r="AT206" s="18" t="s">
        <v>133</v>
      </c>
      <c r="AU206" s="18" t="s">
        <v>91</v>
      </c>
      <c r="AY206" s="18" t="s">
        <v>132</v>
      </c>
      <c r="BE206" s="118">
        <f t="shared" si="35"/>
        <v>0</v>
      </c>
      <c r="BF206" s="118">
        <f t="shared" si="36"/>
        <v>0</v>
      </c>
      <c r="BG206" s="118">
        <f t="shared" si="37"/>
        <v>0</v>
      </c>
      <c r="BH206" s="118">
        <f t="shared" si="38"/>
        <v>0</v>
      </c>
      <c r="BI206" s="118">
        <f t="shared" si="39"/>
        <v>0</v>
      </c>
      <c r="BJ206" s="18" t="s">
        <v>80</v>
      </c>
      <c r="BK206" s="118">
        <f t="shared" si="40"/>
        <v>0</v>
      </c>
      <c r="BL206" s="18" t="s">
        <v>137</v>
      </c>
      <c r="BM206" s="18" t="s">
        <v>410</v>
      </c>
    </row>
    <row r="207" spans="1:65" s="1" customFormat="1" ht="16.5" customHeight="1">
      <c r="A207" s="130"/>
      <c r="B207" s="166"/>
      <c r="C207" s="171" t="s">
        <v>411</v>
      </c>
      <c r="D207" s="171" t="s">
        <v>139</v>
      </c>
      <c r="E207" s="172" t="s">
        <v>412</v>
      </c>
      <c r="F207" s="247" t="s">
        <v>413</v>
      </c>
      <c r="G207" s="247"/>
      <c r="H207" s="247"/>
      <c r="I207" s="247"/>
      <c r="J207" s="173" t="s">
        <v>136</v>
      </c>
      <c r="K207" s="128">
        <v>16</v>
      </c>
      <c r="L207" s="248"/>
      <c r="M207" s="248"/>
      <c r="N207" s="249">
        <f t="shared" si="31"/>
        <v>0</v>
      </c>
      <c r="O207" s="246"/>
      <c r="P207" s="246"/>
      <c r="Q207" s="246"/>
      <c r="R207" s="170"/>
      <c r="S207" s="130"/>
      <c r="T207" s="115" t="s">
        <v>5</v>
      </c>
      <c r="U207" s="40" t="s">
        <v>40</v>
      </c>
      <c r="V207" s="116">
        <v>0</v>
      </c>
      <c r="W207" s="116">
        <f t="shared" si="32"/>
        <v>0</v>
      </c>
      <c r="X207" s="116">
        <v>5.0000000000000002E-5</v>
      </c>
      <c r="Y207" s="116">
        <f t="shared" si="33"/>
        <v>8.0000000000000004E-4</v>
      </c>
      <c r="Z207" s="116">
        <v>0</v>
      </c>
      <c r="AA207" s="117">
        <f t="shared" si="34"/>
        <v>0</v>
      </c>
      <c r="AR207" s="18" t="s">
        <v>141</v>
      </c>
      <c r="AT207" s="18" t="s">
        <v>139</v>
      </c>
      <c r="AU207" s="18" t="s">
        <v>91</v>
      </c>
      <c r="AY207" s="18" t="s">
        <v>132</v>
      </c>
      <c r="BE207" s="118">
        <f t="shared" si="35"/>
        <v>0</v>
      </c>
      <c r="BF207" s="118">
        <f t="shared" si="36"/>
        <v>0</v>
      </c>
      <c r="BG207" s="118">
        <f t="shared" si="37"/>
        <v>0</v>
      </c>
      <c r="BH207" s="118">
        <f t="shared" si="38"/>
        <v>0</v>
      </c>
      <c r="BI207" s="118">
        <f t="shared" si="39"/>
        <v>0</v>
      </c>
      <c r="BJ207" s="18" t="s">
        <v>80</v>
      </c>
      <c r="BK207" s="118">
        <f t="shared" si="40"/>
        <v>0</v>
      </c>
      <c r="BL207" s="18" t="s">
        <v>137</v>
      </c>
      <c r="BM207" s="18" t="s">
        <v>414</v>
      </c>
    </row>
    <row r="208" spans="1:65" s="1" customFormat="1" ht="16.5" customHeight="1">
      <c r="A208" s="130"/>
      <c r="B208" s="166"/>
      <c r="C208" s="167" t="s">
        <v>415</v>
      </c>
      <c r="D208" s="167" t="s">
        <v>133</v>
      </c>
      <c r="E208" s="168" t="s">
        <v>416</v>
      </c>
      <c r="F208" s="243" t="s">
        <v>417</v>
      </c>
      <c r="G208" s="243"/>
      <c r="H208" s="243"/>
      <c r="I208" s="243"/>
      <c r="J208" s="169" t="s">
        <v>136</v>
      </c>
      <c r="K208" s="127">
        <v>8</v>
      </c>
      <c r="L208" s="245"/>
      <c r="M208" s="245"/>
      <c r="N208" s="246">
        <f t="shared" si="31"/>
        <v>0</v>
      </c>
      <c r="O208" s="246"/>
      <c r="P208" s="246"/>
      <c r="Q208" s="246"/>
      <c r="R208" s="170"/>
      <c r="S208" s="130"/>
      <c r="T208" s="115" t="s">
        <v>5</v>
      </c>
      <c r="U208" s="40" t="s">
        <v>40</v>
      </c>
      <c r="V208" s="116">
        <v>3.5000000000000003E-2</v>
      </c>
      <c r="W208" s="116">
        <f t="shared" si="32"/>
        <v>0.28000000000000003</v>
      </c>
      <c r="X208" s="116">
        <v>0</v>
      </c>
      <c r="Y208" s="116">
        <f t="shared" si="33"/>
        <v>0</v>
      </c>
      <c r="Z208" s="116">
        <v>0</v>
      </c>
      <c r="AA208" s="117">
        <f t="shared" si="34"/>
        <v>0</v>
      </c>
      <c r="AR208" s="18" t="s">
        <v>137</v>
      </c>
      <c r="AT208" s="18" t="s">
        <v>133</v>
      </c>
      <c r="AU208" s="18" t="s">
        <v>91</v>
      </c>
      <c r="AY208" s="18" t="s">
        <v>132</v>
      </c>
      <c r="BE208" s="118">
        <f t="shared" si="35"/>
        <v>0</v>
      </c>
      <c r="BF208" s="118">
        <f t="shared" si="36"/>
        <v>0</v>
      </c>
      <c r="BG208" s="118">
        <f t="shared" si="37"/>
        <v>0</v>
      </c>
      <c r="BH208" s="118">
        <f t="shared" si="38"/>
        <v>0</v>
      </c>
      <c r="BI208" s="118">
        <f t="shared" si="39"/>
        <v>0</v>
      </c>
      <c r="BJ208" s="18" t="s">
        <v>80</v>
      </c>
      <c r="BK208" s="118">
        <f t="shared" si="40"/>
        <v>0</v>
      </c>
      <c r="BL208" s="18" t="s">
        <v>137</v>
      </c>
      <c r="BM208" s="18" t="s">
        <v>418</v>
      </c>
    </row>
    <row r="209" spans="1:65" s="1" customFormat="1" ht="25.5" customHeight="1">
      <c r="A209" s="130"/>
      <c r="B209" s="166"/>
      <c r="C209" s="171" t="s">
        <v>419</v>
      </c>
      <c r="D209" s="171" t="s">
        <v>139</v>
      </c>
      <c r="E209" s="172" t="s">
        <v>420</v>
      </c>
      <c r="F209" s="247" t="s">
        <v>421</v>
      </c>
      <c r="G209" s="247"/>
      <c r="H209" s="247"/>
      <c r="I209" s="247"/>
      <c r="J209" s="173" t="s">
        <v>136</v>
      </c>
      <c r="K209" s="128">
        <v>8</v>
      </c>
      <c r="L209" s="248"/>
      <c r="M209" s="248"/>
      <c r="N209" s="249">
        <f t="shared" si="31"/>
        <v>0</v>
      </c>
      <c r="O209" s="246"/>
      <c r="P209" s="246"/>
      <c r="Q209" s="246"/>
      <c r="R209" s="170"/>
      <c r="S209" s="130"/>
      <c r="T209" s="115" t="s">
        <v>5</v>
      </c>
      <c r="U209" s="40" t="s">
        <v>40</v>
      </c>
      <c r="V209" s="116">
        <v>0</v>
      </c>
      <c r="W209" s="116">
        <f t="shared" si="32"/>
        <v>0</v>
      </c>
      <c r="X209" s="116">
        <v>1.3999999999999999E-4</v>
      </c>
      <c r="Y209" s="116">
        <f t="shared" si="33"/>
        <v>1.1199999999999999E-3</v>
      </c>
      <c r="Z209" s="116">
        <v>0</v>
      </c>
      <c r="AA209" s="117">
        <f t="shared" si="34"/>
        <v>0</v>
      </c>
      <c r="AR209" s="18" t="s">
        <v>141</v>
      </c>
      <c r="AT209" s="18" t="s">
        <v>139</v>
      </c>
      <c r="AU209" s="18" t="s">
        <v>91</v>
      </c>
      <c r="AY209" s="18" t="s">
        <v>132</v>
      </c>
      <c r="BE209" s="118">
        <f t="shared" si="35"/>
        <v>0</v>
      </c>
      <c r="BF209" s="118">
        <f t="shared" si="36"/>
        <v>0</v>
      </c>
      <c r="BG209" s="118">
        <f t="shared" si="37"/>
        <v>0</v>
      </c>
      <c r="BH209" s="118">
        <f t="shared" si="38"/>
        <v>0</v>
      </c>
      <c r="BI209" s="118">
        <f t="shared" si="39"/>
        <v>0</v>
      </c>
      <c r="BJ209" s="18" t="s">
        <v>80</v>
      </c>
      <c r="BK209" s="118">
        <f t="shared" si="40"/>
        <v>0</v>
      </c>
      <c r="BL209" s="18" t="s">
        <v>137</v>
      </c>
      <c r="BM209" s="18" t="s">
        <v>422</v>
      </c>
    </row>
    <row r="210" spans="1:65" s="1" customFormat="1" ht="25.5" customHeight="1">
      <c r="A210" s="130"/>
      <c r="B210" s="166"/>
      <c r="C210" s="167" t="s">
        <v>423</v>
      </c>
      <c r="D210" s="167" t="s">
        <v>133</v>
      </c>
      <c r="E210" s="168" t="s">
        <v>424</v>
      </c>
      <c r="F210" s="243" t="s">
        <v>425</v>
      </c>
      <c r="G210" s="243"/>
      <c r="H210" s="243"/>
      <c r="I210" s="243"/>
      <c r="J210" s="169" t="s">
        <v>136</v>
      </c>
      <c r="K210" s="127">
        <v>167</v>
      </c>
      <c r="L210" s="245"/>
      <c r="M210" s="245"/>
      <c r="N210" s="246">
        <f t="shared" si="31"/>
        <v>0</v>
      </c>
      <c r="O210" s="246"/>
      <c r="P210" s="246"/>
      <c r="Q210" s="246"/>
      <c r="R210" s="170"/>
      <c r="S210" s="130"/>
      <c r="T210" s="115" t="s">
        <v>5</v>
      </c>
      <c r="U210" s="40" t="s">
        <v>40</v>
      </c>
      <c r="V210" s="116">
        <v>1.5</v>
      </c>
      <c r="W210" s="116">
        <f t="shared" si="32"/>
        <v>250.5</v>
      </c>
      <c r="X210" s="116">
        <v>7.8536999999999997E-5</v>
      </c>
      <c r="Y210" s="116">
        <f t="shared" si="33"/>
        <v>1.3115679E-2</v>
      </c>
      <c r="Z210" s="116">
        <v>0</v>
      </c>
      <c r="AA210" s="117">
        <f t="shared" si="34"/>
        <v>0</v>
      </c>
      <c r="AR210" s="18" t="s">
        <v>137</v>
      </c>
      <c r="AT210" s="18" t="s">
        <v>133</v>
      </c>
      <c r="AU210" s="18" t="s">
        <v>91</v>
      </c>
      <c r="AY210" s="18" t="s">
        <v>132</v>
      </c>
      <c r="BE210" s="118">
        <f t="shared" si="35"/>
        <v>0</v>
      </c>
      <c r="BF210" s="118">
        <f t="shared" si="36"/>
        <v>0</v>
      </c>
      <c r="BG210" s="118">
        <f t="shared" si="37"/>
        <v>0</v>
      </c>
      <c r="BH210" s="118">
        <f t="shared" si="38"/>
        <v>0</v>
      </c>
      <c r="BI210" s="118">
        <f t="shared" si="39"/>
        <v>0</v>
      </c>
      <c r="BJ210" s="18" t="s">
        <v>80</v>
      </c>
      <c r="BK210" s="118">
        <f t="shared" si="40"/>
        <v>0</v>
      </c>
      <c r="BL210" s="18" t="s">
        <v>137</v>
      </c>
      <c r="BM210" s="18" t="s">
        <v>426</v>
      </c>
    </row>
    <row r="211" spans="1:65" s="1" customFormat="1" ht="25.5" customHeight="1">
      <c r="A211" s="130"/>
      <c r="B211" s="166"/>
      <c r="C211" s="171" t="s">
        <v>427</v>
      </c>
      <c r="D211" s="171" t="s">
        <v>139</v>
      </c>
      <c r="E211" s="172" t="s">
        <v>428</v>
      </c>
      <c r="F211" s="247" t="s">
        <v>429</v>
      </c>
      <c r="G211" s="247"/>
      <c r="H211" s="247"/>
      <c r="I211" s="247"/>
      <c r="J211" s="173" t="s">
        <v>136</v>
      </c>
      <c r="K211" s="128">
        <v>86</v>
      </c>
      <c r="L211" s="248"/>
      <c r="M211" s="248"/>
      <c r="N211" s="249">
        <f t="shared" si="31"/>
        <v>0</v>
      </c>
      <c r="O211" s="246"/>
      <c r="P211" s="246"/>
      <c r="Q211" s="246"/>
      <c r="R211" s="170"/>
      <c r="S211" s="130"/>
      <c r="T211" s="115" t="s">
        <v>5</v>
      </c>
      <c r="U211" s="40" t="s">
        <v>40</v>
      </c>
      <c r="V211" s="116">
        <v>0</v>
      </c>
      <c r="W211" s="116">
        <f t="shared" si="32"/>
        <v>0</v>
      </c>
      <c r="X211" s="116">
        <v>2.3000000000000001E-4</v>
      </c>
      <c r="Y211" s="116">
        <f t="shared" si="33"/>
        <v>1.9779999999999999E-2</v>
      </c>
      <c r="Z211" s="116">
        <v>0</v>
      </c>
      <c r="AA211" s="117">
        <f t="shared" si="34"/>
        <v>0</v>
      </c>
      <c r="AR211" s="18" t="s">
        <v>141</v>
      </c>
      <c r="AT211" s="18" t="s">
        <v>139</v>
      </c>
      <c r="AU211" s="18" t="s">
        <v>91</v>
      </c>
      <c r="AY211" s="18" t="s">
        <v>132</v>
      </c>
      <c r="BE211" s="118">
        <f t="shared" si="35"/>
        <v>0</v>
      </c>
      <c r="BF211" s="118">
        <f t="shared" si="36"/>
        <v>0</v>
      </c>
      <c r="BG211" s="118">
        <f t="shared" si="37"/>
        <v>0</v>
      </c>
      <c r="BH211" s="118">
        <f t="shared" si="38"/>
        <v>0</v>
      </c>
      <c r="BI211" s="118">
        <f t="shared" si="39"/>
        <v>0</v>
      </c>
      <c r="BJ211" s="18" t="s">
        <v>80</v>
      </c>
      <c r="BK211" s="118">
        <f t="shared" si="40"/>
        <v>0</v>
      </c>
      <c r="BL211" s="18" t="s">
        <v>137</v>
      </c>
      <c r="BM211" s="18" t="s">
        <v>430</v>
      </c>
    </row>
    <row r="212" spans="1:65" s="1" customFormat="1" ht="25.5" customHeight="1">
      <c r="A212" s="130"/>
      <c r="B212" s="166"/>
      <c r="C212" s="171" t="s">
        <v>431</v>
      </c>
      <c r="D212" s="171" t="s">
        <v>139</v>
      </c>
      <c r="E212" s="172" t="s">
        <v>432</v>
      </c>
      <c r="F212" s="247" t="s">
        <v>433</v>
      </c>
      <c r="G212" s="247"/>
      <c r="H212" s="247"/>
      <c r="I212" s="247"/>
      <c r="J212" s="173" t="s">
        <v>136</v>
      </c>
      <c r="K212" s="128">
        <v>81</v>
      </c>
      <c r="L212" s="248"/>
      <c r="M212" s="248"/>
      <c r="N212" s="249">
        <f t="shared" si="31"/>
        <v>0</v>
      </c>
      <c r="O212" s="246"/>
      <c r="P212" s="246"/>
      <c r="Q212" s="246"/>
      <c r="R212" s="170"/>
      <c r="S212" s="130"/>
      <c r="T212" s="115" t="s">
        <v>5</v>
      </c>
      <c r="U212" s="40" t="s">
        <v>40</v>
      </c>
      <c r="V212" s="116">
        <v>0</v>
      </c>
      <c r="W212" s="116">
        <f t="shared" si="32"/>
        <v>0</v>
      </c>
      <c r="X212" s="116">
        <v>2.2000000000000001E-4</v>
      </c>
      <c r="Y212" s="116">
        <f t="shared" si="33"/>
        <v>1.7819999999999999E-2</v>
      </c>
      <c r="Z212" s="116">
        <v>0</v>
      </c>
      <c r="AA212" s="117">
        <f t="shared" si="34"/>
        <v>0</v>
      </c>
      <c r="AR212" s="18" t="s">
        <v>141</v>
      </c>
      <c r="AT212" s="18" t="s">
        <v>139</v>
      </c>
      <c r="AU212" s="18" t="s">
        <v>91</v>
      </c>
      <c r="AY212" s="18" t="s">
        <v>132</v>
      </c>
      <c r="BE212" s="118">
        <f t="shared" si="35"/>
        <v>0</v>
      </c>
      <c r="BF212" s="118">
        <f t="shared" si="36"/>
        <v>0</v>
      </c>
      <c r="BG212" s="118">
        <f t="shared" si="37"/>
        <v>0</v>
      </c>
      <c r="BH212" s="118">
        <f t="shared" si="38"/>
        <v>0</v>
      </c>
      <c r="BI212" s="118">
        <f t="shared" si="39"/>
        <v>0</v>
      </c>
      <c r="BJ212" s="18" t="s">
        <v>80</v>
      </c>
      <c r="BK212" s="118">
        <f t="shared" si="40"/>
        <v>0</v>
      </c>
      <c r="BL212" s="18" t="s">
        <v>137</v>
      </c>
      <c r="BM212" s="18" t="s">
        <v>434</v>
      </c>
    </row>
    <row r="213" spans="1:65" s="1" customFormat="1" ht="25.5" customHeight="1">
      <c r="A213" s="130"/>
      <c r="B213" s="166"/>
      <c r="C213" s="167" t="s">
        <v>435</v>
      </c>
      <c r="D213" s="167" t="s">
        <v>133</v>
      </c>
      <c r="E213" s="168" t="s">
        <v>436</v>
      </c>
      <c r="F213" s="243" t="s">
        <v>437</v>
      </c>
      <c r="G213" s="243"/>
      <c r="H213" s="243"/>
      <c r="I213" s="243"/>
      <c r="J213" s="169" t="s">
        <v>183</v>
      </c>
      <c r="K213" s="127">
        <v>32</v>
      </c>
      <c r="L213" s="245"/>
      <c r="M213" s="245"/>
      <c r="N213" s="246">
        <f t="shared" si="31"/>
        <v>0</v>
      </c>
      <c r="O213" s="246"/>
      <c r="P213" s="246"/>
      <c r="Q213" s="246"/>
      <c r="R213" s="170"/>
      <c r="S213" s="130"/>
      <c r="T213" s="115" t="s">
        <v>5</v>
      </c>
      <c r="U213" s="40" t="s">
        <v>40</v>
      </c>
      <c r="V213" s="116">
        <v>0.24099999999999999</v>
      </c>
      <c r="W213" s="116">
        <f t="shared" si="32"/>
        <v>7.7119999999999997</v>
      </c>
      <c r="X213" s="116">
        <v>5.4000000000000001E-4</v>
      </c>
      <c r="Y213" s="116">
        <f t="shared" si="33"/>
        <v>1.728E-2</v>
      </c>
      <c r="Z213" s="116">
        <v>0</v>
      </c>
      <c r="AA213" s="117">
        <f t="shared" si="34"/>
        <v>0</v>
      </c>
      <c r="AR213" s="18" t="s">
        <v>137</v>
      </c>
      <c r="AT213" s="18" t="s">
        <v>133</v>
      </c>
      <c r="AU213" s="18" t="s">
        <v>91</v>
      </c>
      <c r="AY213" s="18" t="s">
        <v>132</v>
      </c>
      <c r="BE213" s="118">
        <f t="shared" si="35"/>
        <v>0</v>
      </c>
      <c r="BF213" s="118">
        <f t="shared" si="36"/>
        <v>0</v>
      </c>
      <c r="BG213" s="118">
        <f t="shared" si="37"/>
        <v>0</v>
      </c>
      <c r="BH213" s="118">
        <f t="shared" si="38"/>
        <v>0</v>
      </c>
      <c r="BI213" s="118">
        <f t="shared" si="39"/>
        <v>0</v>
      </c>
      <c r="BJ213" s="18" t="s">
        <v>80</v>
      </c>
      <c r="BK213" s="118">
        <f t="shared" si="40"/>
        <v>0</v>
      </c>
      <c r="BL213" s="18" t="s">
        <v>137</v>
      </c>
      <c r="BM213" s="18" t="s">
        <v>438</v>
      </c>
    </row>
    <row r="214" spans="1:65" s="1" customFormat="1" ht="25.5" customHeight="1">
      <c r="A214" s="130"/>
      <c r="B214" s="166"/>
      <c r="C214" s="167" t="s">
        <v>439</v>
      </c>
      <c r="D214" s="167" t="s">
        <v>133</v>
      </c>
      <c r="E214" s="168" t="s">
        <v>440</v>
      </c>
      <c r="F214" s="243" t="s">
        <v>441</v>
      </c>
      <c r="G214" s="243"/>
      <c r="H214" s="243"/>
      <c r="I214" s="243"/>
      <c r="J214" s="169" t="s">
        <v>183</v>
      </c>
      <c r="K214" s="127">
        <v>32</v>
      </c>
      <c r="L214" s="245"/>
      <c r="M214" s="245"/>
      <c r="N214" s="246">
        <f t="shared" si="31"/>
        <v>0</v>
      </c>
      <c r="O214" s="246"/>
      <c r="P214" s="246"/>
      <c r="Q214" s="246"/>
      <c r="R214" s="170"/>
      <c r="S214" s="130"/>
      <c r="T214" s="115" t="s">
        <v>5</v>
      </c>
      <c r="U214" s="40" t="s">
        <v>40</v>
      </c>
      <c r="V214" s="116">
        <v>3.7999999999999999E-2</v>
      </c>
      <c r="W214" s="116">
        <f t="shared" si="32"/>
        <v>1.216</v>
      </c>
      <c r="X214" s="116">
        <v>0</v>
      </c>
      <c r="Y214" s="116">
        <f t="shared" si="33"/>
        <v>0</v>
      </c>
      <c r="Z214" s="116">
        <v>0</v>
      </c>
      <c r="AA214" s="117">
        <f t="shared" si="34"/>
        <v>0</v>
      </c>
      <c r="AR214" s="18" t="s">
        <v>137</v>
      </c>
      <c r="AT214" s="18" t="s">
        <v>133</v>
      </c>
      <c r="AU214" s="18" t="s">
        <v>91</v>
      </c>
      <c r="AY214" s="18" t="s">
        <v>132</v>
      </c>
      <c r="BE214" s="118">
        <f t="shared" si="35"/>
        <v>0</v>
      </c>
      <c r="BF214" s="118">
        <f t="shared" si="36"/>
        <v>0</v>
      </c>
      <c r="BG214" s="118">
        <f t="shared" si="37"/>
        <v>0</v>
      </c>
      <c r="BH214" s="118">
        <f t="shared" si="38"/>
        <v>0</v>
      </c>
      <c r="BI214" s="118">
        <f t="shared" si="39"/>
        <v>0</v>
      </c>
      <c r="BJ214" s="18" t="s">
        <v>80</v>
      </c>
      <c r="BK214" s="118">
        <f t="shared" si="40"/>
        <v>0</v>
      </c>
      <c r="BL214" s="18" t="s">
        <v>137</v>
      </c>
      <c r="BM214" s="18" t="s">
        <v>442</v>
      </c>
    </row>
    <row r="215" spans="1:65" s="1" customFormat="1" ht="25.5" customHeight="1">
      <c r="A215" s="130"/>
      <c r="B215" s="166"/>
      <c r="C215" s="167" t="s">
        <v>443</v>
      </c>
      <c r="D215" s="167" t="s">
        <v>133</v>
      </c>
      <c r="E215" s="168" t="s">
        <v>444</v>
      </c>
      <c r="F215" s="243" t="s">
        <v>445</v>
      </c>
      <c r="G215" s="243"/>
      <c r="H215" s="243"/>
      <c r="I215" s="243"/>
      <c r="J215" s="169" t="s">
        <v>136</v>
      </c>
      <c r="K215" s="127">
        <v>1</v>
      </c>
      <c r="L215" s="245"/>
      <c r="M215" s="245"/>
      <c r="N215" s="246">
        <f t="shared" si="31"/>
        <v>0</v>
      </c>
      <c r="O215" s="246"/>
      <c r="P215" s="246"/>
      <c r="Q215" s="246"/>
      <c r="R215" s="170"/>
      <c r="S215" s="130"/>
      <c r="T215" s="115" t="s">
        <v>5</v>
      </c>
      <c r="U215" s="40" t="s">
        <v>40</v>
      </c>
      <c r="V215" s="116">
        <v>0.16500000000000001</v>
      </c>
      <c r="W215" s="116">
        <f t="shared" si="32"/>
        <v>0.16500000000000001</v>
      </c>
      <c r="X215" s="116">
        <v>8.0000000000000007E-5</v>
      </c>
      <c r="Y215" s="116">
        <f t="shared" si="33"/>
        <v>8.0000000000000007E-5</v>
      </c>
      <c r="Z215" s="116">
        <v>0</v>
      </c>
      <c r="AA215" s="117">
        <f t="shared" si="34"/>
        <v>0</v>
      </c>
      <c r="AR215" s="18" t="s">
        <v>137</v>
      </c>
      <c r="AT215" s="18" t="s">
        <v>133</v>
      </c>
      <c r="AU215" s="18" t="s">
        <v>91</v>
      </c>
      <c r="AY215" s="18" t="s">
        <v>132</v>
      </c>
      <c r="BE215" s="118">
        <f t="shared" si="35"/>
        <v>0</v>
      </c>
      <c r="BF215" s="118">
        <f t="shared" si="36"/>
        <v>0</v>
      </c>
      <c r="BG215" s="118">
        <f t="shared" si="37"/>
        <v>0</v>
      </c>
      <c r="BH215" s="118">
        <f t="shared" si="38"/>
        <v>0</v>
      </c>
      <c r="BI215" s="118">
        <f t="shared" si="39"/>
        <v>0</v>
      </c>
      <c r="BJ215" s="18" t="s">
        <v>80</v>
      </c>
      <c r="BK215" s="118">
        <f t="shared" si="40"/>
        <v>0</v>
      </c>
      <c r="BL215" s="18" t="s">
        <v>137</v>
      </c>
      <c r="BM215" s="18" t="s">
        <v>446</v>
      </c>
    </row>
    <row r="216" spans="1:65" s="1" customFormat="1" ht="25.5" customHeight="1">
      <c r="A216" s="130"/>
      <c r="B216" s="166"/>
      <c r="C216" s="171" t="s">
        <v>447</v>
      </c>
      <c r="D216" s="171" t="s">
        <v>139</v>
      </c>
      <c r="E216" s="172" t="s">
        <v>448</v>
      </c>
      <c r="F216" s="247" t="s">
        <v>449</v>
      </c>
      <c r="G216" s="247"/>
      <c r="H216" s="247"/>
      <c r="I216" s="247"/>
      <c r="J216" s="173" t="s">
        <v>136</v>
      </c>
      <c r="K216" s="128">
        <v>1</v>
      </c>
      <c r="L216" s="248"/>
      <c r="M216" s="248"/>
      <c r="N216" s="249">
        <f t="shared" si="31"/>
        <v>0</v>
      </c>
      <c r="O216" s="246"/>
      <c r="P216" s="246"/>
      <c r="Q216" s="246"/>
      <c r="R216" s="170"/>
      <c r="S216" s="130"/>
      <c r="T216" s="115" t="s">
        <v>5</v>
      </c>
      <c r="U216" s="40" t="s">
        <v>40</v>
      </c>
      <c r="V216" s="116">
        <v>0</v>
      </c>
      <c r="W216" s="116">
        <f t="shared" si="32"/>
        <v>0</v>
      </c>
      <c r="X216" s="116">
        <v>2.9999999999999997E-4</v>
      </c>
      <c r="Y216" s="116">
        <f t="shared" si="33"/>
        <v>2.9999999999999997E-4</v>
      </c>
      <c r="Z216" s="116">
        <v>0</v>
      </c>
      <c r="AA216" s="117">
        <f t="shared" si="34"/>
        <v>0</v>
      </c>
      <c r="AR216" s="18" t="s">
        <v>141</v>
      </c>
      <c r="AT216" s="18" t="s">
        <v>139</v>
      </c>
      <c r="AU216" s="18" t="s">
        <v>91</v>
      </c>
      <c r="AY216" s="18" t="s">
        <v>132</v>
      </c>
      <c r="BE216" s="118">
        <f t="shared" si="35"/>
        <v>0</v>
      </c>
      <c r="BF216" s="118">
        <f t="shared" si="36"/>
        <v>0</v>
      </c>
      <c r="BG216" s="118">
        <f t="shared" si="37"/>
        <v>0</v>
      </c>
      <c r="BH216" s="118">
        <f t="shared" si="38"/>
        <v>0</v>
      </c>
      <c r="BI216" s="118">
        <f t="shared" si="39"/>
        <v>0</v>
      </c>
      <c r="BJ216" s="18" t="s">
        <v>80</v>
      </c>
      <c r="BK216" s="118">
        <f t="shared" si="40"/>
        <v>0</v>
      </c>
      <c r="BL216" s="18" t="s">
        <v>137</v>
      </c>
      <c r="BM216" s="18" t="s">
        <v>450</v>
      </c>
    </row>
    <row r="217" spans="1:65" s="1" customFormat="1" ht="25.5" customHeight="1">
      <c r="A217" s="130"/>
      <c r="B217" s="166"/>
      <c r="C217" s="167" t="s">
        <v>451</v>
      </c>
      <c r="D217" s="167" t="s">
        <v>133</v>
      </c>
      <c r="E217" s="168" t="s">
        <v>237</v>
      </c>
      <c r="F217" s="243" t="s">
        <v>238</v>
      </c>
      <c r="G217" s="243"/>
      <c r="H217" s="243"/>
      <c r="I217" s="243"/>
      <c r="J217" s="169" t="s">
        <v>136</v>
      </c>
      <c r="K217" s="127">
        <v>4</v>
      </c>
      <c r="L217" s="245"/>
      <c r="M217" s="245"/>
      <c r="N217" s="246">
        <f t="shared" si="31"/>
        <v>0</v>
      </c>
      <c r="O217" s="246"/>
      <c r="P217" s="246"/>
      <c r="Q217" s="246"/>
      <c r="R217" s="170"/>
      <c r="S217" s="130"/>
      <c r="T217" s="115" t="s">
        <v>5</v>
      </c>
      <c r="U217" s="40" t="s">
        <v>40</v>
      </c>
      <c r="V217" s="116">
        <v>0.20599999999999999</v>
      </c>
      <c r="W217" s="116">
        <f t="shared" si="32"/>
        <v>0.82399999999999995</v>
      </c>
      <c r="X217" s="116">
        <v>1E-4</v>
      </c>
      <c r="Y217" s="116">
        <f t="shared" si="33"/>
        <v>4.0000000000000002E-4</v>
      </c>
      <c r="Z217" s="116">
        <v>0</v>
      </c>
      <c r="AA217" s="117">
        <f t="shared" si="34"/>
        <v>0</v>
      </c>
      <c r="AR217" s="18" t="s">
        <v>137</v>
      </c>
      <c r="AT217" s="18" t="s">
        <v>133</v>
      </c>
      <c r="AU217" s="18" t="s">
        <v>91</v>
      </c>
      <c r="AY217" s="18" t="s">
        <v>132</v>
      </c>
      <c r="BE217" s="118">
        <f t="shared" si="35"/>
        <v>0</v>
      </c>
      <c r="BF217" s="118">
        <f t="shared" si="36"/>
        <v>0</v>
      </c>
      <c r="BG217" s="118">
        <f t="shared" si="37"/>
        <v>0</v>
      </c>
      <c r="BH217" s="118">
        <f t="shared" si="38"/>
        <v>0</v>
      </c>
      <c r="BI217" s="118">
        <f t="shared" si="39"/>
        <v>0</v>
      </c>
      <c r="BJ217" s="18" t="s">
        <v>80</v>
      </c>
      <c r="BK217" s="118">
        <f t="shared" si="40"/>
        <v>0</v>
      </c>
      <c r="BL217" s="18" t="s">
        <v>137</v>
      </c>
      <c r="BM217" s="18" t="s">
        <v>452</v>
      </c>
    </row>
    <row r="218" spans="1:65" s="1" customFormat="1" ht="25.5" customHeight="1">
      <c r="A218" s="130"/>
      <c r="B218" s="166"/>
      <c r="C218" s="171" t="s">
        <v>453</v>
      </c>
      <c r="D218" s="171" t="s">
        <v>139</v>
      </c>
      <c r="E218" s="172" t="s">
        <v>454</v>
      </c>
      <c r="F218" s="247" t="s">
        <v>455</v>
      </c>
      <c r="G218" s="247"/>
      <c r="H218" s="247"/>
      <c r="I218" s="247"/>
      <c r="J218" s="173" t="s">
        <v>136</v>
      </c>
      <c r="K218" s="128">
        <v>4</v>
      </c>
      <c r="L218" s="248"/>
      <c r="M218" s="248"/>
      <c r="N218" s="249">
        <f t="shared" si="31"/>
        <v>0</v>
      </c>
      <c r="O218" s="246"/>
      <c r="P218" s="246"/>
      <c r="Q218" s="246"/>
      <c r="R218" s="170"/>
      <c r="S218" s="130"/>
      <c r="T218" s="115" t="s">
        <v>5</v>
      </c>
      <c r="U218" s="40" t="s">
        <v>40</v>
      </c>
      <c r="V218" s="116">
        <v>0</v>
      </c>
      <c r="W218" s="116">
        <f t="shared" si="32"/>
        <v>0</v>
      </c>
      <c r="X218" s="116">
        <v>2.9999999999999997E-4</v>
      </c>
      <c r="Y218" s="116">
        <f t="shared" si="33"/>
        <v>1.1999999999999999E-3</v>
      </c>
      <c r="Z218" s="116">
        <v>0</v>
      </c>
      <c r="AA218" s="117">
        <f t="shared" si="34"/>
        <v>0</v>
      </c>
      <c r="AR218" s="18" t="s">
        <v>141</v>
      </c>
      <c r="AT218" s="18" t="s">
        <v>139</v>
      </c>
      <c r="AU218" s="18" t="s">
        <v>91</v>
      </c>
      <c r="AY218" s="18" t="s">
        <v>132</v>
      </c>
      <c r="BE218" s="118">
        <f t="shared" si="35"/>
        <v>0</v>
      </c>
      <c r="BF218" s="118">
        <f t="shared" si="36"/>
        <v>0</v>
      </c>
      <c r="BG218" s="118">
        <f t="shared" si="37"/>
        <v>0</v>
      </c>
      <c r="BH218" s="118">
        <f t="shared" si="38"/>
        <v>0</v>
      </c>
      <c r="BI218" s="118">
        <f t="shared" si="39"/>
        <v>0</v>
      </c>
      <c r="BJ218" s="18" t="s">
        <v>80</v>
      </c>
      <c r="BK218" s="118">
        <f t="shared" si="40"/>
        <v>0</v>
      </c>
      <c r="BL218" s="18" t="s">
        <v>137</v>
      </c>
      <c r="BM218" s="18" t="s">
        <v>456</v>
      </c>
    </row>
    <row r="219" spans="1:65" s="1" customFormat="1" ht="25.5" customHeight="1">
      <c r="A219" s="130"/>
      <c r="B219" s="166"/>
      <c r="C219" s="167" t="s">
        <v>457</v>
      </c>
      <c r="D219" s="167" t="s">
        <v>133</v>
      </c>
      <c r="E219" s="168" t="s">
        <v>458</v>
      </c>
      <c r="F219" s="243" t="s">
        <v>459</v>
      </c>
      <c r="G219" s="243"/>
      <c r="H219" s="243"/>
      <c r="I219" s="243"/>
      <c r="J219" s="169" t="s">
        <v>136</v>
      </c>
      <c r="K219" s="127">
        <v>1</v>
      </c>
      <c r="L219" s="245"/>
      <c r="M219" s="245"/>
      <c r="N219" s="246">
        <f t="shared" si="31"/>
        <v>0</v>
      </c>
      <c r="O219" s="246"/>
      <c r="P219" s="246"/>
      <c r="Q219" s="246"/>
      <c r="R219" s="170"/>
      <c r="S219" s="130"/>
      <c r="T219" s="115" t="s">
        <v>5</v>
      </c>
      <c r="U219" s="40" t="s">
        <v>40</v>
      </c>
      <c r="V219" s="116">
        <v>0.22700000000000001</v>
      </c>
      <c r="W219" s="116">
        <f t="shared" si="32"/>
        <v>0.22700000000000001</v>
      </c>
      <c r="X219" s="116">
        <v>1.3999999999999999E-4</v>
      </c>
      <c r="Y219" s="116">
        <f t="shared" si="33"/>
        <v>1.3999999999999999E-4</v>
      </c>
      <c r="Z219" s="116">
        <v>0</v>
      </c>
      <c r="AA219" s="117">
        <f t="shared" si="34"/>
        <v>0</v>
      </c>
      <c r="AR219" s="18" t="s">
        <v>137</v>
      </c>
      <c r="AT219" s="18" t="s">
        <v>133</v>
      </c>
      <c r="AU219" s="18" t="s">
        <v>91</v>
      </c>
      <c r="AY219" s="18" t="s">
        <v>132</v>
      </c>
      <c r="BE219" s="118">
        <f t="shared" si="35"/>
        <v>0</v>
      </c>
      <c r="BF219" s="118">
        <f t="shared" si="36"/>
        <v>0</v>
      </c>
      <c r="BG219" s="118">
        <f t="shared" si="37"/>
        <v>0</v>
      </c>
      <c r="BH219" s="118">
        <f t="shared" si="38"/>
        <v>0</v>
      </c>
      <c r="BI219" s="118">
        <f t="shared" si="39"/>
        <v>0</v>
      </c>
      <c r="BJ219" s="18" t="s">
        <v>80</v>
      </c>
      <c r="BK219" s="118">
        <f t="shared" si="40"/>
        <v>0</v>
      </c>
      <c r="BL219" s="18" t="s">
        <v>137</v>
      </c>
      <c r="BM219" s="18" t="s">
        <v>460</v>
      </c>
    </row>
    <row r="220" spans="1:65" s="1" customFormat="1" ht="25.5" customHeight="1">
      <c r="A220" s="130"/>
      <c r="B220" s="166"/>
      <c r="C220" s="171" t="s">
        <v>461</v>
      </c>
      <c r="D220" s="171" t="s">
        <v>139</v>
      </c>
      <c r="E220" s="172" t="s">
        <v>462</v>
      </c>
      <c r="F220" s="247" t="s">
        <v>463</v>
      </c>
      <c r="G220" s="247"/>
      <c r="H220" s="247"/>
      <c r="I220" s="247"/>
      <c r="J220" s="173" t="s">
        <v>136</v>
      </c>
      <c r="K220" s="128">
        <v>1</v>
      </c>
      <c r="L220" s="248"/>
      <c r="M220" s="248"/>
      <c r="N220" s="249">
        <f t="shared" si="31"/>
        <v>0</v>
      </c>
      <c r="O220" s="246"/>
      <c r="P220" s="246"/>
      <c r="Q220" s="246"/>
      <c r="R220" s="170"/>
      <c r="S220" s="130"/>
      <c r="T220" s="115" t="s">
        <v>5</v>
      </c>
      <c r="U220" s="40" t="s">
        <v>40</v>
      </c>
      <c r="V220" s="116">
        <v>0</v>
      </c>
      <c r="W220" s="116">
        <f t="shared" si="32"/>
        <v>0</v>
      </c>
      <c r="X220" s="116">
        <v>2.9999999999999997E-4</v>
      </c>
      <c r="Y220" s="116">
        <f t="shared" si="33"/>
        <v>2.9999999999999997E-4</v>
      </c>
      <c r="Z220" s="116">
        <v>0</v>
      </c>
      <c r="AA220" s="117">
        <f t="shared" si="34"/>
        <v>0</v>
      </c>
      <c r="AR220" s="18" t="s">
        <v>141</v>
      </c>
      <c r="AT220" s="18" t="s">
        <v>139</v>
      </c>
      <c r="AU220" s="18" t="s">
        <v>91</v>
      </c>
      <c r="AY220" s="18" t="s">
        <v>132</v>
      </c>
      <c r="BE220" s="118">
        <f t="shared" si="35"/>
        <v>0</v>
      </c>
      <c r="BF220" s="118">
        <f t="shared" si="36"/>
        <v>0</v>
      </c>
      <c r="BG220" s="118">
        <f t="shared" si="37"/>
        <v>0</v>
      </c>
      <c r="BH220" s="118">
        <f t="shared" si="38"/>
        <v>0</v>
      </c>
      <c r="BI220" s="118">
        <f t="shared" si="39"/>
        <v>0</v>
      </c>
      <c r="BJ220" s="18" t="s">
        <v>80</v>
      </c>
      <c r="BK220" s="118">
        <f t="shared" si="40"/>
        <v>0</v>
      </c>
      <c r="BL220" s="18" t="s">
        <v>137</v>
      </c>
      <c r="BM220" s="18" t="s">
        <v>464</v>
      </c>
    </row>
    <row r="221" spans="1:65" s="1" customFormat="1" ht="25.5" customHeight="1">
      <c r="A221" s="130"/>
      <c r="B221" s="166"/>
      <c r="C221" s="167" t="s">
        <v>465</v>
      </c>
      <c r="D221" s="167" t="s">
        <v>133</v>
      </c>
      <c r="E221" s="168" t="s">
        <v>466</v>
      </c>
      <c r="F221" s="243" t="s">
        <v>467</v>
      </c>
      <c r="G221" s="243"/>
      <c r="H221" s="243"/>
      <c r="I221" s="243"/>
      <c r="J221" s="169" t="s">
        <v>136</v>
      </c>
      <c r="K221" s="127">
        <v>1</v>
      </c>
      <c r="L221" s="245"/>
      <c r="M221" s="245"/>
      <c r="N221" s="246">
        <f t="shared" si="31"/>
        <v>0</v>
      </c>
      <c r="O221" s="246"/>
      <c r="P221" s="246"/>
      <c r="Q221" s="246"/>
      <c r="R221" s="170"/>
      <c r="S221" s="130"/>
      <c r="T221" s="115" t="s">
        <v>5</v>
      </c>
      <c r="U221" s="40" t="s">
        <v>40</v>
      </c>
      <c r="V221" s="116">
        <v>0.35</v>
      </c>
      <c r="W221" s="116">
        <f t="shared" si="32"/>
        <v>0.35</v>
      </c>
      <c r="X221" s="116">
        <v>2.4000000000000001E-4</v>
      </c>
      <c r="Y221" s="116">
        <f t="shared" si="33"/>
        <v>2.4000000000000001E-4</v>
      </c>
      <c r="Z221" s="116">
        <v>0</v>
      </c>
      <c r="AA221" s="117">
        <f t="shared" si="34"/>
        <v>0</v>
      </c>
      <c r="AR221" s="18" t="s">
        <v>137</v>
      </c>
      <c r="AT221" s="18" t="s">
        <v>133</v>
      </c>
      <c r="AU221" s="18" t="s">
        <v>91</v>
      </c>
      <c r="AY221" s="18" t="s">
        <v>132</v>
      </c>
      <c r="BE221" s="118">
        <f t="shared" si="35"/>
        <v>0</v>
      </c>
      <c r="BF221" s="118">
        <f t="shared" si="36"/>
        <v>0</v>
      </c>
      <c r="BG221" s="118">
        <f t="shared" si="37"/>
        <v>0</v>
      </c>
      <c r="BH221" s="118">
        <f t="shared" si="38"/>
        <v>0</v>
      </c>
      <c r="BI221" s="118">
        <f t="shared" si="39"/>
        <v>0</v>
      </c>
      <c r="BJ221" s="18" t="s">
        <v>80</v>
      </c>
      <c r="BK221" s="118">
        <f t="shared" si="40"/>
        <v>0</v>
      </c>
      <c r="BL221" s="18" t="s">
        <v>137</v>
      </c>
      <c r="BM221" s="18" t="s">
        <v>468</v>
      </c>
    </row>
    <row r="222" spans="1:65" s="1" customFormat="1" ht="25.5" customHeight="1">
      <c r="A222" s="130"/>
      <c r="B222" s="166"/>
      <c r="C222" s="171" t="s">
        <v>469</v>
      </c>
      <c r="D222" s="171" t="s">
        <v>139</v>
      </c>
      <c r="E222" s="172" t="s">
        <v>470</v>
      </c>
      <c r="F222" s="247" t="s">
        <v>471</v>
      </c>
      <c r="G222" s="247"/>
      <c r="H222" s="247"/>
      <c r="I222" s="247"/>
      <c r="J222" s="173" t="s">
        <v>136</v>
      </c>
      <c r="K222" s="128">
        <v>1</v>
      </c>
      <c r="L222" s="248"/>
      <c r="M222" s="248"/>
      <c r="N222" s="249">
        <f t="shared" si="31"/>
        <v>0</v>
      </c>
      <c r="O222" s="246"/>
      <c r="P222" s="246"/>
      <c r="Q222" s="246"/>
      <c r="R222" s="170"/>
      <c r="S222" s="130"/>
      <c r="T222" s="115" t="s">
        <v>5</v>
      </c>
      <c r="U222" s="40" t="s">
        <v>40</v>
      </c>
      <c r="V222" s="116">
        <v>0</v>
      </c>
      <c r="W222" s="116">
        <f t="shared" si="32"/>
        <v>0</v>
      </c>
      <c r="X222" s="116">
        <v>2.9999999999999997E-4</v>
      </c>
      <c r="Y222" s="116">
        <f t="shared" si="33"/>
        <v>2.9999999999999997E-4</v>
      </c>
      <c r="Z222" s="116">
        <v>0</v>
      </c>
      <c r="AA222" s="117">
        <f t="shared" si="34"/>
        <v>0</v>
      </c>
      <c r="AR222" s="18" t="s">
        <v>141</v>
      </c>
      <c r="AT222" s="18" t="s">
        <v>139</v>
      </c>
      <c r="AU222" s="18" t="s">
        <v>91</v>
      </c>
      <c r="AY222" s="18" t="s">
        <v>132</v>
      </c>
      <c r="BE222" s="118">
        <f t="shared" si="35"/>
        <v>0</v>
      </c>
      <c r="BF222" s="118">
        <f t="shared" si="36"/>
        <v>0</v>
      </c>
      <c r="BG222" s="118">
        <f t="shared" si="37"/>
        <v>0</v>
      </c>
      <c r="BH222" s="118">
        <f t="shared" si="38"/>
        <v>0</v>
      </c>
      <c r="BI222" s="118">
        <f t="shared" si="39"/>
        <v>0</v>
      </c>
      <c r="BJ222" s="18" t="s">
        <v>80</v>
      </c>
      <c r="BK222" s="118">
        <f t="shared" si="40"/>
        <v>0</v>
      </c>
      <c r="BL222" s="18" t="s">
        <v>137</v>
      </c>
      <c r="BM222" s="18" t="s">
        <v>472</v>
      </c>
    </row>
    <row r="223" spans="1:65" s="1" customFormat="1" ht="25.5" customHeight="1">
      <c r="A223" s="130"/>
      <c r="B223" s="166"/>
      <c r="C223" s="167" t="s">
        <v>473</v>
      </c>
      <c r="D223" s="167" t="s">
        <v>133</v>
      </c>
      <c r="E223" s="168" t="s">
        <v>221</v>
      </c>
      <c r="F223" s="243" t="s">
        <v>222</v>
      </c>
      <c r="G223" s="243"/>
      <c r="H223" s="243"/>
      <c r="I223" s="243"/>
      <c r="J223" s="169" t="s">
        <v>154</v>
      </c>
      <c r="K223" s="127">
        <v>1</v>
      </c>
      <c r="L223" s="245"/>
      <c r="M223" s="245"/>
      <c r="N223" s="246">
        <f t="shared" si="31"/>
        <v>0</v>
      </c>
      <c r="O223" s="246"/>
      <c r="P223" s="246"/>
      <c r="Q223" s="246"/>
      <c r="R223" s="170"/>
      <c r="S223" s="130"/>
      <c r="T223" s="115" t="s">
        <v>5</v>
      </c>
      <c r="U223" s="40" t="s">
        <v>40</v>
      </c>
      <c r="V223" s="116">
        <v>1.5389999999999999</v>
      </c>
      <c r="W223" s="116">
        <f t="shared" si="32"/>
        <v>1.5389999999999999</v>
      </c>
      <c r="X223" s="116">
        <v>1.149E-2</v>
      </c>
      <c r="Y223" s="116">
        <f t="shared" si="33"/>
        <v>1.149E-2</v>
      </c>
      <c r="Z223" s="116">
        <v>0</v>
      </c>
      <c r="AA223" s="117">
        <f t="shared" si="34"/>
        <v>0</v>
      </c>
      <c r="AR223" s="18" t="s">
        <v>137</v>
      </c>
      <c r="AT223" s="18" t="s">
        <v>133</v>
      </c>
      <c r="AU223" s="18" t="s">
        <v>91</v>
      </c>
      <c r="AY223" s="18" t="s">
        <v>132</v>
      </c>
      <c r="BE223" s="118">
        <f t="shared" si="35"/>
        <v>0</v>
      </c>
      <c r="BF223" s="118">
        <f t="shared" si="36"/>
        <v>0</v>
      </c>
      <c r="BG223" s="118">
        <f t="shared" si="37"/>
        <v>0</v>
      </c>
      <c r="BH223" s="118">
        <f t="shared" si="38"/>
        <v>0</v>
      </c>
      <c r="BI223" s="118">
        <f t="shared" si="39"/>
        <v>0</v>
      </c>
      <c r="BJ223" s="18" t="s">
        <v>80</v>
      </c>
      <c r="BK223" s="118">
        <f t="shared" si="40"/>
        <v>0</v>
      </c>
      <c r="BL223" s="18" t="s">
        <v>137</v>
      </c>
      <c r="BM223" s="18" t="s">
        <v>474</v>
      </c>
    </row>
    <row r="224" spans="1:65" s="1" customFormat="1" ht="16.5" customHeight="1">
      <c r="A224" s="130"/>
      <c r="B224" s="166"/>
      <c r="C224" s="171" t="s">
        <v>475</v>
      </c>
      <c r="D224" s="171" t="s">
        <v>139</v>
      </c>
      <c r="E224" s="172" t="s">
        <v>476</v>
      </c>
      <c r="F224" s="247" t="s">
        <v>477</v>
      </c>
      <c r="G224" s="247"/>
      <c r="H224" s="247"/>
      <c r="I224" s="247"/>
      <c r="J224" s="173" t="s">
        <v>136</v>
      </c>
      <c r="K224" s="128">
        <v>1</v>
      </c>
      <c r="L224" s="248"/>
      <c r="M224" s="248"/>
      <c r="N224" s="249">
        <f t="shared" si="31"/>
        <v>0</v>
      </c>
      <c r="O224" s="246"/>
      <c r="P224" s="246"/>
      <c r="Q224" s="246"/>
      <c r="R224" s="170"/>
      <c r="S224" s="130"/>
      <c r="T224" s="115" t="s">
        <v>5</v>
      </c>
      <c r="U224" s="40" t="s">
        <v>40</v>
      </c>
      <c r="V224" s="116">
        <v>0</v>
      </c>
      <c r="W224" s="116">
        <f t="shared" si="32"/>
        <v>0</v>
      </c>
      <c r="X224" s="116">
        <v>2.9999999999999997E-4</v>
      </c>
      <c r="Y224" s="116">
        <f t="shared" si="33"/>
        <v>2.9999999999999997E-4</v>
      </c>
      <c r="Z224" s="116">
        <v>0</v>
      </c>
      <c r="AA224" s="117">
        <f t="shared" si="34"/>
        <v>0</v>
      </c>
      <c r="AR224" s="18" t="s">
        <v>141</v>
      </c>
      <c r="AT224" s="18" t="s">
        <v>139</v>
      </c>
      <c r="AU224" s="18" t="s">
        <v>91</v>
      </c>
      <c r="AY224" s="18" t="s">
        <v>132</v>
      </c>
      <c r="BE224" s="118">
        <f t="shared" si="35"/>
        <v>0</v>
      </c>
      <c r="BF224" s="118">
        <f t="shared" si="36"/>
        <v>0</v>
      </c>
      <c r="BG224" s="118">
        <f t="shared" si="37"/>
        <v>0</v>
      </c>
      <c r="BH224" s="118">
        <f t="shared" si="38"/>
        <v>0</v>
      </c>
      <c r="BI224" s="118">
        <f t="shared" si="39"/>
        <v>0</v>
      </c>
      <c r="BJ224" s="18" t="s">
        <v>80</v>
      </c>
      <c r="BK224" s="118">
        <f t="shared" si="40"/>
        <v>0</v>
      </c>
      <c r="BL224" s="18" t="s">
        <v>137</v>
      </c>
      <c r="BM224" s="18" t="s">
        <v>478</v>
      </c>
    </row>
    <row r="225" spans="1:65" s="1" customFormat="1" ht="25.5" customHeight="1">
      <c r="A225" s="130"/>
      <c r="B225" s="166"/>
      <c r="C225" s="167" t="s">
        <v>479</v>
      </c>
      <c r="D225" s="167" t="s">
        <v>133</v>
      </c>
      <c r="E225" s="168" t="s">
        <v>221</v>
      </c>
      <c r="F225" s="243" t="s">
        <v>222</v>
      </c>
      <c r="G225" s="243"/>
      <c r="H225" s="243"/>
      <c r="I225" s="243"/>
      <c r="J225" s="169" t="s">
        <v>154</v>
      </c>
      <c r="K225" s="127">
        <v>1</v>
      </c>
      <c r="L225" s="245"/>
      <c r="M225" s="245"/>
      <c r="N225" s="246">
        <f t="shared" si="31"/>
        <v>0</v>
      </c>
      <c r="O225" s="246"/>
      <c r="P225" s="246"/>
      <c r="Q225" s="246"/>
      <c r="R225" s="170"/>
      <c r="S225" s="130"/>
      <c r="T225" s="115" t="s">
        <v>5</v>
      </c>
      <c r="U225" s="40" t="s">
        <v>40</v>
      </c>
      <c r="V225" s="116">
        <v>1.5389999999999999</v>
      </c>
      <c r="W225" s="116">
        <f t="shared" si="32"/>
        <v>1.5389999999999999</v>
      </c>
      <c r="X225" s="116">
        <v>1.149E-2</v>
      </c>
      <c r="Y225" s="116">
        <f t="shared" si="33"/>
        <v>1.149E-2</v>
      </c>
      <c r="Z225" s="116">
        <v>0</v>
      </c>
      <c r="AA225" s="117">
        <f t="shared" si="34"/>
        <v>0</v>
      </c>
      <c r="AR225" s="18" t="s">
        <v>137</v>
      </c>
      <c r="AT225" s="18" t="s">
        <v>133</v>
      </c>
      <c r="AU225" s="18" t="s">
        <v>91</v>
      </c>
      <c r="AY225" s="18" t="s">
        <v>132</v>
      </c>
      <c r="BE225" s="118">
        <f t="shared" si="35"/>
        <v>0</v>
      </c>
      <c r="BF225" s="118">
        <f t="shared" si="36"/>
        <v>0</v>
      </c>
      <c r="BG225" s="118">
        <f t="shared" si="37"/>
        <v>0</v>
      </c>
      <c r="BH225" s="118">
        <f t="shared" si="38"/>
        <v>0</v>
      </c>
      <c r="BI225" s="118">
        <f t="shared" si="39"/>
        <v>0</v>
      </c>
      <c r="BJ225" s="18" t="s">
        <v>80</v>
      </c>
      <c r="BK225" s="118">
        <f t="shared" si="40"/>
        <v>0</v>
      </c>
      <c r="BL225" s="18" t="s">
        <v>137</v>
      </c>
      <c r="BM225" s="18" t="s">
        <v>480</v>
      </c>
    </row>
    <row r="226" spans="1:65" s="1" customFormat="1" ht="16.5" customHeight="1">
      <c r="A226" s="130"/>
      <c r="B226" s="166"/>
      <c r="C226" s="171" t="s">
        <v>481</v>
      </c>
      <c r="D226" s="171" t="s">
        <v>139</v>
      </c>
      <c r="E226" s="172" t="s">
        <v>476</v>
      </c>
      <c r="F226" s="247" t="s">
        <v>477</v>
      </c>
      <c r="G226" s="247"/>
      <c r="H226" s="247"/>
      <c r="I226" s="247"/>
      <c r="J226" s="173" t="s">
        <v>136</v>
      </c>
      <c r="K226" s="128">
        <v>1</v>
      </c>
      <c r="L226" s="248"/>
      <c r="M226" s="248"/>
      <c r="N226" s="249">
        <f t="shared" si="31"/>
        <v>0</v>
      </c>
      <c r="O226" s="246"/>
      <c r="P226" s="246"/>
      <c r="Q226" s="246"/>
      <c r="R226" s="170"/>
      <c r="S226" s="130"/>
      <c r="T226" s="115" t="s">
        <v>5</v>
      </c>
      <c r="U226" s="40" t="s">
        <v>40</v>
      </c>
      <c r="V226" s="116">
        <v>0</v>
      </c>
      <c r="W226" s="116">
        <f t="shared" si="32"/>
        <v>0</v>
      </c>
      <c r="X226" s="116">
        <v>2.9999999999999997E-4</v>
      </c>
      <c r="Y226" s="116">
        <f t="shared" si="33"/>
        <v>2.9999999999999997E-4</v>
      </c>
      <c r="Z226" s="116">
        <v>0</v>
      </c>
      <c r="AA226" s="117">
        <f t="shared" si="34"/>
        <v>0</v>
      </c>
      <c r="AR226" s="18" t="s">
        <v>141</v>
      </c>
      <c r="AT226" s="18" t="s">
        <v>139</v>
      </c>
      <c r="AU226" s="18" t="s">
        <v>91</v>
      </c>
      <c r="AY226" s="18" t="s">
        <v>132</v>
      </c>
      <c r="BE226" s="118">
        <f t="shared" si="35"/>
        <v>0</v>
      </c>
      <c r="BF226" s="118">
        <f t="shared" si="36"/>
        <v>0</v>
      </c>
      <c r="BG226" s="118">
        <f t="shared" si="37"/>
        <v>0</v>
      </c>
      <c r="BH226" s="118">
        <f t="shared" si="38"/>
        <v>0</v>
      </c>
      <c r="BI226" s="118">
        <f t="shared" si="39"/>
        <v>0</v>
      </c>
      <c r="BJ226" s="18" t="s">
        <v>80</v>
      </c>
      <c r="BK226" s="118">
        <f t="shared" si="40"/>
        <v>0</v>
      </c>
      <c r="BL226" s="18" t="s">
        <v>137</v>
      </c>
      <c r="BM226" s="18" t="s">
        <v>482</v>
      </c>
    </row>
    <row r="227" spans="1:65" s="1" customFormat="1" ht="16.5" customHeight="1">
      <c r="A227" s="130"/>
      <c r="B227" s="166"/>
      <c r="C227" s="176"/>
      <c r="D227" s="176"/>
      <c r="E227" s="176"/>
      <c r="F227" s="251" t="s">
        <v>483</v>
      </c>
      <c r="G227" s="252"/>
      <c r="H227" s="252"/>
      <c r="I227" s="252"/>
      <c r="J227" s="176"/>
      <c r="K227" s="181"/>
      <c r="L227" s="181"/>
      <c r="M227" s="181"/>
      <c r="N227" s="176"/>
      <c r="O227" s="176"/>
      <c r="P227" s="176"/>
      <c r="Q227" s="176"/>
      <c r="R227" s="170"/>
      <c r="S227" s="130"/>
      <c r="T227" s="119"/>
      <c r="U227" s="32"/>
      <c r="V227" s="32"/>
      <c r="W227" s="32"/>
      <c r="X227" s="32"/>
      <c r="Y227" s="32"/>
      <c r="Z227" s="32"/>
      <c r="AA227" s="70"/>
      <c r="AT227" s="18" t="s">
        <v>484</v>
      </c>
      <c r="AU227" s="18" t="s">
        <v>91</v>
      </c>
    </row>
    <row r="228" spans="1:65" s="1" customFormat="1" ht="25.5" customHeight="1">
      <c r="A228" s="130"/>
      <c r="B228" s="166"/>
      <c r="C228" s="167" t="s">
        <v>485</v>
      </c>
      <c r="D228" s="167" t="s">
        <v>133</v>
      </c>
      <c r="E228" s="168" t="s">
        <v>213</v>
      </c>
      <c r="F228" s="243" t="s">
        <v>214</v>
      </c>
      <c r="G228" s="243"/>
      <c r="H228" s="243"/>
      <c r="I228" s="243"/>
      <c r="J228" s="169" t="s">
        <v>154</v>
      </c>
      <c r="K228" s="127">
        <v>1</v>
      </c>
      <c r="L228" s="245"/>
      <c r="M228" s="245"/>
      <c r="N228" s="246">
        <f>ROUND(L228*K228,2)</f>
        <v>0</v>
      </c>
      <c r="O228" s="246"/>
      <c r="P228" s="246"/>
      <c r="Q228" s="246"/>
      <c r="R228" s="170"/>
      <c r="S228" s="130"/>
      <c r="T228" s="115" t="s">
        <v>5</v>
      </c>
      <c r="U228" s="40" t="s">
        <v>40</v>
      </c>
      <c r="V228" s="116">
        <v>1.29</v>
      </c>
      <c r="W228" s="116">
        <f>V228*K228</f>
        <v>1.29</v>
      </c>
      <c r="X228" s="116">
        <v>9.3900000000000008E-3</v>
      </c>
      <c r="Y228" s="116">
        <f>X228*K228</f>
        <v>9.3900000000000008E-3</v>
      </c>
      <c r="Z228" s="116">
        <v>0</v>
      </c>
      <c r="AA228" s="117">
        <f>Z228*K228</f>
        <v>0</v>
      </c>
      <c r="AR228" s="18" t="s">
        <v>137</v>
      </c>
      <c r="AT228" s="18" t="s">
        <v>133</v>
      </c>
      <c r="AU228" s="18" t="s">
        <v>91</v>
      </c>
      <c r="AY228" s="18" t="s">
        <v>132</v>
      </c>
      <c r="BE228" s="118">
        <f>IF(U228="základní",N228,0)</f>
        <v>0</v>
      </c>
      <c r="BF228" s="118">
        <f>IF(U228="snížená",N228,0)</f>
        <v>0</v>
      </c>
      <c r="BG228" s="118">
        <f>IF(U228="zákl. přenesená",N228,0)</f>
        <v>0</v>
      </c>
      <c r="BH228" s="118">
        <f>IF(U228="sníž. přenesená",N228,0)</f>
        <v>0</v>
      </c>
      <c r="BI228" s="118">
        <f>IF(U228="nulová",N228,0)</f>
        <v>0</v>
      </c>
      <c r="BJ228" s="18" t="s">
        <v>80</v>
      </c>
      <c r="BK228" s="118">
        <f>ROUND(L228*K228,2)</f>
        <v>0</v>
      </c>
      <c r="BL228" s="18" t="s">
        <v>137</v>
      </c>
      <c r="BM228" s="18" t="s">
        <v>486</v>
      </c>
    </row>
    <row r="229" spans="1:65" s="1" customFormat="1" ht="16.5" customHeight="1">
      <c r="A229" s="130"/>
      <c r="B229" s="166"/>
      <c r="C229" s="171" t="s">
        <v>487</v>
      </c>
      <c r="D229" s="171" t="s">
        <v>139</v>
      </c>
      <c r="E229" s="172" t="s">
        <v>488</v>
      </c>
      <c r="F229" s="247" t="s">
        <v>489</v>
      </c>
      <c r="G229" s="247"/>
      <c r="H229" s="247"/>
      <c r="I229" s="247"/>
      <c r="J229" s="173" t="s">
        <v>136</v>
      </c>
      <c r="K229" s="128">
        <v>1</v>
      </c>
      <c r="L229" s="248"/>
      <c r="M229" s="248"/>
      <c r="N229" s="249">
        <f>ROUND(L229*K229,2)</f>
        <v>0</v>
      </c>
      <c r="O229" s="246"/>
      <c r="P229" s="246"/>
      <c r="Q229" s="246"/>
      <c r="R229" s="170"/>
      <c r="S229" s="130"/>
      <c r="T229" s="115" t="s">
        <v>5</v>
      </c>
      <c r="U229" s="40" t="s">
        <v>40</v>
      </c>
      <c r="V229" s="116">
        <v>0</v>
      </c>
      <c r="W229" s="116">
        <f>V229*K229</f>
        <v>0</v>
      </c>
      <c r="X229" s="116">
        <v>2.9999999999999997E-4</v>
      </c>
      <c r="Y229" s="116">
        <f>X229*K229</f>
        <v>2.9999999999999997E-4</v>
      </c>
      <c r="Z229" s="116">
        <v>0</v>
      </c>
      <c r="AA229" s="117">
        <f>Z229*K229</f>
        <v>0</v>
      </c>
      <c r="AR229" s="18" t="s">
        <v>141</v>
      </c>
      <c r="AT229" s="18" t="s">
        <v>139</v>
      </c>
      <c r="AU229" s="18" t="s">
        <v>91</v>
      </c>
      <c r="AY229" s="18" t="s">
        <v>132</v>
      </c>
      <c r="BE229" s="118">
        <f>IF(U229="základní",N229,0)</f>
        <v>0</v>
      </c>
      <c r="BF229" s="118">
        <f>IF(U229="snížená",N229,0)</f>
        <v>0</v>
      </c>
      <c r="BG229" s="118">
        <f>IF(U229="zákl. přenesená",N229,0)</f>
        <v>0</v>
      </c>
      <c r="BH229" s="118">
        <f>IF(U229="sníž. přenesená",N229,0)</f>
        <v>0</v>
      </c>
      <c r="BI229" s="118">
        <f>IF(U229="nulová",N229,0)</f>
        <v>0</v>
      </c>
      <c r="BJ229" s="18" t="s">
        <v>80</v>
      </c>
      <c r="BK229" s="118">
        <f>ROUND(L229*K229,2)</f>
        <v>0</v>
      </c>
      <c r="BL229" s="18" t="s">
        <v>137</v>
      </c>
      <c r="BM229" s="18" t="s">
        <v>490</v>
      </c>
    </row>
    <row r="230" spans="1:65" s="1" customFormat="1" ht="16.5" customHeight="1">
      <c r="A230" s="130"/>
      <c r="B230" s="166"/>
      <c r="C230" s="176"/>
      <c r="D230" s="176"/>
      <c r="E230" s="176"/>
      <c r="F230" s="251" t="s">
        <v>491</v>
      </c>
      <c r="G230" s="252"/>
      <c r="H230" s="252"/>
      <c r="I230" s="252"/>
      <c r="J230" s="176"/>
      <c r="K230" s="181"/>
      <c r="L230" s="181"/>
      <c r="M230" s="181"/>
      <c r="N230" s="176"/>
      <c r="O230" s="176"/>
      <c r="P230" s="176"/>
      <c r="Q230" s="176"/>
      <c r="R230" s="170"/>
      <c r="S230" s="130"/>
      <c r="T230" s="119"/>
      <c r="U230" s="32"/>
      <c r="V230" s="32"/>
      <c r="W230" s="32"/>
      <c r="X230" s="32"/>
      <c r="Y230" s="32"/>
      <c r="Z230" s="32"/>
      <c r="AA230" s="70"/>
      <c r="AT230" s="18" t="s">
        <v>484</v>
      </c>
      <c r="AU230" s="18" t="s">
        <v>91</v>
      </c>
    </row>
    <row r="231" spans="1:65" s="9" customFormat="1" ht="29.85" customHeight="1">
      <c r="A231" s="129"/>
      <c r="B231" s="161"/>
      <c r="C231" s="162"/>
      <c r="D231" s="165" t="s">
        <v>108</v>
      </c>
      <c r="E231" s="165"/>
      <c r="F231" s="165"/>
      <c r="G231" s="165"/>
      <c r="H231" s="165"/>
      <c r="I231" s="165"/>
      <c r="J231" s="165"/>
      <c r="K231" s="180"/>
      <c r="L231" s="180"/>
      <c r="M231" s="180"/>
      <c r="N231" s="253">
        <f>SUM(N232:Q237)</f>
        <v>0</v>
      </c>
      <c r="O231" s="254"/>
      <c r="P231" s="254"/>
      <c r="Q231" s="254"/>
      <c r="R231" s="164"/>
      <c r="S231" s="129"/>
      <c r="T231" s="109"/>
      <c r="U231" s="108"/>
      <c r="V231" s="108"/>
      <c r="W231" s="110">
        <f>SUM(W232:W237)</f>
        <v>32</v>
      </c>
      <c r="X231" s="108"/>
      <c r="Y231" s="110">
        <f>SUM(Y232:Y237)</f>
        <v>7.152E-2</v>
      </c>
      <c r="Z231" s="108"/>
      <c r="AA231" s="111">
        <f>SUM(AA232:AA237)</f>
        <v>0</v>
      </c>
      <c r="AR231" s="112" t="s">
        <v>91</v>
      </c>
      <c r="AT231" s="113" t="s">
        <v>74</v>
      </c>
      <c r="AU231" s="113" t="s">
        <v>80</v>
      </c>
      <c r="AY231" s="112" t="s">
        <v>132</v>
      </c>
      <c r="BK231" s="114">
        <f>SUM(BK232:BK237)</f>
        <v>0</v>
      </c>
    </row>
    <row r="232" spans="1:65" s="1" customFormat="1" ht="16.5" customHeight="1">
      <c r="A232" s="130"/>
      <c r="B232" s="166"/>
      <c r="C232" s="167" t="s">
        <v>492</v>
      </c>
      <c r="D232" s="167" t="s">
        <v>133</v>
      </c>
      <c r="E232" s="168" t="s">
        <v>493</v>
      </c>
      <c r="F232" s="243" t="s">
        <v>494</v>
      </c>
      <c r="G232" s="243"/>
      <c r="H232" s="243"/>
      <c r="I232" s="243"/>
      <c r="J232" s="169" t="s">
        <v>154</v>
      </c>
      <c r="K232" s="127">
        <v>1</v>
      </c>
      <c r="L232" s="245"/>
      <c r="M232" s="245"/>
      <c r="N232" s="246">
        <f t="shared" ref="N232:N237" si="41">ROUND(L232*K232,2)</f>
        <v>0</v>
      </c>
      <c r="O232" s="246"/>
      <c r="P232" s="246"/>
      <c r="Q232" s="246"/>
      <c r="R232" s="170"/>
      <c r="S232" s="130"/>
      <c r="T232" s="115" t="s">
        <v>5</v>
      </c>
      <c r="U232" s="40" t="s">
        <v>40</v>
      </c>
      <c r="V232" s="116">
        <v>32</v>
      </c>
      <c r="W232" s="116">
        <f t="shared" ref="W232:W237" si="42">V232*K232</f>
        <v>32</v>
      </c>
      <c r="X232" s="116">
        <v>1.5200000000000001E-3</v>
      </c>
      <c r="Y232" s="116">
        <f t="shared" ref="Y232:Y237" si="43">X232*K232</f>
        <v>1.5200000000000001E-3</v>
      </c>
      <c r="Z232" s="116">
        <v>0</v>
      </c>
      <c r="AA232" s="117">
        <f t="shared" ref="AA232:AA237" si="44">Z232*K232</f>
        <v>0</v>
      </c>
      <c r="AR232" s="18" t="s">
        <v>137</v>
      </c>
      <c r="AT232" s="18" t="s">
        <v>133</v>
      </c>
      <c r="AU232" s="18" t="s">
        <v>91</v>
      </c>
      <c r="AY232" s="18" t="s">
        <v>132</v>
      </c>
      <c r="BE232" s="118">
        <f t="shared" ref="BE232:BE237" si="45">IF(U232="základní",N232,0)</f>
        <v>0</v>
      </c>
      <c r="BF232" s="118">
        <f t="shared" ref="BF232:BF237" si="46">IF(U232="snížená",N232,0)</f>
        <v>0</v>
      </c>
      <c r="BG232" s="118">
        <f t="shared" ref="BG232:BG237" si="47">IF(U232="zákl. přenesená",N232,0)</f>
        <v>0</v>
      </c>
      <c r="BH232" s="118">
        <f t="shared" ref="BH232:BH237" si="48">IF(U232="sníž. přenesená",N232,0)</f>
        <v>0</v>
      </c>
      <c r="BI232" s="118">
        <f t="shared" ref="BI232:BI237" si="49">IF(U232="nulová",N232,0)</f>
        <v>0</v>
      </c>
      <c r="BJ232" s="18" t="s">
        <v>80</v>
      </c>
      <c r="BK232" s="118">
        <f t="shared" ref="BK232:BK237" si="50">ROUND(L232*K232,2)</f>
        <v>0</v>
      </c>
      <c r="BL232" s="18" t="s">
        <v>137</v>
      </c>
      <c r="BM232" s="18" t="s">
        <v>495</v>
      </c>
    </row>
    <row r="233" spans="1:65" s="1" customFormat="1" ht="38.25" customHeight="1">
      <c r="A233" s="130"/>
      <c r="B233" s="166"/>
      <c r="C233" s="171" t="s">
        <v>496</v>
      </c>
      <c r="D233" s="171" t="s">
        <v>139</v>
      </c>
      <c r="E233" s="172" t="s">
        <v>497</v>
      </c>
      <c r="F233" s="247" t="s">
        <v>498</v>
      </c>
      <c r="G233" s="247"/>
      <c r="H233" s="247"/>
      <c r="I233" s="247"/>
      <c r="J233" s="173" t="s">
        <v>136</v>
      </c>
      <c r="K233" s="128">
        <v>1</v>
      </c>
      <c r="L233" s="248"/>
      <c r="M233" s="248"/>
      <c r="N233" s="249">
        <f t="shared" si="41"/>
        <v>0</v>
      </c>
      <c r="O233" s="246"/>
      <c r="P233" s="246"/>
      <c r="Q233" s="246"/>
      <c r="R233" s="170"/>
      <c r="S233" s="130"/>
      <c r="T233" s="115" t="s">
        <v>5</v>
      </c>
      <c r="U233" s="40" t="s">
        <v>40</v>
      </c>
      <c r="V233" s="116">
        <v>0</v>
      </c>
      <c r="W233" s="116">
        <f t="shared" si="42"/>
        <v>0</v>
      </c>
      <c r="X233" s="116">
        <v>0.01</v>
      </c>
      <c r="Y233" s="116">
        <f t="shared" si="43"/>
        <v>0.01</v>
      </c>
      <c r="Z233" s="116">
        <v>0</v>
      </c>
      <c r="AA233" s="117">
        <f t="shared" si="44"/>
        <v>0</v>
      </c>
      <c r="AR233" s="18" t="s">
        <v>141</v>
      </c>
      <c r="AT233" s="18" t="s">
        <v>139</v>
      </c>
      <c r="AU233" s="18" t="s">
        <v>91</v>
      </c>
      <c r="AY233" s="18" t="s">
        <v>132</v>
      </c>
      <c r="BE233" s="118">
        <f t="shared" si="45"/>
        <v>0</v>
      </c>
      <c r="BF233" s="118">
        <f t="shared" si="46"/>
        <v>0</v>
      </c>
      <c r="BG233" s="118">
        <f t="shared" si="47"/>
        <v>0</v>
      </c>
      <c r="BH233" s="118">
        <f t="shared" si="48"/>
        <v>0</v>
      </c>
      <c r="BI233" s="118">
        <f t="shared" si="49"/>
        <v>0</v>
      </c>
      <c r="BJ233" s="18" t="s">
        <v>80</v>
      </c>
      <c r="BK233" s="118">
        <f t="shared" si="50"/>
        <v>0</v>
      </c>
      <c r="BL233" s="18" t="s">
        <v>137</v>
      </c>
      <c r="BM233" s="18" t="s">
        <v>499</v>
      </c>
    </row>
    <row r="234" spans="1:65" s="1" customFormat="1" ht="38.25" customHeight="1">
      <c r="A234" s="130"/>
      <c r="B234" s="166"/>
      <c r="C234" s="171" t="s">
        <v>500</v>
      </c>
      <c r="D234" s="171" t="s">
        <v>139</v>
      </c>
      <c r="E234" s="172" t="s">
        <v>501</v>
      </c>
      <c r="F234" s="247" t="s">
        <v>502</v>
      </c>
      <c r="G234" s="247"/>
      <c r="H234" s="247"/>
      <c r="I234" s="247"/>
      <c r="J234" s="173" t="s">
        <v>136</v>
      </c>
      <c r="K234" s="128">
        <v>3</v>
      </c>
      <c r="L234" s="248"/>
      <c r="M234" s="248"/>
      <c r="N234" s="249">
        <f t="shared" si="41"/>
        <v>0</v>
      </c>
      <c r="O234" s="246"/>
      <c r="P234" s="246"/>
      <c r="Q234" s="246"/>
      <c r="R234" s="170"/>
      <c r="S234" s="130"/>
      <c r="T234" s="115" t="s">
        <v>5</v>
      </c>
      <c r="U234" s="40" t="s">
        <v>40</v>
      </c>
      <c r="V234" s="116">
        <v>0</v>
      </c>
      <c r="W234" s="116">
        <f t="shared" si="42"/>
        <v>0</v>
      </c>
      <c r="X234" s="116">
        <v>0.01</v>
      </c>
      <c r="Y234" s="116">
        <f t="shared" si="43"/>
        <v>0.03</v>
      </c>
      <c r="Z234" s="116">
        <v>0</v>
      </c>
      <c r="AA234" s="117">
        <f t="shared" si="44"/>
        <v>0</v>
      </c>
      <c r="AR234" s="18" t="s">
        <v>141</v>
      </c>
      <c r="AT234" s="18" t="s">
        <v>139</v>
      </c>
      <c r="AU234" s="18" t="s">
        <v>91</v>
      </c>
      <c r="AY234" s="18" t="s">
        <v>132</v>
      </c>
      <c r="BE234" s="118">
        <f t="shared" si="45"/>
        <v>0</v>
      </c>
      <c r="BF234" s="118">
        <f t="shared" si="46"/>
        <v>0</v>
      </c>
      <c r="BG234" s="118">
        <f t="shared" si="47"/>
        <v>0</v>
      </c>
      <c r="BH234" s="118">
        <f t="shared" si="48"/>
        <v>0</v>
      </c>
      <c r="BI234" s="118">
        <f t="shared" si="49"/>
        <v>0</v>
      </c>
      <c r="BJ234" s="18" t="s">
        <v>80</v>
      </c>
      <c r="BK234" s="118">
        <f t="shared" si="50"/>
        <v>0</v>
      </c>
      <c r="BL234" s="18" t="s">
        <v>137</v>
      </c>
      <c r="BM234" s="18" t="s">
        <v>503</v>
      </c>
    </row>
    <row r="235" spans="1:65" s="1" customFormat="1" ht="25.5" customHeight="1">
      <c r="A235" s="130"/>
      <c r="B235" s="166"/>
      <c r="C235" s="171" t="s">
        <v>504</v>
      </c>
      <c r="D235" s="171" t="s">
        <v>139</v>
      </c>
      <c r="E235" s="172" t="s">
        <v>505</v>
      </c>
      <c r="F235" s="247" t="s">
        <v>506</v>
      </c>
      <c r="G235" s="247"/>
      <c r="H235" s="247"/>
      <c r="I235" s="247"/>
      <c r="J235" s="173" t="s">
        <v>136</v>
      </c>
      <c r="K235" s="128">
        <v>1</v>
      </c>
      <c r="L235" s="248"/>
      <c r="M235" s="248"/>
      <c r="N235" s="249">
        <f t="shared" si="41"/>
        <v>0</v>
      </c>
      <c r="O235" s="246"/>
      <c r="P235" s="246"/>
      <c r="Q235" s="246"/>
      <c r="R235" s="170"/>
      <c r="S235" s="130"/>
      <c r="T235" s="115" t="s">
        <v>5</v>
      </c>
      <c r="U235" s="40" t="s">
        <v>40</v>
      </c>
      <c r="V235" s="116">
        <v>0</v>
      </c>
      <c r="W235" s="116">
        <f t="shared" si="42"/>
        <v>0</v>
      </c>
      <c r="X235" s="116">
        <v>0.01</v>
      </c>
      <c r="Y235" s="116">
        <f t="shared" si="43"/>
        <v>0.01</v>
      </c>
      <c r="Z235" s="116">
        <v>0</v>
      </c>
      <c r="AA235" s="117">
        <f t="shared" si="44"/>
        <v>0</v>
      </c>
      <c r="AR235" s="18" t="s">
        <v>141</v>
      </c>
      <c r="AT235" s="18" t="s">
        <v>139</v>
      </c>
      <c r="AU235" s="18" t="s">
        <v>91</v>
      </c>
      <c r="AY235" s="18" t="s">
        <v>132</v>
      </c>
      <c r="BE235" s="118">
        <f t="shared" si="45"/>
        <v>0</v>
      </c>
      <c r="BF235" s="118">
        <f t="shared" si="46"/>
        <v>0</v>
      </c>
      <c r="BG235" s="118">
        <f t="shared" si="47"/>
        <v>0</v>
      </c>
      <c r="BH235" s="118">
        <f t="shared" si="48"/>
        <v>0</v>
      </c>
      <c r="BI235" s="118">
        <f t="shared" si="49"/>
        <v>0</v>
      </c>
      <c r="BJ235" s="18" t="s">
        <v>80</v>
      </c>
      <c r="BK235" s="118">
        <f t="shared" si="50"/>
        <v>0</v>
      </c>
      <c r="BL235" s="18" t="s">
        <v>137</v>
      </c>
      <c r="BM235" s="18" t="s">
        <v>507</v>
      </c>
    </row>
    <row r="236" spans="1:65" s="1" customFormat="1" ht="25.5" customHeight="1">
      <c r="A236" s="130"/>
      <c r="B236" s="166"/>
      <c r="C236" s="171" t="s">
        <v>508</v>
      </c>
      <c r="D236" s="171" t="s">
        <v>139</v>
      </c>
      <c r="E236" s="172" t="s">
        <v>509</v>
      </c>
      <c r="F236" s="247" t="s">
        <v>510</v>
      </c>
      <c r="G236" s="247"/>
      <c r="H236" s="247"/>
      <c r="I236" s="247"/>
      <c r="J236" s="173" t="s">
        <v>136</v>
      </c>
      <c r="K236" s="128">
        <v>3</v>
      </c>
      <c r="L236" s="248"/>
      <c r="M236" s="248"/>
      <c r="N236" s="249">
        <f t="shared" si="41"/>
        <v>0</v>
      </c>
      <c r="O236" s="246"/>
      <c r="P236" s="246"/>
      <c r="Q236" s="246"/>
      <c r="R236" s="170"/>
      <c r="S236" s="130"/>
      <c r="T236" s="115" t="s">
        <v>5</v>
      </c>
      <c r="U236" s="40" t="s">
        <v>40</v>
      </c>
      <c r="V236" s="116">
        <v>0</v>
      </c>
      <c r="W236" s="116">
        <f t="shared" si="42"/>
        <v>0</v>
      </c>
      <c r="X236" s="116">
        <v>5.0000000000000001E-3</v>
      </c>
      <c r="Y236" s="116">
        <f t="shared" si="43"/>
        <v>1.4999999999999999E-2</v>
      </c>
      <c r="Z236" s="116">
        <v>0</v>
      </c>
      <c r="AA236" s="117">
        <f t="shared" si="44"/>
        <v>0</v>
      </c>
      <c r="AR236" s="18" t="s">
        <v>141</v>
      </c>
      <c r="AT236" s="18" t="s">
        <v>139</v>
      </c>
      <c r="AU236" s="18" t="s">
        <v>91</v>
      </c>
      <c r="AY236" s="18" t="s">
        <v>132</v>
      </c>
      <c r="BE236" s="118">
        <f t="shared" si="45"/>
        <v>0</v>
      </c>
      <c r="BF236" s="118">
        <f t="shared" si="46"/>
        <v>0</v>
      </c>
      <c r="BG236" s="118">
        <f t="shared" si="47"/>
        <v>0</v>
      </c>
      <c r="BH236" s="118">
        <f t="shared" si="48"/>
        <v>0</v>
      </c>
      <c r="BI236" s="118">
        <f t="shared" si="49"/>
        <v>0</v>
      </c>
      <c r="BJ236" s="18" t="s">
        <v>80</v>
      </c>
      <c r="BK236" s="118">
        <f t="shared" si="50"/>
        <v>0</v>
      </c>
      <c r="BL236" s="18" t="s">
        <v>137</v>
      </c>
      <c r="BM236" s="18" t="s">
        <v>511</v>
      </c>
    </row>
    <row r="237" spans="1:65" s="1" customFormat="1" ht="45.6" customHeight="1">
      <c r="A237" s="130"/>
      <c r="B237" s="166"/>
      <c r="C237" s="171" t="s">
        <v>512</v>
      </c>
      <c r="D237" s="171" t="s">
        <v>139</v>
      </c>
      <c r="E237" s="172" t="s">
        <v>513</v>
      </c>
      <c r="F237" s="247" t="s">
        <v>857</v>
      </c>
      <c r="G237" s="247"/>
      <c r="H237" s="247"/>
      <c r="I237" s="247"/>
      <c r="J237" s="173" t="s">
        <v>136</v>
      </c>
      <c r="K237" s="128">
        <v>1</v>
      </c>
      <c r="L237" s="248"/>
      <c r="M237" s="248"/>
      <c r="N237" s="249">
        <f t="shared" si="41"/>
        <v>0</v>
      </c>
      <c r="O237" s="246"/>
      <c r="P237" s="246"/>
      <c r="Q237" s="246"/>
      <c r="R237" s="170"/>
      <c r="S237" s="130"/>
      <c r="T237" s="115" t="s">
        <v>5</v>
      </c>
      <c r="U237" s="40" t="s">
        <v>40</v>
      </c>
      <c r="V237" s="116">
        <v>0</v>
      </c>
      <c r="W237" s="116">
        <f t="shared" si="42"/>
        <v>0</v>
      </c>
      <c r="X237" s="116">
        <v>5.0000000000000001E-3</v>
      </c>
      <c r="Y237" s="116">
        <f t="shared" si="43"/>
        <v>5.0000000000000001E-3</v>
      </c>
      <c r="Z237" s="116">
        <v>0</v>
      </c>
      <c r="AA237" s="117">
        <f t="shared" si="44"/>
        <v>0</v>
      </c>
      <c r="AR237" s="18" t="s">
        <v>141</v>
      </c>
      <c r="AT237" s="18" t="s">
        <v>139</v>
      </c>
      <c r="AU237" s="18" t="s">
        <v>91</v>
      </c>
      <c r="AY237" s="18" t="s">
        <v>132</v>
      </c>
      <c r="BE237" s="118">
        <f t="shared" si="45"/>
        <v>0</v>
      </c>
      <c r="BF237" s="118">
        <f t="shared" si="46"/>
        <v>0</v>
      </c>
      <c r="BG237" s="118">
        <f t="shared" si="47"/>
        <v>0</v>
      </c>
      <c r="BH237" s="118">
        <f t="shared" si="48"/>
        <v>0</v>
      </c>
      <c r="BI237" s="118">
        <f t="shared" si="49"/>
        <v>0</v>
      </c>
      <c r="BJ237" s="18" t="s">
        <v>80</v>
      </c>
      <c r="BK237" s="118">
        <f t="shared" si="50"/>
        <v>0</v>
      </c>
      <c r="BL237" s="18" t="s">
        <v>137</v>
      </c>
      <c r="BM237" s="18" t="s">
        <v>514</v>
      </c>
    </row>
    <row r="238" spans="1:65" s="9" customFormat="1" ht="29.85" customHeight="1">
      <c r="A238" s="129"/>
      <c r="B238" s="161"/>
      <c r="C238" s="162"/>
      <c r="D238" s="165" t="s">
        <v>109</v>
      </c>
      <c r="E238" s="165"/>
      <c r="F238" s="165"/>
      <c r="G238" s="165"/>
      <c r="H238" s="165"/>
      <c r="I238" s="165"/>
      <c r="J238" s="165"/>
      <c r="K238" s="180"/>
      <c r="L238" s="180"/>
      <c r="M238" s="180"/>
      <c r="N238" s="255">
        <f>SUM(N239:Q245)</f>
        <v>0</v>
      </c>
      <c r="O238" s="256"/>
      <c r="P238" s="256"/>
      <c r="Q238" s="256"/>
      <c r="R238" s="164"/>
      <c r="S238" s="129"/>
      <c r="T238" s="109"/>
      <c r="U238" s="108"/>
      <c r="V238" s="108"/>
      <c r="W238" s="110">
        <f>SUM(W239:W245)</f>
        <v>28</v>
      </c>
      <c r="X238" s="108"/>
      <c r="Y238" s="110">
        <f>SUM(Y239:Y245)</f>
        <v>7.6519999999999991E-2</v>
      </c>
      <c r="Z238" s="108"/>
      <c r="AA238" s="111">
        <f>SUM(AA239:AA245)</f>
        <v>0</v>
      </c>
      <c r="AR238" s="112" t="s">
        <v>91</v>
      </c>
      <c r="AT238" s="113" t="s">
        <v>74</v>
      </c>
      <c r="AU238" s="113" t="s">
        <v>80</v>
      </c>
      <c r="AY238" s="112" t="s">
        <v>132</v>
      </c>
      <c r="BK238" s="114">
        <f>SUM(BK239:BK245)</f>
        <v>0</v>
      </c>
    </row>
    <row r="239" spans="1:65" s="1" customFormat="1" ht="16.5" customHeight="1">
      <c r="A239" s="130"/>
      <c r="B239" s="166"/>
      <c r="C239" s="167" t="s">
        <v>515</v>
      </c>
      <c r="D239" s="167" t="s">
        <v>133</v>
      </c>
      <c r="E239" s="168" t="s">
        <v>516</v>
      </c>
      <c r="F239" s="243" t="s">
        <v>517</v>
      </c>
      <c r="G239" s="243"/>
      <c r="H239" s="243"/>
      <c r="I239" s="243"/>
      <c r="J239" s="169" t="s">
        <v>154</v>
      </c>
      <c r="K239" s="127">
        <v>1</v>
      </c>
      <c r="L239" s="245"/>
      <c r="M239" s="245"/>
      <c r="N239" s="246">
        <f t="shared" ref="N239:N245" si="51">ROUND(L239*K239,2)</f>
        <v>0</v>
      </c>
      <c r="O239" s="246"/>
      <c r="P239" s="246"/>
      <c r="Q239" s="246"/>
      <c r="R239" s="170"/>
      <c r="S239" s="130"/>
      <c r="T239" s="115" t="s">
        <v>5</v>
      </c>
      <c r="U239" s="40" t="s">
        <v>40</v>
      </c>
      <c r="V239" s="116">
        <v>28</v>
      </c>
      <c r="W239" s="116">
        <f t="shared" ref="W239:W245" si="52">V239*K239</f>
        <v>28</v>
      </c>
      <c r="X239" s="116">
        <v>1.5200000000000001E-3</v>
      </c>
      <c r="Y239" s="116">
        <f t="shared" ref="Y239:Y245" si="53">X239*K239</f>
        <v>1.5200000000000001E-3</v>
      </c>
      <c r="Z239" s="116">
        <v>0</v>
      </c>
      <c r="AA239" s="117">
        <f t="shared" ref="AA239:AA245" si="54">Z239*K239</f>
        <v>0</v>
      </c>
      <c r="AR239" s="18" t="s">
        <v>137</v>
      </c>
      <c r="AT239" s="18" t="s">
        <v>133</v>
      </c>
      <c r="AU239" s="18" t="s">
        <v>91</v>
      </c>
      <c r="AY239" s="18" t="s">
        <v>132</v>
      </c>
      <c r="BE239" s="118">
        <f t="shared" ref="BE239:BE245" si="55">IF(U239="základní",N239,0)</f>
        <v>0</v>
      </c>
      <c r="BF239" s="118">
        <f t="shared" ref="BF239:BF245" si="56">IF(U239="snížená",N239,0)</f>
        <v>0</v>
      </c>
      <c r="BG239" s="118">
        <f t="shared" ref="BG239:BG245" si="57">IF(U239="zákl. přenesená",N239,0)</f>
        <v>0</v>
      </c>
      <c r="BH239" s="118">
        <f t="shared" ref="BH239:BH245" si="58">IF(U239="sníž. přenesená",N239,0)</f>
        <v>0</v>
      </c>
      <c r="BI239" s="118">
        <f t="shared" ref="BI239:BI245" si="59">IF(U239="nulová",N239,0)</f>
        <v>0</v>
      </c>
      <c r="BJ239" s="18" t="s">
        <v>80</v>
      </c>
      <c r="BK239" s="118">
        <f t="shared" ref="BK239:BK245" si="60">ROUND(L239*K239,2)</f>
        <v>0</v>
      </c>
      <c r="BL239" s="18" t="s">
        <v>137</v>
      </c>
      <c r="BM239" s="18" t="s">
        <v>518</v>
      </c>
    </row>
    <row r="240" spans="1:65" s="1" customFormat="1" ht="25.5" customHeight="1">
      <c r="A240" s="130"/>
      <c r="B240" s="166"/>
      <c r="C240" s="171" t="s">
        <v>519</v>
      </c>
      <c r="D240" s="171" t="s">
        <v>139</v>
      </c>
      <c r="E240" s="172" t="s">
        <v>520</v>
      </c>
      <c r="F240" s="247" t="s">
        <v>521</v>
      </c>
      <c r="G240" s="247"/>
      <c r="H240" s="247"/>
      <c r="I240" s="247"/>
      <c r="J240" s="173" t="s">
        <v>136</v>
      </c>
      <c r="K240" s="128">
        <v>5</v>
      </c>
      <c r="L240" s="248"/>
      <c r="M240" s="248"/>
      <c r="N240" s="249">
        <f t="shared" si="51"/>
        <v>0</v>
      </c>
      <c r="O240" s="246"/>
      <c r="P240" s="246"/>
      <c r="Q240" s="246"/>
      <c r="R240" s="170"/>
      <c r="S240" s="130"/>
      <c r="T240" s="115" t="s">
        <v>5</v>
      </c>
      <c r="U240" s="40" t="s">
        <v>40</v>
      </c>
      <c r="V240" s="116">
        <v>0</v>
      </c>
      <c r="W240" s="116">
        <f t="shared" si="52"/>
        <v>0</v>
      </c>
      <c r="X240" s="116">
        <v>5.0000000000000001E-3</v>
      </c>
      <c r="Y240" s="116">
        <f t="shared" si="53"/>
        <v>2.5000000000000001E-2</v>
      </c>
      <c r="Z240" s="116">
        <v>0</v>
      </c>
      <c r="AA240" s="117">
        <f t="shared" si="54"/>
        <v>0</v>
      </c>
      <c r="AR240" s="18" t="s">
        <v>141</v>
      </c>
      <c r="AT240" s="18" t="s">
        <v>139</v>
      </c>
      <c r="AU240" s="18" t="s">
        <v>91</v>
      </c>
      <c r="AY240" s="18" t="s">
        <v>132</v>
      </c>
      <c r="BE240" s="118">
        <f t="shared" si="55"/>
        <v>0</v>
      </c>
      <c r="BF240" s="118">
        <f t="shared" si="56"/>
        <v>0</v>
      </c>
      <c r="BG240" s="118">
        <f t="shared" si="57"/>
        <v>0</v>
      </c>
      <c r="BH240" s="118">
        <f t="shared" si="58"/>
        <v>0</v>
      </c>
      <c r="BI240" s="118">
        <f t="shared" si="59"/>
        <v>0</v>
      </c>
      <c r="BJ240" s="18" t="s">
        <v>80</v>
      </c>
      <c r="BK240" s="118">
        <f t="shared" si="60"/>
        <v>0</v>
      </c>
      <c r="BL240" s="18" t="s">
        <v>137</v>
      </c>
      <c r="BM240" s="18" t="s">
        <v>522</v>
      </c>
    </row>
    <row r="241" spans="1:65" s="1" customFormat="1" ht="25.5" customHeight="1">
      <c r="A241" s="130"/>
      <c r="B241" s="166"/>
      <c r="C241" s="171" t="s">
        <v>523</v>
      </c>
      <c r="D241" s="171" t="s">
        <v>139</v>
      </c>
      <c r="E241" s="172" t="s">
        <v>524</v>
      </c>
      <c r="F241" s="247" t="s">
        <v>525</v>
      </c>
      <c r="G241" s="247"/>
      <c r="H241" s="247"/>
      <c r="I241" s="247"/>
      <c r="J241" s="173" t="s">
        <v>136</v>
      </c>
      <c r="K241" s="128">
        <v>1</v>
      </c>
      <c r="L241" s="248"/>
      <c r="M241" s="248"/>
      <c r="N241" s="249">
        <f t="shared" si="51"/>
        <v>0</v>
      </c>
      <c r="O241" s="246"/>
      <c r="P241" s="246"/>
      <c r="Q241" s="246"/>
      <c r="R241" s="170"/>
      <c r="S241" s="130"/>
      <c r="T241" s="115" t="s">
        <v>5</v>
      </c>
      <c r="U241" s="40" t="s">
        <v>40</v>
      </c>
      <c r="V241" s="116">
        <v>0</v>
      </c>
      <c r="W241" s="116">
        <f t="shared" si="52"/>
        <v>0</v>
      </c>
      <c r="X241" s="116">
        <v>5.0000000000000001E-3</v>
      </c>
      <c r="Y241" s="116">
        <f t="shared" si="53"/>
        <v>5.0000000000000001E-3</v>
      </c>
      <c r="Z241" s="116">
        <v>0</v>
      </c>
      <c r="AA241" s="117">
        <f t="shared" si="54"/>
        <v>0</v>
      </c>
      <c r="AR241" s="18" t="s">
        <v>141</v>
      </c>
      <c r="AT241" s="18" t="s">
        <v>139</v>
      </c>
      <c r="AU241" s="18" t="s">
        <v>91</v>
      </c>
      <c r="AY241" s="18" t="s">
        <v>132</v>
      </c>
      <c r="BE241" s="118">
        <f t="shared" si="55"/>
        <v>0</v>
      </c>
      <c r="BF241" s="118">
        <f t="shared" si="56"/>
        <v>0</v>
      </c>
      <c r="BG241" s="118">
        <f t="shared" si="57"/>
        <v>0</v>
      </c>
      <c r="BH241" s="118">
        <f t="shared" si="58"/>
        <v>0</v>
      </c>
      <c r="BI241" s="118">
        <f t="shared" si="59"/>
        <v>0</v>
      </c>
      <c r="BJ241" s="18" t="s">
        <v>80</v>
      </c>
      <c r="BK241" s="118">
        <f t="shared" si="60"/>
        <v>0</v>
      </c>
      <c r="BL241" s="18" t="s">
        <v>137</v>
      </c>
      <c r="BM241" s="18" t="s">
        <v>526</v>
      </c>
    </row>
    <row r="242" spans="1:65" s="1" customFormat="1" ht="25.5" customHeight="1">
      <c r="A242" s="130"/>
      <c r="B242" s="166"/>
      <c r="C242" s="171" t="s">
        <v>527</v>
      </c>
      <c r="D242" s="171" t="s">
        <v>139</v>
      </c>
      <c r="E242" s="172" t="s">
        <v>528</v>
      </c>
      <c r="F242" s="247" t="s">
        <v>529</v>
      </c>
      <c r="G242" s="247"/>
      <c r="H242" s="247"/>
      <c r="I242" s="247"/>
      <c r="J242" s="173" t="s">
        <v>136</v>
      </c>
      <c r="K242" s="128">
        <v>3</v>
      </c>
      <c r="L242" s="248"/>
      <c r="M242" s="248"/>
      <c r="N242" s="249">
        <f t="shared" si="51"/>
        <v>0</v>
      </c>
      <c r="O242" s="246"/>
      <c r="P242" s="246"/>
      <c r="Q242" s="246"/>
      <c r="R242" s="170"/>
      <c r="S242" s="130"/>
      <c r="T242" s="115" t="s">
        <v>5</v>
      </c>
      <c r="U242" s="40" t="s">
        <v>40</v>
      </c>
      <c r="V242" s="116">
        <v>0</v>
      </c>
      <c r="W242" s="116">
        <f t="shared" si="52"/>
        <v>0</v>
      </c>
      <c r="X242" s="116">
        <v>5.0000000000000001E-3</v>
      </c>
      <c r="Y242" s="116">
        <f t="shared" si="53"/>
        <v>1.4999999999999999E-2</v>
      </c>
      <c r="Z242" s="116">
        <v>0</v>
      </c>
      <c r="AA242" s="117">
        <f t="shared" si="54"/>
        <v>0</v>
      </c>
      <c r="AR242" s="18" t="s">
        <v>141</v>
      </c>
      <c r="AT242" s="18" t="s">
        <v>139</v>
      </c>
      <c r="AU242" s="18" t="s">
        <v>91</v>
      </c>
      <c r="AY242" s="18" t="s">
        <v>132</v>
      </c>
      <c r="BE242" s="118">
        <f t="shared" si="55"/>
        <v>0</v>
      </c>
      <c r="BF242" s="118">
        <f t="shared" si="56"/>
        <v>0</v>
      </c>
      <c r="BG242" s="118">
        <f t="shared" si="57"/>
        <v>0</v>
      </c>
      <c r="BH242" s="118">
        <f t="shared" si="58"/>
        <v>0</v>
      </c>
      <c r="BI242" s="118">
        <f t="shared" si="59"/>
        <v>0</v>
      </c>
      <c r="BJ242" s="18" t="s">
        <v>80</v>
      </c>
      <c r="BK242" s="118">
        <f t="shared" si="60"/>
        <v>0</v>
      </c>
      <c r="BL242" s="18" t="s">
        <v>137</v>
      </c>
      <c r="BM242" s="18" t="s">
        <v>530</v>
      </c>
    </row>
    <row r="243" spans="1:65" s="1" customFormat="1" ht="25.5" customHeight="1">
      <c r="A243" s="130"/>
      <c r="B243" s="166"/>
      <c r="C243" s="171" t="s">
        <v>531</v>
      </c>
      <c r="D243" s="171" t="s">
        <v>139</v>
      </c>
      <c r="E243" s="172" t="s">
        <v>532</v>
      </c>
      <c r="F243" s="247" t="s">
        <v>510</v>
      </c>
      <c r="G243" s="247"/>
      <c r="H243" s="247"/>
      <c r="I243" s="247"/>
      <c r="J243" s="173" t="s">
        <v>136</v>
      </c>
      <c r="K243" s="128">
        <v>1</v>
      </c>
      <c r="L243" s="248"/>
      <c r="M243" s="248"/>
      <c r="N243" s="249">
        <f t="shared" si="51"/>
        <v>0</v>
      </c>
      <c r="O243" s="246"/>
      <c r="P243" s="246"/>
      <c r="Q243" s="246"/>
      <c r="R243" s="170"/>
      <c r="S243" s="130"/>
      <c r="T243" s="115" t="s">
        <v>5</v>
      </c>
      <c r="U243" s="40" t="s">
        <v>40</v>
      </c>
      <c r="V243" s="116">
        <v>0</v>
      </c>
      <c r="W243" s="116">
        <f t="shared" si="52"/>
        <v>0</v>
      </c>
      <c r="X243" s="116">
        <v>5.0000000000000001E-3</v>
      </c>
      <c r="Y243" s="116">
        <f t="shared" si="53"/>
        <v>5.0000000000000001E-3</v>
      </c>
      <c r="Z243" s="116">
        <v>0</v>
      </c>
      <c r="AA243" s="117">
        <f t="shared" si="54"/>
        <v>0</v>
      </c>
      <c r="AR243" s="18" t="s">
        <v>141</v>
      </c>
      <c r="AT243" s="18" t="s">
        <v>139</v>
      </c>
      <c r="AU243" s="18" t="s">
        <v>91</v>
      </c>
      <c r="AY243" s="18" t="s">
        <v>132</v>
      </c>
      <c r="BE243" s="118">
        <f t="shared" si="55"/>
        <v>0</v>
      </c>
      <c r="BF243" s="118">
        <f t="shared" si="56"/>
        <v>0</v>
      </c>
      <c r="BG243" s="118">
        <f t="shared" si="57"/>
        <v>0</v>
      </c>
      <c r="BH243" s="118">
        <f t="shared" si="58"/>
        <v>0</v>
      </c>
      <c r="BI243" s="118">
        <f t="shared" si="59"/>
        <v>0</v>
      </c>
      <c r="BJ243" s="18" t="s">
        <v>80</v>
      </c>
      <c r="BK243" s="118">
        <f t="shared" si="60"/>
        <v>0</v>
      </c>
      <c r="BL243" s="18" t="s">
        <v>137</v>
      </c>
      <c r="BM243" s="18" t="s">
        <v>533</v>
      </c>
    </row>
    <row r="244" spans="1:65" s="1" customFormat="1" ht="16.5" customHeight="1">
      <c r="A244" s="130"/>
      <c r="B244" s="166"/>
      <c r="C244" s="171" t="s">
        <v>534</v>
      </c>
      <c r="D244" s="171" t="s">
        <v>139</v>
      </c>
      <c r="E244" s="172" t="s">
        <v>535</v>
      </c>
      <c r="F244" s="247" t="s">
        <v>536</v>
      </c>
      <c r="G244" s="247"/>
      <c r="H244" s="247"/>
      <c r="I244" s="247"/>
      <c r="J244" s="173" t="s">
        <v>136</v>
      </c>
      <c r="K244" s="128">
        <v>1</v>
      </c>
      <c r="L244" s="248"/>
      <c r="M244" s="248"/>
      <c r="N244" s="249">
        <f t="shared" si="51"/>
        <v>0</v>
      </c>
      <c r="O244" s="246"/>
      <c r="P244" s="246"/>
      <c r="Q244" s="246"/>
      <c r="R244" s="170"/>
      <c r="S244" s="130"/>
      <c r="T244" s="115" t="s">
        <v>5</v>
      </c>
      <c r="U244" s="40" t="s">
        <v>40</v>
      </c>
      <c r="V244" s="116">
        <v>0</v>
      </c>
      <c r="W244" s="116">
        <f t="shared" si="52"/>
        <v>0</v>
      </c>
      <c r="X244" s="116">
        <v>5.0000000000000001E-3</v>
      </c>
      <c r="Y244" s="116">
        <f t="shared" si="53"/>
        <v>5.0000000000000001E-3</v>
      </c>
      <c r="Z244" s="116">
        <v>0</v>
      </c>
      <c r="AA244" s="117">
        <f t="shared" si="54"/>
        <v>0</v>
      </c>
      <c r="AR244" s="18" t="s">
        <v>141</v>
      </c>
      <c r="AT244" s="18" t="s">
        <v>139</v>
      </c>
      <c r="AU244" s="18" t="s">
        <v>91</v>
      </c>
      <c r="AY244" s="18" t="s">
        <v>132</v>
      </c>
      <c r="BE244" s="118">
        <f t="shared" si="55"/>
        <v>0</v>
      </c>
      <c r="BF244" s="118">
        <f t="shared" si="56"/>
        <v>0</v>
      </c>
      <c r="BG244" s="118">
        <f t="shared" si="57"/>
        <v>0</v>
      </c>
      <c r="BH244" s="118">
        <f t="shared" si="58"/>
        <v>0</v>
      </c>
      <c r="BI244" s="118">
        <f t="shared" si="59"/>
        <v>0</v>
      </c>
      <c r="BJ244" s="18" t="s">
        <v>80</v>
      </c>
      <c r="BK244" s="118">
        <f t="shared" si="60"/>
        <v>0</v>
      </c>
      <c r="BL244" s="18" t="s">
        <v>137</v>
      </c>
      <c r="BM244" s="18" t="s">
        <v>537</v>
      </c>
    </row>
    <row r="245" spans="1:65" s="1" customFormat="1" ht="16.5" customHeight="1">
      <c r="A245" s="130"/>
      <c r="B245" s="166"/>
      <c r="C245" s="171" t="s">
        <v>538</v>
      </c>
      <c r="D245" s="171" t="s">
        <v>139</v>
      </c>
      <c r="E245" s="172" t="s">
        <v>539</v>
      </c>
      <c r="F245" s="247" t="s">
        <v>540</v>
      </c>
      <c r="G245" s="247"/>
      <c r="H245" s="247"/>
      <c r="I245" s="247"/>
      <c r="J245" s="173" t="s">
        <v>136</v>
      </c>
      <c r="K245" s="128">
        <v>4</v>
      </c>
      <c r="L245" s="248"/>
      <c r="M245" s="248"/>
      <c r="N245" s="249">
        <f t="shared" si="51"/>
        <v>0</v>
      </c>
      <c r="O245" s="246"/>
      <c r="P245" s="246"/>
      <c r="Q245" s="246"/>
      <c r="R245" s="170"/>
      <c r="S245" s="130"/>
      <c r="T245" s="115" t="s">
        <v>5</v>
      </c>
      <c r="U245" s="40" t="s">
        <v>40</v>
      </c>
      <c r="V245" s="116">
        <v>0</v>
      </c>
      <c r="W245" s="116">
        <f t="shared" si="52"/>
        <v>0</v>
      </c>
      <c r="X245" s="116">
        <v>5.0000000000000001E-3</v>
      </c>
      <c r="Y245" s="116">
        <f t="shared" si="53"/>
        <v>0.02</v>
      </c>
      <c r="Z245" s="116">
        <v>0</v>
      </c>
      <c r="AA245" s="117">
        <f t="shared" si="54"/>
        <v>0</v>
      </c>
      <c r="AR245" s="18" t="s">
        <v>141</v>
      </c>
      <c r="AT245" s="18" t="s">
        <v>139</v>
      </c>
      <c r="AU245" s="18" t="s">
        <v>91</v>
      </c>
      <c r="AY245" s="18" t="s">
        <v>132</v>
      </c>
      <c r="BE245" s="118">
        <f t="shared" si="55"/>
        <v>0</v>
      </c>
      <c r="BF245" s="118">
        <f t="shared" si="56"/>
        <v>0</v>
      </c>
      <c r="BG245" s="118">
        <f t="shared" si="57"/>
        <v>0</v>
      </c>
      <c r="BH245" s="118">
        <f t="shared" si="58"/>
        <v>0</v>
      </c>
      <c r="BI245" s="118">
        <f t="shared" si="59"/>
        <v>0</v>
      </c>
      <c r="BJ245" s="18" t="s">
        <v>80</v>
      </c>
      <c r="BK245" s="118">
        <f t="shared" si="60"/>
        <v>0</v>
      </c>
      <c r="BL245" s="18" t="s">
        <v>137</v>
      </c>
      <c r="BM245" s="18" t="s">
        <v>541</v>
      </c>
    </row>
    <row r="246" spans="1:65" s="9" customFormat="1" ht="29.85" customHeight="1">
      <c r="A246" s="129"/>
      <c r="B246" s="161"/>
      <c r="C246" s="162"/>
      <c r="D246" s="165" t="s">
        <v>110</v>
      </c>
      <c r="E246" s="165"/>
      <c r="F246" s="165"/>
      <c r="G246" s="165"/>
      <c r="H246" s="165"/>
      <c r="I246" s="165"/>
      <c r="J246" s="165"/>
      <c r="K246" s="180"/>
      <c r="L246" s="180"/>
      <c r="M246" s="180"/>
      <c r="N246" s="255">
        <f>SUM(N247:Q257)</f>
        <v>0</v>
      </c>
      <c r="O246" s="256"/>
      <c r="P246" s="256"/>
      <c r="Q246" s="256"/>
      <c r="R246" s="164"/>
      <c r="S246" s="129"/>
      <c r="T246" s="109"/>
      <c r="U246" s="108"/>
      <c r="V246" s="108"/>
      <c r="W246" s="110">
        <f>SUM(W247:W257)</f>
        <v>54.525999999999996</v>
      </c>
      <c r="X246" s="108"/>
      <c r="Y246" s="110">
        <f>SUM(Y247:Y257)</f>
        <v>1.1089999999999999E-2</v>
      </c>
      <c r="Z246" s="108"/>
      <c r="AA246" s="111">
        <f>SUM(AA247:AA257)</f>
        <v>2.7449000000000003</v>
      </c>
      <c r="AR246" s="112" t="s">
        <v>91</v>
      </c>
      <c r="AT246" s="113" t="s">
        <v>74</v>
      </c>
      <c r="AU246" s="113" t="s">
        <v>80</v>
      </c>
      <c r="AY246" s="112" t="s">
        <v>132</v>
      </c>
      <c r="BK246" s="114">
        <f>SUM(BK247:BK257)</f>
        <v>0</v>
      </c>
    </row>
    <row r="247" spans="1:65" s="1" customFormat="1" ht="25.5" customHeight="1">
      <c r="A247" s="130"/>
      <c r="B247" s="166"/>
      <c r="C247" s="167" t="s">
        <v>542</v>
      </c>
      <c r="D247" s="167" t="s">
        <v>133</v>
      </c>
      <c r="E247" s="168" t="s">
        <v>543</v>
      </c>
      <c r="F247" s="243" t="s">
        <v>544</v>
      </c>
      <c r="G247" s="243"/>
      <c r="H247" s="243"/>
      <c r="I247" s="243"/>
      <c r="J247" s="169" t="s">
        <v>136</v>
      </c>
      <c r="K247" s="127">
        <v>2</v>
      </c>
      <c r="L247" s="245"/>
      <c r="M247" s="245"/>
      <c r="N247" s="246">
        <f>ROUND(L247*K247,2)</f>
        <v>0</v>
      </c>
      <c r="O247" s="246"/>
      <c r="P247" s="246"/>
      <c r="Q247" s="246"/>
      <c r="R247" s="170"/>
      <c r="S247" s="130"/>
      <c r="T247" s="115" t="s">
        <v>5</v>
      </c>
      <c r="U247" s="40" t="s">
        <v>40</v>
      </c>
      <c r="V247" s="116">
        <v>10.917999999999999</v>
      </c>
      <c r="W247" s="116">
        <f>V247*K247</f>
        <v>21.835999999999999</v>
      </c>
      <c r="X247" s="116">
        <v>1.7000000000000001E-4</v>
      </c>
      <c r="Y247" s="116">
        <f>X247*K247</f>
        <v>3.4000000000000002E-4</v>
      </c>
      <c r="Z247" s="116">
        <v>0.54225000000000001</v>
      </c>
      <c r="AA247" s="117">
        <f>Z247*K247</f>
        <v>1.0845</v>
      </c>
      <c r="AR247" s="18" t="s">
        <v>137</v>
      </c>
      <c r="AT247" s="18" t="s">
        <v>133</v>
      </c>
      <c r="AU247" s="18" t="s">
        <v>91</v>
      </c>
      <c r="AY247" s="18" t="s">
        <v>132</v>
      </c>
      <c r="BE247" s="118">
        <f>IF(U247="základní",N247,0)</f>
        <v>0</v>
      </c>
      <c r="BF247" s="118">
        <f>IF(U247="snížená",N247,0)</f>
        <v>0</v>
      </c>
      <c r="BG247" s="118">
        <f>IF(U247="zákl. přenesená",N247,0)</f>
        <v>0</v>
      </c>
      <c r="BH247" s="118">
        <f>IF(U247="sníž. přenesená",N247,0)</f>
        <v>0</v>
      </c>
      <c r="BI247" s="118">
        <f>IF(U247="nulová",N247,0)</f>
        <v>0</v>
      </c>
      <c r="BJ247" s="18" t="s">
        <v>80</v>
      </c>
      <c r="BK247" s="118">
        <f>ROUND(L247*K247,2)</f>
        <v>0</v>
      </c>
      <c r="BL247" s="18" t="s">
        <v>137</v>
      </c>
      <c r="BM247" s="18" t="s">
        <v>545</v>
      </c>
    </row>
    <row r="248" spans="1:65" s="1" customFormat="1" ht="16.5" customHeight="1">
      <c r="A248" s="130"/>
      <c r="B248" s="166"/>
      <c r="C248" s="167" t="s">
        <v>546</v>
      </c>
      <c r="D248" s="167" t="s">
        <v>133</v>
      </c>
      <c r="E248" s="168" t="s">
        <v>547</v>
      </c>
      <c r="F248" s="243" t="s">
        <v>548</v>
      </c>
      <c r="G248" s="243"/>
      <c r="H248" s="243"/>
      <c r="I248" s="243"/>
      <c r="J248" s="169" t="s">
        <v>136</v>
      </c>
      <c r="K248" s="127">
        <v>1</v>
      </c>
      <c r="L248" s="245"/>
      <c r="M248" s="245"/>
      <c r="N248" s="246">
        <f>ROUND(L248*K248,2)</f>
        <v>0</v>
      </c>
      <c r="O248" s="246"/>
      <c r="P248" s="246"/>
      <c r="Q248" s="246"/>
      <c r="R248" s="170"/>
      <c r="S248" s="130"/>
      <c r="T248" s="115" t="s">
        <v>5</v>
      </c>
      <c r="U248" s="40" t="s">
        <v>40</v>
      </c>
      <c r="V248" s="116">
        <v>3.5</v>
      </c>
      <c r="W248" s="116">
        <f>V248*K248</f>
        <v>3.5</v>
      </c>
      <c r="X248" s="116">
        <v>1.7000000000000001E-4</v>
      </c>
      <c r="Y248" s="116">
        <f>X248*K248</f>
        <v>1.7000000000000001E-4</v>
      </c>
      <c r="Z248" s="116">
        <v>0.54225000000000001</v>
      </c>
      <c r="AA248" s="117">
        <f>Z248*K248</f>
        <v>0.54225000000000001</v>
      </c>
      <c r="AR248" s="18" t="s">
        <v>137</v>
      </c>
      <c r="AT248" s="18" t="s">
        <v>133</v>
      </c>
      <c r="AU248" s="18" t="s">
        <v>91</v>
      </c>
      <c r="AY248" s="18" t="s">
        <v>132</v>
      </c>
      <c r="BE248" s="118">
        <f>IF(U248="základní",N248,0)</f>
        <v>0</v>
      </c>
      <c r="BF248" s="118">
        <f>IF(U248="snížená",N248,0)</f>
        <v>0</v>
      </c>
      <c r="BG248" s="118">
        <f>IF(U248="zákl. přenesená",N248,0)</f>
        <v>0</v>
      </c>
      <c r="BH248" s="118">
        <f>IF(U248="sníž. přenesená",N248,0)</f>
        <v>0</v>
      </c>
      <c r="BI248" s="118">
        <f>IF(U248="nulová",N248,0)</f>
        <v>0</v>
      </c>
      <c r="BJ248" s="18" t="s">
        <v>80</v>
      </c>
      <c r="BK248" s="118">
        <f>ROUND(L248*K248,2)</f>
        <v>0</v>
      </c>
      <c r="BL248" s="18" t="s">
        <v>137</v>
      </c>
      <c r="BM248" s="18" t="s">
        <v>549</v>
      </c>
    </row>
    <row r="249" spans="1:65" s="1" customFormat="1" ht="25.5" customHeight="1">
      <c r="A249" s="130"/>
      <c r="B249" s="166"/>
      <c r="C249" s="167" t="s">
        <v>550</v>
      </c>
      <c r="D249" s="167" t="s">
        <v>133</v>
      </c>
      <c r="E249" s="168" t="s">
        <v>551</v>
      </c>
      <c r="F249" s="243" t="s">
        <v>552</v>
      </c>
      <c r="G249" s="243"/>
      <c r="H249" s="243"/>
      <c r="I249" s="243"/>
      <c r="J249" s="169" t="s">
        <v>136</v>
      </c>
      <c r="K249" s="127">
        <v>1</v>
      </c>
      <c r="L249" s="245"/>
      <c r="M249" s="245"/>
      <c r="N249" s="246">
        <f>ROUND(L249*K249,2)</f>
        <v>0</v>
      </c>
      <c r="O249" s="246"/>
      <c r="P249" s="246"/>
      <c r="Q249" s="246"/>
      <c r="R249" s="170"/>
      <c r="S249" s="130"/>
      <c r="T249" s="115" t="s">
        <v>5</v>
      </c>
      <c r="U249" s="40" t="s">
        <v>40</v>
      </c>
      <c r="V249" s="116">
        <v>5.5</v>
      </c>
      <c r="W249" s="116">
        <f>V249*K249</f>
        <v>5.5</v>
      </c>
      <c r="X249" s="116">
        <v>1.7000000000000001E-4</v>
      </c>
      <c r="Y249" s="116">
        <f>X249*K249</f>
        <v>1.7000000000000001E-4</v>
      </c>
      <c r="Z249" s="116">
        <v>0.54225000000000001</v>
      </c>
      <c r="AA249" s="117">
        <f>Z249*K249</f>
        <v>0.54225000000000001</v>
      </c>
      <c r="AR249" s="18" t="s">
        <v>137</v>
      </c>
      <c r="AT249" s="18" t="s">
        <v>133</v>
      </c>
      <c r="AU249" s="18" t="s">
        <v>91</v>
      </c>
      <c r="AY249" s="18" t="s">
        <v>132</v>
      </c>
      <c r="BE249" s="118">
        <f>IF(U249="základní",N249,0)</f>
        <v>0</v>
      </c>
      <c r="BF249" s="118">
        <f>IF(U249="snížená",N249,0)</f>
        <v>0</v>
      </c>
      <c r="BG249" s="118">
        <f>IF(U249="zákl. přenesená",N249,0)</f>
        <v>0</v>
      </c>
      <c r="BH249" s="118">
        <f>IF(U249="sníž. přenesená",N249,0)</f>
        <v>0</v>
      </c>
      <c r="BI249" s="118">
        <f>IF(U249="nulová",N249,0)</f>
        <v>0</v>
      </c>
      <c r="BJ249" s="18" t="s">
        <v>80</v>
      </c>
      <c r="BK249" s="118">
        <f>ROUND(L249*K249,2)</f>
        <v>0</v>
      </c>
      <c r="BL249" s="18" t="s">
        <v>137</v>
      </c>
      <c r="BM249" s="18" t="s">
        <v>553</v>
      </c>
    </row>
    <row r="250" spans="1:65" s="1" customFormat="1" ht="25.5" customHeight="1">
      <c r="A250" s="130"/>
      <c r="B250" s="166"/>
      <c r="C250" s="167" t="s">
        <v>554</v>
      </c>
      <c r="D250" s="167" t="s">
        <v>133</v>
      </c>
      <c r="E250" s="168" t="s">
        <v>555</v>
      </c>
      <c r="F250" s="243" t="s">
        <v>556</v>
      </c>
      <c r="G250" s="243"/>
      <c r="H250" s="243"/>
      <c r="I250" s="243"/>
      <c r="J250" s="169" t="s">
        <v>183</v>
      </c>
      <c r="K250" s="127">
        <v>10</v>
      </c>
      <c r="L250" s="245"/>
      <c r="M250" s="245"/>
      <c r="N250" s="246">
        <f>ROUND(L250*K250,2)</f>
        <v>0</v>
      </c>
      <c r="O250" s="246"/>
      <c r="P250" s="246"/>
      <c r="Q250" s="246"/>
      <c r="R250" s="170"/>
      <c r="S250" s="130"/>
      <c r="T250" s="115" t="s">
        <v>5</v>
      </c>
      <c r="U250" s="40" t="s">
        <v>40</v>
      </c>
      <c r="V250" s="116">
        <v>0.187</v>
      </c>
      <c r="W250" s="116">
        <f>V250*K250</f>
        <v>1.87</v>
      </c>
      <c r="X250" s="116">
        <v>6.0000000000000002E-5</v>
      </c>
      <c r="Y250" s="116">
        <f>X250*K250</f>
        <v>6.0000000000000006E-4</v>
      </c>
      <c r="Z250" s="116">
        <v>8.4100000000000008E-3</v>
      </c>
      <c r="AA250" s="117">
        <f>Z250*K250</f>
        <v>8.4100000000000008E-2</v>
      </c>
      <c r="AR250" s="18" t="s">
        <v>137</v>
      </c>
      <c r="AT250" s="18" t="s">
        <v>133</v>
      </c>
      <c r="AU250" s="18" t="s">
        <v>91</v>
      </c>
      <c r="AY250" s="18" t="s">
        <v>132</v>
      </c>
      <c r="BE250" s="118">
        <f>IF(U250="základní",N250,0)</f>
        <v>0</v>
      </c>
      <c r="BF250" s="118">
        <f>IF(U250="snížená",N250,0)</f>
        <v>0</v>
      </c>
      <c r="BG250" s="118">
        <f>IF(U250="zákl. přenesená",N250,0)</f>
        <v>0</v>
      </c>
      <c r="BH250" s="118">
        <f>IF(U250="sníž. přenesená",N250,0)</f>
        <v>0</v>
      </c>
      <c r="BI250" s="118">
        <f>IF(U250="nulová",N250,0)</f>
        <v>0</v>
      </c>
      <c r="BJ250" s="18" t="s">
        <v>80</v>
      </c>
      <c r="BK250" s="118">
        <f>ROUND(L250*K250,2)</f>
        <v>0</v>
      </c>
      <c r="BL250" s="18" t="s">
        <v>137</v>
      </c>
      <c r="BM250" s="18" t="s">
        <v>557</v>
      </c>
    </row>
    <row r="251" spans="1:65" s="1" customFormat="1" ht="16.5" customHeight="1">
      <c r="A251" s="130"/>
      <c r="B251" s="166"/>
      <c r="C251" s="176"/>
      <c r="D251" s="176"/>
      <c r="E251" s="176"/>
      <c r="F251" s="251" t="s">
        <v>558</v>
      </c>
      <c r="G251" s="252"/>
      <c r="H251" s="252"/>
      <c r="I251" s="252"/>
      <c r="J251" s="176"/>
      <c r="K251" s="181"/>
      <c r="L251" s="181"/>
      <c r="M251" s="181"/>
      <c r="N251" s="176"/>
      <c r="O251" s="176"/>
      <c r="P251" s="176"/>
      <c r="Q251" s="176"/>
      <c r="R251" s="170"/>
      <c r="S251" s="130"/>
      <c r="T251" s="119"/>
      <c r="U251" s="32"/>
      <c r="V251" s="32"/>
      <c r="W251" s="32"/>
      <c r="X251" s="32"/>
      <c r="Y251" s="32"/>
      <c r="Z251" s="32"/>
      <c r="AA251" s="70"/>
      <c r="AT251" s="18" t="s">
        <v>484</v>
      </c>
      <c r="AU251" s="18" t="s">
        <v>91</v>
      </c>
    </row>
    <row r="252" spans="1:65" s="1" customFormat="1" ht="25.5" customHeight="1">
      <c r="A252" s="130"/>
      <c r="B252" s="166"/>
      <c r="C252" s="167" t="s">
        <v>559</v>
      </c>
      <c r="D252" s="167" t="s">
        <v>133</v>
      </c>
      <c r="E252" s="168" t="s">
        <v>555</v>
      </c>
      <c r="F252" s="243" t="s">
        <v>556</v>
      </c>
      <c r="G252" s="243"/>
      <c r="H252" s="243"/>
      <c r="I252" s="243"/>
      <c r="J252" s="169" t="s">
        <v>183</v>
      </c>
      <c r="K252" s="127">
        <v>20</v>
      </c>
      <c r="L252" s="245"/>
      <c r="M252" s="245"/>
      <c r="N252" s="246">
        <f>ROUND(L252*K252,2)</f>
        <v>0</v>
      </c>
      <c r="O252" s="246"/>
      <c r="P252" s="246"/>
      <c r="Q252" s="246"/>
      <c r="R252" s="170"/>
      <c r="S252" s="130"/>
      <c r="T252" s="115" t="s">
        <v>5</v>
      </c>
      <c r="U252" s="40" t="s">
        <v>40</v>
      </c>
      <c r="V252" s="116">
        <v>0.187</v>
      </c>
      <c r="W252" s="116">
        <f>V252*K252</f>
        <v>3.74</v>
      </c>
      <c r="X252" s="116">
        <v>6.0000000000000002E-5</v>
      </c>
      <c r="Y252" s="116">
        <f>X252*K252</f>
        <v>1.2000000000000001E-3</v>
      </c>
      <c r="Z252" s="116">
        <v>8.4100000000000008E-3</v>
      </c>
      <c r="AA252" s="117">
        <f>Z252*K252</f>
        <v>0.16820000000000002</v>
      </c>
      <c r="AR252" s="18" t="s">
        <v>137</v>
      </c>
      <c r="AT252" s="18" t="s">
        <v>133</v>
      </c>
      <c r="AU252" s="18" t="s">
        <v>91</v>
      </c>
      <c r="AY252" s="18" t="s">
        <v>132</v>
      </c>
      <c r="BE252" s="118">
        <f>IF(U252="základní",N252,0)</f>
        <v>0</v>
      </c>
      <c r="BF252" s="118">
        <f>IF(U252="snížená",N252,0)</f>
        <v>0</v>
      </c>
      <c r="BG252" s="118">
        <f>IF(U252="zákl. přenesená",N252,0)</f>
        <v>0</v>
      </c>
      <c r="BH252" s="118">
        <f>IF(U252="sníž. přenesená",N252,0)</f>
        <v>0</v>
      </c>
      <c r="BI252" s="118">
        <f>IF(U252="nulová",N252,0)</f>
        <v>0</v>
      </c>
      <c r="BJ252" s="18" t="s">
        <v>80</v>
      </c>
      <c r="BK252" s="118">
        <f>ROUND(L252*K252,2)</f>
        <v>0</v>
      </c>
      <c r="BL252" s="18" t="s">
        <v>137</v>
      </c>
      <c r="BM252" s="18" t="s">
        <v>560</v>
      </c>
    </row>
    <row r="253" spans="1:65" s="1" customFormat="1" ht="16.5" customHeight="1">
      <c r="A253" s="130"/>
      <c r="B253" s="166"/>
      <c r="C253" s="176"/>
      <c r="D253" s="176"/>
      <c r="E253" s="176"/>
      <c r="F253" s="251" t="s">
        <v>561</v>
      </c>
      <c r="G253" s="252"/>
      <c r="H253" s="252"/>
      <c r="I253" s="252"/>
      <c r="J253" s="176"/>
      <c r="K253" s="181"/>
      <c r="L253" s="181"/>
      <c r="M253" s="181"/>
      <c r="N253" s="176"/>
      <c r="O253" s="176"/>
      <c r="P253" s="176"/>
      <c r="Q253" s="176"/>
      <c r="R253" s="170"/>
      <c r="S253" s="130"/>
      <c r="T253" s="119"/>
      <c r="U253" s="32"/>
      <c r="V253" s="32"/>
      <c r="W253" s="32"/>
      <c r="X253" s="32"/>
      <c r="Y253" s="32"/>
      <c r="Z253" s="32"/>
      <c r="AA253" s="70"/>
      <c r="AT253" s="18" t="s">
        <v>484</v>
      </c>
      <c r="AU253" s="18" t="s">
        <v>91</v>
      </c>
    </row>
    <row r="254" spans="1:65" s="1" customFormat="1" ht="38.25" customHeight="1">
      <c r="A254" s="130"/>
      <c r="B254" s="166"/>
      <c r="C254" s="167" t="s">
        <v>562</v>
      </c>
      <c r="D254" s="167" t="s">
        <v>133</v>
      </c>
      <c r="E254" s="168" t="s">
        <v>318</v>
      </c>
      <c r="F254" s="243" t="s">
        <v>319</v>
      </c>
      <c r="G254" s="243"/>
      <c r="H254" s="243"/>
      <c r="I254" s="243"/>
      <c r="J254" s="169" t="s">
        <v>183</v>
      </c>
      <c r="K254" s="127">
        <v>20</v>
      </c>
      <c r="L254" s="245"/>
      <c r="M254" s="245"/>
      <c r="N254" s="246">
        <f>ROUND(L254*K254,2)</f>
        <v>0</v>
      </c>
      <c r="O254" s="246"/>
      <c r="P254" s="246"/>
      <c r="Q254" s="246"/>
      <c r="R254" s="170"/>
      <c r="S254" s="130"/>
      <c r="T254" s="115" t="s">
        <v>5</v>
      </c>
      <c r="U254" s="40" t="s">
        <v>40</v>
      </c>
      <c r="V254" s="116">
        <v>7.4999999999999997E-2</v>
      </c>
      <c r="W254" s="116">
        <f>V254*K254</f>
        <v>1.5</v>
      </c>
      <c r="X254" s="116">
        <v>0</v>
      </c>
      <c r="Y254" s="116">
        <f>X254*K254</f>
        <v>0</v>
      </c>
      <c r="Z254" s="116">
        <v>5.5799999999999999E-3</v>
      </c>
      <c r="AA254" s="117">
        <f>Z254*K254</f>
        <v>0.1116</v>
      </c>
      <c r="AR254" s="18" t="s">
        <v>137</v>
      </c>
      <c r="AT254" s="18" t="s">
        <v>133</v>
      </c>
      <c r="AU254" s="18" t="s">
        <v>91</v>
      </c>
      <c r="AY254" s="18" t="s">
        <v>132</v>
      </c>
      <c r="BE254" s="118">
        <f>IF(U254="základní",N254,0)</f>
        <v>0</v>
      </c>
      <c r="BF254" s="118">
        <f>IF(U254="snížená",N254,0)</f>
        <v>0</v>
      </c>
      <c r="BG254" s="118">
        <f>IF(U254="zákl. přenesená",N254,0)</f>
        <v>0</v>
      </c>
      <c r="BH254" s="118">
        <f>IF(U254="sníž. přenesená",N254,0)</f>
        <v>0</v>
      </c>
      <c r="BI254" s="118">
        <f>IF(U254="nulová",N254,0)</f>
        <v>0</v>
      </c>
      <c r="BJ254" s="18" t="s">
        <v>80</v>
      </c>
      <c r="BK254" s="118">
        <f>ROUND(L254*K254,2)</f>
        <v>0</v>
      </c>
      <c r="BL254" s="18" t="s">
        <v>137</v>
      </c>
      <c r="BM254" s="18" t="s">
        <v>563</v>
      </c>
    </row>
    <row r="255" spans="1:65" s="1" customFormat="1" ht="16.5" customHeight="1">
      <c r="A255" s="130"/>
      <c r="B255" s="166"/>
      <c r="C255" s="167" t="s">
        <v>564</v>
      </c>
      <c r="D255" s="167" t="s">
        <v>133</v>
      </c>
      <c r="E255" s="168" t="s">
        <v>565</v>
      </c>
      <c r="F255" s="243" t="s">
        <v>566</v>
      </c>
      <c r="G255" s="243"/>
      <c r="H255" s="243"/>
      <c r="I255" s="243"/>
      <c r="J255" s="169" t="s">
        <v>136</v>
      </c>
      <c r="K255" s="127">
        <v>30</v>
      </c>
      <c r="L255" s="245"/>
      <c r="M255" s="245"/>
      <c r="N255" s="246">
        <f>ROUND(L255*K255,2)</f>
        <v>0</v>
      </c>
      <c r="O255" s="246"/>
      <c r="P255" s="246"/>
      <c r="Q255" s="246"/>
      <c r="R255" s="170"/>
      <c r="S255" s="130"/>
      <c r="T255" s="115" t="s">
        <v>5</v>
      </c>
      <c r="U255" s="40" t="s">
        <v>40</v>
      </c>
      <c r="V255" s="116">
        <v>0.374</v>
      </c>
      <c r="W255" s="116">
        <f>V255*K255</f>
        <v>11.22</v>
      </c>
      <c r="X255" s="116">
        <v>2.1000000000000001E-4</v>
      </c>
      <c r="Y255" s="116">
        <f>X255*K255</f>
        <v>6.3E-3</v>
      </c>
      <c r="Z255" s="116">
        <v>3.5000000000000001E-3</v>
      </c>
      <c r="AA255" s="117">
        <f>Z255*K255</f>
        <v>0.105</v>
      </c>
      <c r="AR255" s="18" t="s">
        <v>137</v>
      </c>
      <c r="AT255" s="18" t="s">
        <v>133</v>
      </c>
      <c r="AU255" s="18" t="s">
        <v>91</v>
      </c>
      <c r="AY255" s="18" t="s">
        <v>132</v>
      </c>
      <c r="BE255" s="118">
        <f>IF(U255="základní",N255,0)</f>
        <v>0</v>
      </c>
      <c r="BF255" s="118">
        <f>IF(U255="snížená",N255,0)</f>
        <v>0</v>
      </c>
      <c r="BG255" s="118">
        <f>IF(U255="zákl. přenesená",N255,0)</f>
        <v>0</v>
      </c>
      <c r="BH255" s="118">
        <f>IF(U255="sníž. přenesená",N255,0)</f>
        <v>0</v>
      </c>
      <c r="BI255" s="118">
        <f>IF(U255="nulová",N255,0)</f>
        <v>0</v>
      </c>
      <c r="BJ255" s="18" t="s">
        <v>80</v>
      </c>
      <c r="BK255" s="118">
        <f>ROUND(L255*K255,2)</f>
        <v>0</v>
      </c>
      <c r="BL255" s="18" t="s">
        <v>137</v>
      </c>
      <c r="BM255" s="18" t="s">
        <v>567</v>
      </c>
    </row>
    <row r="256" spans="1:65" s="1" customFormat="1" ht="25.5" customHeight="1">
      <c r="A256" s="130"/>
      <c r="B256" s="166"/>
      <c r="C256" s="167" t="s">
        <v>568</v>
      </c>
      <c r="D256" s="167" t="s">
        <v>133</v>
      </c>
      <c r="E256" s="168" t="s">
        <v>569</v>
      </c>
      <c r="F256" s="243" t="s">
        <v>570</v>
      </c>
      <c r="G256" s="243"/>
      <c r="H256" s="243"/>
      <c r="I256" s="243"/>
      <c r="J256" s="169" t="s">
        <v>136</v>
      </c>
      <c r="K256" s="127">
        <v>3</v>
      </c>
      <c r="L256" s="245"/>
      <c r="M256" s="245"/>
      <c r="N256" s="246">
        <f>ROUND(L256*K256,2)</f>
        <v>0</v>
      </c>
      <c r="O256" s="246"/>
      <c r="P256" s="246"/>
      <c r="Q256" s="246"/>
      <c r="R256" s="170"/>
      <c r="S256" s="130"/>
      <c r="T256" s="115" t="s">
        <v>5</v>
      </c>
      <c r="U256" s="40" t="s">
        <v>40</v>
      </c>
      <c r="V256" s="116">
        <v>0.54</v>
      </c>
      <c r="W256" s="116">
        <f>V256*K256</f>
        <v>1.62</v>
      </c>
      <c r="X256" s="116">
        <v>6.9999999999999994E-5</v>
      </c>
      <c r="Y256" s="116">
        <f>X256*K256</f>
        <v>2.0999999999999998E-4</v>
      </c>
      <c r="Z256" s="116">
        <v>2.4E-2</v>
      </c>
      <c r="AA256" s="117">
        <f>Z256*K256</f>
        <v>7.2000000000000008E-2</v>
      </c>
      <c r="AR256" s="18" t="s">
        <v>137</v>
      </c>
      <c r="AT256" s="18" t="s">
        <v>133</v>
      </c>
      <c r="AU256" s="18" t="s">
        <v>91</v>
      </c>
      <c r="AY256" s="18" t="s">
        <v>132</v>
      </c>
      <c r="BE256" s="118">
        <f>IF(U256="základní",N256,0)</f>
        <v>0</v>
      </c>
      <c r="BF256" s="118">
        <f>IF(U256="snížená",N256,0)</f>
        <v>0</v>
      </c>
      <c r="BG256" s="118">
        <f>IF(U256="zákl. přenesená",N256,0)</f>
        <v>0</v>
      </c>
      <c r="BH256" s="118">
        <f>IF(U256="sníž. přenesená",N256,0)</f>
        <v>0</v>
      </c>
      <c r="BI256" s="118">
        <f>IF(U256="nulová",N256,0)</f>
        <v>0</v>
      </c>
      <c r="BJ256" s="18" t="s">
        <v>80</v>
      </c>
      <c r="BK256" s="118">
        <f>ROUND(L256*K256,2)</f>
        <v>0</v>
      </c>
      <c r="BL256" s="18" t="s">
        <v>137</v>
      </c>
      <c r="BM256" s="18" t="s">
        <v>571</v>
      </c>
    </row>
    <row r="257" spans="1:65" s="1" customFormat="1" ht="16.5" customHeight="1">
      <c r="A257" s="130"/>
      <c r="B257" s="166"/>
      <c r="C257" s="167" t="s">
        <v>572</v>
      </c>
      <c r="D257" s="167" t="s">
        <v>133</v>
      </c>
      <c r="E257" s="168" t="s">
        <v>573</v>
      </c>
      <c r="F257" s="243" t="s">
        <v>574</v>
      </c>
      <c r="G257" s="243"/>
      <c r="H257" s="243"/>
      <c r="I257" s="243"/>
      <c r="J257" s="169" t="s">
        <v>136</v>
      </c>
      <c r="K257" s="127">
        <v>10</v>
      </c>
      <c r="L257" s="245"/>
      <c r="M257" s="245"/>
      <c r="N257" s="246">
        <f>ROUND(L257*K257,2)</f>
        <v>0</v>
      </c>
      <c r="O257" s="246"/>
      <c r="P257" s="246"/>
      <c r="Q257" s="246"/>
      <c r="R257" s="170"/>
      <c r="S257" s="130"/>
      <c r="T257" s="115" t="s">
        <v>5</v>
      </c>
      <c r="U257" s="40" t="s">
        <v>40</v>
      </c>
      <c r="V257" s="116">
        <v>0.374</v>
      </c>
      <c r="W257" s="116">
        <f>V257*K257</f>
        <v>3.74</v>
      </c>
      <c r="X257" s="116">
        <v>2.1000000000000001E-4</v>
      </c>
      <c r="Y257" s="116">
        <f>X257*K257</f>
        <v>2.1000000000000003E-3</v>
      </c>
      <c r="Z257" s="116">
        <v>3.5000000000000001E-3</v>
      </c>
      <c r="AA257" s="117">
        <f>Z257*K257</f>
        <v>3.5000000000000003E-2</v>
      </c>
      <c r="AR257" s="18" t="s">
        <v>137</v>
      </c>
      <c r="AT257" s="18" t="s">
        <v>133</v>
      </c>
      <c r="AU257" s="18" t="s">
        <v>91</v>
      </c>
      <c r="AY257" s="18" t="s">
        <v>132</v>
      </c>
      <c r="BE257" s="118">
        <f>IF(U257="základní",N257,0)</f>
        <v>0</v>
      </c>
      <c r="BF257" s="118">
        <f>IF(U257="snížená",N257,0)</f>
        <v>0</v>
      </c>
      <c r="BG257" s="118">
        <f>IF(U257="zákl. přenesená",N257,0)</f>
        <v>0</v>
      </c>
      <c r="BH257" s="118">
        <f>IF(U257="sníž. přenesená",N257,0)</f>
        <v>0</v>
      </c>
      <c r="BI257" s="118">
        <f>IF(U257="nulová",N257,0)</f>
        <v>0</v>
      </c>
      <c r="BJ257" s="18" t="s">
        <v>80</v>
      </c>
      <c r="BK257" s="118">
        <f>ROUND(L257*K257,2)</f>
        <v>0</v>
      </c>
      <c r="BL257" s="18" t="s">
        <v>137</v>
      </c>
      <c r="BM257" s="18" t="s">
        <v>575</v>
      </c>
    </row>
    <row r="258" spans="1:65" s="9" customFormat="1" ht="29.85" customHeight="1">
      <c r="A258" s="129"/>
      <c r="B258" s="161"/>
      <c r="C258" s="162"/>
      <c r="D258" s="165" t="s">
        <v>111</v>
      </c>
      <c r="E258" s="165"/>
      <c r="F258" s="165"/>
      <c r="G258" s="165"/>
      <c r="H258" s="165"/>
      <c r="I258" s="165"/>
      <c r="J258" s="165"/>
      <c r="K258" s="180"/>
      <c r="L258" s="180"/>
      <c r="M258" s="180"/>
      <c r="N258" s="255">
        <f>SUM(N259:Q270)</f>
        <v>0</v>
      </c>
      <c r="O258" s="256"/>
      <c r="P258" s="256"/>
      <c r="Q258" s="256"/>
      <c r="R258" s="164"/>
      <c r="S258" s="129"/>
      <c r="T258" s="109"/>
      <c r="U258" s="108"/>
      <c r="V258" s="108"/>
      <c r="W258" s="110">
        <f>SUM(W259:W270)</f>
        <v>69.430000000000007</v>
      </c>
      <c r="X258" s="108"/>
      <c r="Y258" s="110">
        <f>SUM(Y259:Y270)</f>
        <v>0.59491999999999989</v>
      </c>
      <c r="Z258" s="108"/>
      <c r="AA258" s="111">
        <f>SUM(AA259:AA270)</f>
        <v>0</v>
      </c>
      <c r="AR258" s="112" t="s">
        <v>91</v>
      </c>
      <c r="AT258" s="113" t="s">
        <v>74</v>
      </c>
      <c r="AU258" s="113" t="s">
        <v>80</v>
      </c>
      <c r="AY258" s="112" t="s">
        <v>132</v>
      </c>
      <c r="BK258" s="114">
        <f>SUM(BK259:BK270)</f>
        <v>0</v>
      </c>
    </row>
    <row r="259" spans="1:65" s="1" customFormat="1" ht="25.5" customHeight="1">
      <c r="A259" s="130"/>
      <c r="B259" s="166"/>
      <c r="C259" s="167" t="s">
        <v>576</v>
      </c>
      <c r="D259" s="167" t="s">
        <v>133</v>
      </c>
      <c r="E259" s="168" t="s">
        <v>577</v>
      </c>
      <c r="F259" s="243" t="s">
        <v>578</v>
      </c>
      <c r="G259" s="243"/>
      <c r="H259" s="243"/>
      <c r="I259" s="243"/>
      <c r="J259" s="169" t="s">
        <v>183</v>
      </c>
      <c r="K259" s="127">
        <v>20</v>
      </c>
      <c r="L259" s="245"/>
      <c r="M259" s="245"/>
      <c r="N259" s="246">
        <f>ROUND(L259*K259,2)</f>
        <v>0</v>
      </c>
      <c r="O259" s="246"/>
      <c r="P259" s="246"/>
      <c r="Q259" s="246"/>
      <c r="R259" s="170"/>
      <c r="S259" s="130"/>
      <c r="T259" s="115" t="s">
        <v>5</v>
      </c>
      <c r="U259" s="40" t="s">
        <v>40</v>
      </c>
      <c r="V259" s="116">
        <v>0.45900000000000002</v>
      </c>
      <c r="W259" s="116">
        <f>V259*K259</f>
        <v>9.18</v>
      </c>
      <c r="X259" s="116">
        <v>1.99E-3</v>
      </c>
      <c r="Y259" s="116">
        <f>X259*K259</f>
        <v>3.9800000000000002E-2</v>
      </c>
      <c r="Z259" s="116">
        <v>0</v>
      </c>
      <c r="AA259" s="117">
        <f>Z259*K259</f>
        <v>0</v>
      </c>
      <c r="AR259" s="18" t="s">
        <v>137</v>
      </c>
      <c r="AT259" s="18" t="s">
        <v>133</v>
      </c>
      <c r="AU259" s="18" t="s">
        <v>91</v>
      </c>
      <c r="AY259" s="18" t="s">
        <v>132</v>
      </c>
      <c r="BE259" s="118">
        <f>IF(U259="základní",N259,0)</f>
        <v>0</v>
      </c>
      <c r="BF259" s="118">
        <f>IF(U259="snížená",N259,0)</f>
        <v>0</v>
      </c>
      <c r="BG259" s="118">
        <f>IF(U259="zákl. přenesená",N259,0)</f>
        <v>0</v>
      </c>
      <c r="BH259" s="118">
        <f>IF(U259="sníž. přenesená",N259,0)</f>
        <v>0</v>
      </c>
      <c r="BI259" s="118">
        <f>IF(U259="nulová",N259,0)</f>
        <v>0</v>
      </c>
      <c r="BJ259" s="18" t="s">
        <v>80</v>
      </c>
      <c r="BK259" s="118">
        <f>ROUND(L259*K259,2)</f>
        <v>0</v>
      </c>
      <c r="BL259" s="18" t="s">
        <v>137</v>
      </c>
      <c r="BM259" s="18" t="s">
        <v>579</v>
      </c>
    </row>
    <row r="260" spans="1:65" s="1" customFormat="1" ht="25.5" customHeight="1">
      <c r="A260" s="130"/>
      <c r="B260" s="166"/>
      <c r="C260" s="167" t="s">
        <v>580</v>
      </c>
      <c r="D260" s="167" t="s">
        <v>133</v>
      </c>
      <c r="E260" s="168" t="s">
        <v>581</v>
      </c>
      <c r="F260" s="243" t="s">
        <v>582</v>
      </c>
      <c r="G260" s="243"/>
      <c r="H260" s="243"/>
      <c r="I260" s="243"/>
      <c r="J260" s="169" t="s">
        <v>183</v>
      </c>
      <c r="K260" s="127">
        <v>20</v>
      </c>
      <c r="L260" s="245"/>
      <c r="M260" s="245"/>
      <c r="N260" s="246">
        <f>ROUND(L260*K260,2)</f>
        <v>0</v>
      </c>
      <c r="O260" s="246"/>
      <c r="P260" s="246"/>
      <c r="Q260" s="246"/>
      <c r="R260" s="170"/>
      <c r="S260" s="130"/>
      <c r="T260" s="115" t="s">
        <v>5</v>
      </c>
      <c r="U260" s="40" t="s">
        <v>40</v>
      </c>
      <c r="V260" s="116">
        <v>0.99099999999999999</v>
      </c>
      <c r="W260" s="116">
        <f>V260*K260</f>
        <v>19.82</v>
      </c>
      <c r="X260" s="116">
        <v>9.0799999999999995E-3</v>
      </c>
      <c r="Y260" s="116">
        <f>X260*K260</f>
        <v>0.18159999999999998</v>
      </c>
      <c r="Z260" s="116">
        <v>0</v>
      </c>
      <c r="AA260" s="117">
        <f>Z260*K260</f>
        <v>0</v>
      </c>
      <c r="AR260" s="18" t="s">
        <v>137</v>
      </c>
      <c r="AT260" s="18" t="s">
        <v>133</v>
      </c>
      <c r="AU260" s="18" t="s">
        <v>91</v>
      </c>
      <c r="AY260" s="18" t="s">
        <v>132</v>
      </c>
      <c r="BE260" s="118">
        <f>IF(U260="základní",N260,0)</f>
        <v>0</v>
      </c>
      <c r="BF260" s="118">
        <f>IF(U260="snížená",N260,0)</f>
        <v>0</v>
      </c>
      <c r="BG260" s="118">
        <f>IF(U260="zákl. přenesená",N260,0)</f>
        <v>0</v>
      </c>
      <c r="BH260" s="118">
        <f>IF(U260="sníž. přenesená",N260,0)</f>
        <v>0</v>
      </c>
      <c r="BI260" s="118">
        <f>IF(U260="nulová",N260,0)</f>
        <v>0</v>
      </c>
      <c r="BJ260" s="18" t="s">
        <v>80</v>
      </c>
      <c r="BK260" s="118">
        <f>ROUND(L260*K260,2)</f>
        <v>0</v>
      </c>
      <c r="BL260" s="18" t="s">
        <v>137</v>
      </c>
      <c r="BM260" s="18" t="s">
        <v>583</v>
      </c>
    </row>
    <row r="261" spans="1:65" s="1" customFormat="1" ht="25.5" customHeight="1">
      <c r="A261" s="130"/>
      <c r="B261" s="166"/>
      <c r="C261" s="167" t="s">
        <v>584</v>
      </c>
      <c r="D261" s="167" t="s">
        <v>133</v>
      </c>
      <c r="E261" s="168" t="s">
        <v>581</v>
      </c>
      <c r="F261" s="243" t="s">
        <v>582</v>
      </c>
      <c r="G261" s="243"/>
      <c r="H261" s="243"/>
      <c r="I261" s="243"/>
      <c r="J261" s="169" t="s">
        <v>183</v>
      </c>
      <c r="K261" s="127">
        <v>22</v>
      </c>
      <c r="L261" s="245"/>
      <c r="M261" s="245"/>
      <c r="N261" s="246">
        <f>ROUND(L261*K261,2)</f>
        <v>0</v>
      </c>
      <c r="O261" s="246"/>
      <c r="P261" s="246"/>
      <c r="Q261" s="246"/>
      <c r="R261" s="170"/>
      <c r="S261" s="130"/>
      <c r="T261" s="115" t="s">
        <v>5</v>
      </c>
      <c r="U261" s="40" t="s">
        <v>40</v>
      </c>
      <c r="V261" s="116">
        <v>0.99099999999999999</v>
      </c>
      <c r="W261" s="116">
        <f>V261*K261</f>
        <v>21.802</v>
      </c>
      <c r="X261" s="116">
        <v>9.0799999999999995E-3</v>
      </c>
      <c r="Y261" s="116">
        <f>X261*K261</f>
        <v>0.19975999999999999</v>
      </c>
      <c r="Z261" s="116">
        <v>0</v>
      </c>
      <c r="AA261" s="117">
        <f>Z261*K261</f>
        <v>0</v>
      </c>
      <c r="AR261" s="18" t="s">
        <v>137</v>
      </c>
      <c r="AT261" s="18" t="s">
        <v>133</v>
      </c>
      <c r="AU261" s="18" t="s">
        <v>91</v>
      </c>
      <c r="AY261" s="18" t="s">
        <v>132</v>
      </c>
      <c r="BE261" s="118">
        <f>IF(U261="základní",N261,0)</f>
        <v>0</v>
      </c>
      <c r="BF261" s="118">
        <f>IF(U261="snížená",N261,0)</f>
        <v>0</v>
      </c>
      <c r="BG261" s="118">
        <f>IF(U261="zákl. přenesená",N261,0)</f>
        <v>0</v>
      </c>
      <c r="BH261" s="118">
        <f>IF(U261="sníž. přenesená",N261,0)</f>
        <v>0</v>
      </c>
      <c r="BI261" s="118">
        <f>IF(U261="nulová",N261,0)</f>
        <v>0</v>
      </c>
      <c r="BJ261" s="18" t="s">
        <v>80</v>
      </c>
      <c r="BK261" s="118">
        <f>ROUND(L261*K261,2)</f>
        <v>0</v>
      </c>
      <c r="BL261" s="18" t="s">
        <v>137</v>
      </c>
      <c r="BM261" s="18" t="s">
        <v>585</v>
      </c>
    </row>
    <row r="262" spans="1:65" s="1" customFormat="1" ht="16.5" customHeight="1">
      <c r="A262" s="130"/>
      <c r="B262" s="166"/>
      <c r="C262" s="176"/>
      <c r="D262" s="176"/>
      <c r="E262" s="176"/>
      <c r="F262" s="251" t="s">
        <v>586</v>
      </c>
      <c r="G262" s="252"/>
      <c r="H262" s="252"/>
      <c r="I262" s="252"/>
      <c r="J262" s="176"/>
      <c r="K262" s="181"/>
      <c r="L262" s="181"/>
      <c r="M262" s="181"/>
      <c r="N262" s="176"/>
      <c r="O262" s="176"/>
      <c r="P262" s="176"/>
      <c r="Q262" s="176"/>
      <c r="R262" s="170"/>
      <c r="S262" s="130"/>
      <c r="T262" s="119"/>
      <c r="U262" s="32"/>
      <c r="V262" s="32"/>
      <c r="W262" s="32"/>
      <c r="X262" s="32"/>
      <c r="Y262" s="32"/>
      <c r="Z262" s="32"/>
      <c r="AA262" s="70"/>
      <c r="AT262" s="18" t="s">
        <v>484</v>
      </c>
      <c r="AU262" s="18" t="s">
        <v>91</v>
      </c>
    </row>
    <row r="263" spans="1:65" s="1" customFormat="1" ht="25.5" customHeight="1">
      <c r="A263" s="130"/>
      <c r="B263" s="166"/>
      <c r="C263" s="167" t="s">
        <v>587</v>
      </c>
      <c r="D263" s="167" t="s">
        <v>133</v>
      </c>
      <c r="E263" s="168" t="s">
        <v>588</v>
      </c>
      <c r="F263" s="243" t="s">
        <v>589</v>
      </c>
      <c r="G263" s="243"/>
      <c r="H263" s="243"/>
      <c r="I263" s="243"/>
      <c r="J263" s="169" t="s">
        <v>183</v>
      </c>
      <c r="K263" s="127">
        <v>20</v>
      </c>
      <c r="L263" s="245"/>
      <c r="M263" s="245"/>
      <c r="N263" s="246">
        <f>ROUND(L263*K263,2)</f>
        <v>0</v>
      </c>
      <c r="O263" s="246"/>
      <c r="P263" s="246"/>
      <c r="Q263" s="246"/>
      <c r="R263" s="170"/>
      <c r="S263" s="130"/>
      <c r="T263" s="115" t="s">
        <v>5</v>
      </c>
      <c r="U263" s="40" t="s">
        <v>40</v>
      </c>
      <c r="V263" s="116">
        <v>3.2000000000000001E-2</v>
      </c>
      <c r="W263" s="116">
        <f>V263*K263</f>
        <v>0.64</v>
      </c>
      <c r="X263" s="116">
        <v>0</v>
      </c>
      <c r="Y263" s="116">
        <f>X263*K263</f>
        <v>0</v>
      </c>
      <c r="Z263" s="116">
        <v>0</v>
      </c>
      <c r="AA263" s="117">
        <f>Z263*K263</f>
        <v>0</v>
      </c>
      <c r="AR263" s="18" t="s">
        <v>137</v>
      </c>
      <c r="AT263" s="18" t="s">
        <v>133</v>
      </c>
      <c r="AU263" s="18" t="s">
        <v>91</v>
      </c>
      <c r="AY263" s="18" t="s">
        <v>132</v>
      </c>
      <c r="BE263" s="118">
        <f>IF(U263="základní",N263,0)</f>
        <v>0</v>
      </c>
      <c r="BF263" s="118">
        <f>IF(U263="snížená",N263,0)</f>
        <v>0</v>
      </c>
      <c r="BG263" s="118">
        <f>IF(U263="zákl. přenesená",N263,0)</f>
        <v>0</v>
      </c>
      <c r="BH263" s="118">
        <f>IF(U263="sníž. přenesená",N263,0)</f>
        <v>0</v>
      </c>
      <c r="BI263" s="118">
        <f>IF(U263="nulová",N263,0)</f>
        <v>0</v>
      </c>
      <c r="BJ263" s="18" t="s">
        <v>80</v>
      </c>
      <c r="BK263" s="118">
        <f>ROUND(L263*K263,2)</f>
        <v>0</v>
      </c>
      <c r="BL263" s="18" t="s">
        <v>137</v>
      </c>
      <c r="BM263" s="18" t="s">
        <v>590</v>
      </c>
    </row>
    <row r="264" spans="1:65" s="1" customFormat="1" ht="25.5" customHeight="1">
      <c r="A264" s="130"/>
      <c r="B264" s="166"/>
      <c r="C264" s="167" t="s">
        <v>591</v>
      </c>
      <c r="D264" s="167" t="s">
        <v>133</v>
      </c>
      <c r="E264" s="168" t="s">
        <v>310</v>
      </c>
      <c r="F264" s="243" t="s">
        <v>311</v>
      </c>
      <c r="G264" s="243"/>
      <c r="H264" s="243"/>
      <c r="I264" s="243"/>
      <c r="J264" s="169" t="s">
        <v>183</v>
      </c>
      <c r="K264" s="127">
        <v>42</v>
      </c>
      <c r="L264" s="245"/>
      <c r="M264" s="245"/>
      <c r="N264" s="246">
        <f>ROUND(L264*K264,2)</f>
        <v>0</v>
      </c>
      <c r="O264" s="246"/>
      <c r="P264" s="246"/>
      <c r="Q264" s="246"/>
      <c r="R264" s="170"/>
      <c r="S264" s="130"/>
      <c r="T264" s="115" t="s">
        <v>5</v>
      </c>
      <c r="U264" s="40" t="s">
        <v>40</v>
      </c>
      <c r="V264" s="116">
        <v>4.2000000000000003E-2</v>
      </c>
      <c r="W264" s="116">
        <f>V264*K264</f>
        <v>1.764</v>
      </c>
      <c r="X264" s="116">
        <v>0</v>
      </c>
      <c r="Y264" s="116">
        <f>X264*K264</f>
        <v>0</v>
      </c>
      <c r="Z264" s="116">
        <v>0</v>
      </c>
      <c r="AA264" s="117">
        <f>Z264*K264</f>
        <v>0</v>
      </c>
      <c r="AR264" s="18" t="s">
        <v>137</v>
      </c>
      <c r="AT264" s="18" t="s">
        <v>133</v>
      </c>
      <c r="AU264" s="18" t="s">
        <v>91</v>
      </c>
      <c r="AY264" s="18" t="s">
        <v>132</v>
      </c>
      <c r="BE264" s="118">
        <f>IF(U264="základní",N264,0)</f>
        <v>0</v>
      </c>
      <c r="BF264" s="118">
        <f>IF(U264="snížená",N264,0)</f>
        <v>0</v>
      </c>
      <c r="BG264" s="118">
        <f>IF(U264="zákl. přenesená",N264,0)</f>
        <v>0</v>
      </c>
      <c r="BH264" s="118">
        <f>IF(U264="sníž. přenesená",N264,0)</f>
        <v>0</v>
      </c>
      <c r="BI264" s="118">
        <f>IF(U264="nulová",N264,0)</f>
        <v>0</v>
      </c>
      <c r="BJ264" s="18" t="s">
        <v>80</v>
      </c>
      <c r="BK264" s="118">
        <f>ROUND(L264*K264,2)</f>
        <v>0</v>
      </c>
      <c r="BL264" s="18" t="s">
        <v>137</v>
      </c>
      <c r="BM264" s="18" t="s">
        <v>592</v>
      </c>
    </row>
    <row r="265" spans="1:65" s="1" customFormat="1" ht="25.5" customHeight="1">
      <c r="A265" s="130"/>
      <c r="B265" s="166"/>
      <c r="C265" s="167" t="s">
        <v>593</v>
      </c>
      <c r="D265" s="167" t="s">
        <v>133</v>
      </c>
      <c r="E265" s="168" t="s">
        <v>306</v>
      </c>
      <c r="F265" s="243" t="s">
        <v>307</v>
      </c>
      <c r="G265" s="243"/>
      <c r="H265" s="243"/>
      <c r="I265" s="243"/>
      <c r="J265" s="169" t="s">
        <v>183</v>
      </c>
      <c r="K265" s="127">
        <v>62</v>
      </c>
      <c r="L265" s="245"/>
      <c r="M265" s="245"/>
      <c r="N265" s="246">
        <f>ROUND(L265*K265,2)</f>
        <v>0</v>
      </c>
      <c r="O265" s="246"/>
      <c r="P265" s="246"/>
      <c r="Q265" s="246"/>
      <c r="R265" s="170"/>
      <c r="S265" s="130"/>
      <c r="T265" s="115" t="s">
        <v>5</v>
      </c>
      <c r="U265" s="40" t="s">
        <v>40</v>
      </c>
      <c r="V265" s="116">
        <v>5.2999999999999999E-2</v>
      </c>
      <c r="W265" s="116">
        <f>V265*K265</f>
        <v>3.286</v>
      </c>
      <c r="X265" s="116">
        <v>4.0000000000000003E-5</v>
      </c>
      <c r="Y265" s="116">
        <f>X265*K265</f>
        <v>2.48E-3</v>
      </c>
      <c r="Z265" s="116">
        <v>0</v>
      </c>
      <c r="AA265" s="117">
        <f>Z265*K265</f>
        <v>0</v>
      </c>
      <c r="AR265" s="18" t="s">
        <v>137</v>
      </c>
      <c r="AT265" s="18" t="s">
        <v>133</v>
      </c>
      <c r="AU265" s="18" t="s">
        <v>91</v>
      </c>
      <c r="AY265" s="18" t="s">
        <v>132</v>
      </c>
      <c r="BE265" s="118">
        <f>IF(U265="základní",N265,0)</f>
        <v>0</v>
      </c>
      <c r="BF265" s="118">
        <f>IF(U265="snížená",N265,0)</f>
        <v>0</v>
      </c>
      <c r="BG265" s="118">
        <f>IF(U265="zákl. přenesená",N265,0)</f>
        <v>0</v>
      </c>
      <c r="BH265" s="118">
        <f>IF(U265="sníž. přenesená",N265,0)</f>
        <v>0</v>
      </c>
      <c r="BI265" s="118">
        <f>IF(U265="nulová",N265,0)</f>
        <v>0</v>
      </c>
      <c r="BJ265" s="18" t="s">
        <v>80</v>
      </c>
      <c r="BK265" s="118">
        <f>ROUND(L265*K265,2)</f>
        <v>0</v>
      </c>
      <c r="BL265" s="18" t="s">
        <v>137</v>
      </c>
      <c r="BM265" s="18" t="s">
        <v>594</v>
      </c>
    </row>
    <row r="266" spans="1:65" s="1" customFormat="1" ht="25.5" customHeight="1">
      <c r="A266" s="130"/>
      <c r="B266" s="166"/>
      <c r="C266" s="167" t="s">
        <v>595</v>
      </c>
      <c r="D266" s="167" t="s">
        <v>133</v>
      </c>
      <c r="E266" s="168" t="s">
        <v>596</v>
      </c>
      <c r="F266" s="243" t="s">
        <v>597</v>
      </c>
      <c r="G266" s="243"/>
      <c r="H266" s="243"/>
      <c r="I266" s="243"/>
      <c r="J266" s="169" t="s">
        <v>183</v>
      </c>
      <c r="K266" s="127">
        <v>22</v>
      </c>
      <c r="L266" s="245"/>
      <c r="M266" s="245"/>
      <c r="N266" s="246">
        <f>ROUND(L266*K266,2)</f>
        <v>0</v>
      </c>
      <c r="O266" s="246"/>
      <c r="P266" s="246"/>
      <c r="Q266" s="246"/>
      <c r="R266" s="170"/>
      <c r="S266" s="130"/>
      <c r="T266" s="115" t="s">
        <v>5</v>
      </c>
      <c r="U266" s="40" t="s">
        <v>40</v>
      </c>
      <c r="V266" s="116">
        <v>5.8999999999999997E-2</v>
      </c>
      <c r="W266" s="116">
        <f>V266*K266</f>
        <v>1.298</v>
      </c>
      <c r="X266" s="116">
        <v>4.0000000000000003E-5</v>
      </c>
      <c r="Y266" s="116">
        <f>X266*K266</f>
        <v>8.8000000000000003E-4</v>
      </c>
      <c r="Z266" s="116">
        <v>0</v>
      </c>
      <c r="AA266" s="117">
        <f>Z266*K266</f>
        <v>0</v>
      </c>
      <c r="AR266" s="18" t="s">
        <v>137</v>
      </c>
      <c r="AT266" s="18" t="s">
        <v>133</v>
      </c>
      <c r="AU266" s="18" t="s">
        <v>91</v>
      </c>
      <c r="AY266" s="18" t="s">
        <v>132</v>
      </c>
      <c r="BE266" s="118">
        <f>IF(U266="základní",N266,0)</f>
        <v>0</v>
      </c>
      <c r="BF266" s="118">
        <f>IF(U266="snížená",N266,0)</f>
        <v>0</v>
      </c>
      <c r="BG266" s="118">
        <f>IF(U266="zákl. přenesená",N266,0)</f>
        <v>0</v>
      </c>
      <c r="BH266" s="118">
        <f>IF(U266="sníž. přenesená",N266,0)</f>
        <v>0</v>
      </c>
      <c r="BI266" s="118">
        <f>IF(U266="nulová",N266,0)</f>
        <v>0</v>
      </c>
      <c r="BJ266" s="18" t="s">
        <v>80</v>
      </c>
      <c r="BK266" s="118">
        <f>ROUND(L266*K266,2)</f>
        <v>0</v>
      </c>
      <c r="BL266" s="18" t="s">
        <v>137</v>
      </c>
      <c r="BM266" s="18" t="s">
        <v>598</v>
      </c>
    </row>
    <row r="267" spans="1:65" s="1" customFormat="1" ht="16.5" customHeight="1">
      <c r="A267" s="130"/>
      <c r="B267" s="166"/>
      <c r="C267" s="176"/>
      <c r="D267" s="176"/>
      <c r="E267" s="176"/>
      <c r="F267" s="251" t="s">
        <v>599</v>
      </c>
      <c r="G267" s="252"/>
      <c r="H267" s="252"/>
      <c r="I267" s="252"/>
      <c r="J267" s="176"/>
      <c r="K267" s="181"/>
      <c r="L267" s="181"/>
      <c r="M267" s="181"/>
      <c r="N267" s="176"/>
      <c r="O267" s="176"/>
      <c r="P267" s="176"/>
      <c r="Q267" s="176"/>
      <c r="R267" s="170"/>
      <c r="S267" s="130"/>
      <c r="T267" s="119"/>
      <c r="U267" s="32"/>
      <c r="V267" s="32"/>
      <c r="W267" s="32"/>
      <c r="X267" s="32"/>
      <c r="Y267" s="32"/>
      <c r="Z267" s="32"/>
      <c r="AA267" s="70"/>
      <c r="AT267" s="18" t="s">
        <v>484</v>
      </c>
      <c r="AU267" s="18" t="s">
        <v>91</v>
      </c>
    </row>
    <row r="268" spans="1:65" s="1" customFormat="1" ht="38.25" customHeight="1">
      <c r="A268" s="130"/>
      <c r="B268" s="166"/>
      <c r="C268" s="167" t="s">
        <v>600</v>
      </c>
      <c r="D268" s="167" t="s">
        <v>133</v>
      </c>
      <c r="E268" s="168" t="s">
        <v>322</v>
      </c>
      <c r="F268" s="243" t="s">
        <v>323</v>
      </c>
      <c r="G268" s="243"/>
      <c r="H268" s="243"/>
      <c r="I268" s="243"/>
      <c r="J268" s="169" t="s">
        <v>183</v>
      </c>
      <c r="K268" s="127">
        <v>40</v>
      </c>
      <c r="L268" s="245"/>
      <c r="M268" s="245"/>
      <c r="N268" s="246">
        <f>ROUND(L268*K268,2)</f>
        <v>0</v>
      </c>
      <c r="O268" s="246"/>
      <c r="P268" s="246"/>
      <c r="Q268" s="246"/>
      <c r="R268" s="170"/>
      <c r="S268" s="130"/>
      <c r="T268" s="115" t="s">
        <v>5</v>
      </c>
      <c r="U268" s="40" t="s">
        <v>40</v>
      </c>
      <c r="V268" s="116">
        <v>0.29099999999999998</v>
      </c>
      <c r="W268" s="116">
        <f>V268*K268</f>
        <v>11.639999999999999</v>
      </c>
      <c r="X268" s="116">
        <v>3.6000000000000002E-4</v>
      </c>
      <c r="Y268" s="116">
        <f>X268*K268</f>
        <v>1.4400000000000001E-2</v>
      </c>
      <c r="Z268" s="116">
        <v>0</v>
      </c>
      <c r="AA268" s="117">
        <f>Z268*K268</f>
        <v>0</v>
      </c>
      <c r="AR268" s="18" t="s">
        <v>137</v>
      </c>
      <c r="AT268" s="18" t="s">
        <v>133</v>
      </c>
      <c r="AU268" s="18" t="s">
        <v>91</v>
      </c>
      <c r="AY268" s="18" t="s">
        <v>132</v>
      </c>
      <c r="BE268" s="118">
        <f>IF(U268="základní",N268,0)</f>
        <v>0</v>
      </c>
      <c r="BF268" s="118">
        <f>IF(U268="snížená",N268,0)</f>
        <v>0</v>
      </c>
      <c r="BG268" s="118">
        <f>IF(U268="zákl. přenesená",N268,0)</f>
        <v>0</v>
      </c>
      <c r="BH268" s="118">
        <f>IF(U268="sníž. přenesená",N268,0)</f>
        <v>0</v>
      </c>
      <c r="BI268" s="118">
        <f>IF(U268="nulová",N268,0)</f>
        <v>0</v>
      </c>
      <c r="BJ268" s="18" t="s">
        <v>80</v>
      </c>
      <c r="BK268" s="118">
        <f>ROUND(L268*K268,2)</f>
        <v>0</v>
      </c>
      <c r="BL268" s="18" t="s">
        <v>137</v>
      </c>
      <c r="BM268" s="18" t="s">
        <v>601</v>
      </c>
    </row>
    <row r="269" spans="1:65" s="1" customFormat="1" ht="25.5" customHeight="1">
      <c r="A269" s="130"/>
      <c r="B269" s="166"/>
      <c r="C269" s="171" t="s">
        <v>602</v>
      </c>
      <c r="D269" s="171" t="s">
        <v>139</v>
      </c>
      <c r="E269" s="172" t="s">
        <v>603</v>
      </c>
      <c r="F269" s="247" t="s">
        <v>604</v>
      </c>
      <c r="G269" s="247"/>
      <c r="H269" s="247"/>
      <c r="I269" s="247"/>
      <c r="J269" s="173" t="s">
        <v>183</v>
      </c>
      <c r="K269" s="128">
        <v>20</v>
      </c>
      <c r="L269" s="248"/>
      <c r="M269" s="248"/>
      <c r="N269" s="249">
        <f>ROUND(L269*K269,2)</f>
        <v>0</v>
      </c>
      <c r="O269" s="246"/>
      <c r="P269" s="246"/>
      <c r="Q269" s="246"/>
      <c r="R269" s="170"/>
      <c r="S269" s="130"/>
      <c r="T269" s="115" t="s">
        <v>5</v>
      </c>
      <c r="U269" s="40" t="s">
        <v>40</v>
      </c>
      <c r="V269" s="116">
        <v>0</v>
      </c>
      <c r="W269" s="116">
        <f>V269*K269</f>
        <v>0</v>
      </c>
      <c r="X269" s="116">
        <v>3.8999999999999998E-3</v>
      </c>
      <c r="Y269" s="116">
        <f>X269*K269</f>
        <v>7.8E-2</v>
      </c>
      <c r="Z269" s="116">
        <v>0</v>
      </c>
      <c r="AA269" s="117">
        <f>Z269*K269</f>
        <v>0</v>
      </c>
      <c r="AR269" s="18" t="s">
        <v>141</v>
      </c>
      <c r="AT269" s="18" t="s">
        <v>139</v>
      </c>
      <c r="AU269" s="18" t="s">
        <v>91</v>
      </c>
      <c r="AY269" s="18" t="s">
        <v>132</v>
      </c>
      <c r="BE269" s="118">
        <f>IF(U269="základní",N269,0)</f>
        <v>0</v>
      </c>
      <c r="BF269" s="118">
        <f>IF(U269="snížená",N269,0)</f>
        <v>0</v>
      </c>
      <c r="BG269" s="118">
        <f>IF(U269="zákl. přenesená",N269,0)</f>
        <v>0</v>
      </c>
      <c r="BH269" s="118">
        <f>IF(U269="sníž. přenesená",N269,0)</f>
        <v>0</v>
      </c>
      <c r="BI269" s="118">
        <f>IF(U269="nulová",N269,0)</f>
        <v>0</v>
      </c>
      <c r="BJ269" s="18" t="s">
        <v>80</v>
      </c>
      <c r="BK269" s="118">
        <f>ROUND(L269*K269,2)</f>
        <v>0</v>
      </c>
      <c r="BL269" s="18" t="s">
        <v>137</v>
      </c>
      <c r="BM269" s="18" t="s">
        <v>605</v>
      </c>
    </row>
    <row r="270" spans="1:65" s="1" customFormat="1" ht="25.5" customHeight="1">
      <c r="A270" s="130"/>
      <c r="B270" s="166"/>
      <c r="C270" s="171" t="s">
        <v>606</v>
      </c>
      <c r="D270" s="171" t="s">
        <v>139</v>
      </c>
      <c r="E270" s="172" t="s">
        <v>607</v>
      </c>
      <c r="F270" s="247" t="s">
        <v>608</v>
      </c>
      <c r="G270" s="247"/>
      <c r="H270" s="247"/>
      <c r="I270" s="247"/>
      <c r="J270" s="173" t="s">
        <v>183</v>
      </c>
      <c r="K270" s="128">
        <v>20</v>
      </c>
      <c r="L270" s="248"/>
      <c r="M270" s="248"/>
      <c r="N270" s="249">
        <f>ROUND(L270*K270,2)</f>
        <v>0</v>
      </c>
      <c r="O270" s="246"/>
      <c r="P270" s="246"/>
      <c r="Q270" s="246"/>
      <c r="R270" s="170"/>
      <c r="S270" s="130"/>
      <c r="T270" s="115" t="s">
        <v>5</v>
      </c>
      <c r="U270" s="40" t="s">
        <v>40</v>
      </c>
      <c r="V270" s="116">
        <v>0</v>
      </c>
      <c r="W270" s="116">
        <f>V270*K270</f>
        <v>0</v>
      </c>
      <c r="X270" s="116">
        <v>3.8999999999999998E-3</v>
      </c>
      <c r="Y270" s="116">
        <f>X270*K270</f>
        <v>7.8E-2</v>
      </c>
      <c r="Z270" s="116">
        <v>0</v>
      </c>
      <c r="AA270" s="117">
        <f>Z270*K270</f>
        <v>0</v>
      </c>
      <c r="AR270" s="18" t="s">
        <v>141</v>
      </c>
      <c r="AT270" s="18" t="s">
        <v>139</v>
      </c>
      <c r="AU270" s="18" t="s">
        <v>91</v>
      </c>
      <c r="AY270" s="18" t="s">
        <v>132</v>
      </c>
      <c r="BE270" s="118">
        <f>IF(U270="základní",N270,0)</f>
        <v>0</v>
      </c>
      <c r="BF270" s="118">
        <f>IF(U270="snížená",N270,0)</f>
        <v>0</v>
      </c>
      <c r="BG270" s="118">
        <f>IF(U270="zákl. přenesená",N270,0)</f>
        <v>0</v>
      </c>
      <c r="BH270" s="118">
        <f>IF(U270="sníž. přenesená",N270,0)</f>
        <v>0</v>
      </c>
      <c r="BI270" s="118">
        <f>IF(U270="nulová",N270,0)</f>
        <v>0</v>
      </c>
      <c r="BJ270" s="18" t="s">
        <v>80</v>
      </c>
      <c r="BK270" s="118">
        <f>ROUND(L270*K270,2)</f>
        <v>0</v>
      </c>
      <c r="BL270" s="18" t="s">
        <v>137</v>
      </c>
      <c r="BM270" s="18" t="s">
        <v>609</v>
      </c>
    </row>
    <row r="271" spans="1:65" s="9" customFormat="1" ht="29.85" customHeight="1">
      <c r="A271" s="129"/>
      <c r="B271" s="161"/>
      <c r="C271" s="162"/>
      <c r="D271" s="165" t="s">
        <v>112</v>
      </c>
      <c r="E271" s="165"/>
      <c r="F271" s="165"/>
      <c r="G271" s="165"/>
      <c r="H271" s="165"/>
      <c r="I271" s="165"/>
      <c r="J271" s="165"/>
      <c r="K271" s="180"/>
      <c r="L271" s="180"/>
      <c r="M271" s="180"/>
      <c r="N271" s="255">
        <f>SUM(N272:Q290)</f>
        <v>0</v>
      </c>
      <c r="O271" s="256"/>
      <c r="P271" s="256"/>
      <c r="Q271" s="256"/>
      <c r="R271" s="164"/>
      <c r="S271" s="129"/>
      <c r="T271" s="109"/>
      <c r="U271" s="108"/>
      <c r="V271" s="108"/>
      <c r="W271" s="110">
        <f>SUM(W272:W290)</f>
        <v>13.957000000000001</v>
      </c>
      <c r="X271" s="108"/>
      <c r="Y271" s="110">
        <f>SUM(Y272:Y290)</f>
        <v>0.15506999999999999</v>
      </c>
      <c r="Z271" s="108"/>
      <c r="AA271" s="111">
        <f>SUM(AA272:AA290)</f>
        <v>0</v>
      </c>
      <c r="AR271" s="112" t="s">
        <v>91</v>
      </c>
      <c r="AT271" s="113" t="s">
        <v>74</v>
      </c>
      <c r="AU271" s="113" t="s">
        <v>80</v>
      </c>
      <c r="AY271" s="112" t="s">
        <v>132</v>
      </c>
      <c r="BK271" s="114">
        <f>SUM(BK272:BK290)</f>
        <v>0</v>
      </c>
    </row>
    <row r="272" spans="1:65" s="1" customFormat="1" ht="25.5" customHeight="1">
      <c r="A272" s="130"/>
      <c r="B272" s="166"/>
      <c r="C272" s="167" t="s">
        <v>610</v>
      </c>
      <c r="D272" s="167" t="s">
        <v>133</v>
      </c>
      <c r="E272" s="168" t="s">
        <v>221</v>
      </c>
      <c r="F272" s="243" t="s">
        <v>222</v>
      </c>
      <c r="G272" s="243"/>
      <c r="H272" s="243"/>
      <c r="I272" s="243"/>
      <c r="J272" s="169" t="s">
        <v>154</v>
      </c>
      <c r="K272" s="127">
        <v>1</v>
      </c>
      <c r="L272" s="245"/>
      <c r="M272" s="245"/>
      <c r="N272" s="246">
        <f t="shared" ref="N272:N288" si="61">ROUND(L272*K272,2)</f>
        <v>0</v>
      </c>
      <c r="O272" s="246"/>
      <c r="P272" s="246"/>
      <c r="Q272" s="246"/>
      <c r="R272" s="170"/>
      <c r="S272" s="130"/>
      <c r="T272" s="115" t="s">
        <v>5</v>
      </c>
      <c r="U272" s="40" t="s">
        <v>40</v>
      </c>
      <c r="V272" s="116">
        <v>1.5389999999999999</v>
      </c>
      <c r="W272" s="116">
        <f t="shared" ref="W272:W288" si="62">V272*K272</f>
        <v>1.5389999999999999</v>
      </c>
      <c r="X272" s="116">
        <v>1.149E-2</v>
      </c>
      <c r="Y272" s="116">
        <f t="shared" ref="Y272:Y288" si="63">X272*K272</f>
        <v>1.149E-2</v>
      </c>
      <c r="Z272" s="116">
        <v>0</v>
      </c>
      <c r="AA272" s="117">
        <f t="shared" ref="AA272:AA288" si="64">Z272*K272</f>
        <v>0</v>
      </c>
      <c r="AR272" s="18" t="s">
        <v>137</v>
      </c>
      <c r="AT272" s="18" t="s">
        <v>133</v>
      </c>
      <c r="AU272" s="18" t="s">
        <v>91</v>
      </c>
      <c r="AY272" s="18" t="s">
        <v>132</v>
      </c>
      <c r="BE272" s="118">
        <f t="shared" ref="BE272:BE288" si="65">IF(U272="základní",N272,0)</f>
        <v>0</v>
      </c>
      <c r="BF272" s="118">
        <f t="shared" ref="BF272:BF288" si="66">IF(U272="snížená",N272,0)</f>
        <v>0</v>
      </c>
      <c r="BG272" s="118">
        <f t="shared" ref="BG272:BG288" si="67">IF(U272="zákl. přenesená",N272,0)</f>
        <v>0</v>
      </c>
      <c r="BH272" s="118">
        <f t="shared" ref="BH272:BH288" si="68">IF(U272="sníž. přenesená",N272,0)</f>
        <v>0</v>
      </c>
      <c r="BI272" s="118">
        <f t="shared" ref="BI272:BI288" si="69">IF(U272="nulová",N272,0)</f>
        <v>0</v>
      </c>
      <c r="BJ272" s="18" t="s">
        <v>80</v>
      </c>
      <c r="BK272" s="118">
        <f t="shared" ref="BK272:BK288" si="70">ROUND(L272*K272,2)</f>
        <v>0</v>
      </c>
      <c r="BL272" s="18" t="s">
        <v>137</v>
      </c>
      <c r="BM272" s="18" t="s">
        <v>611</v>
      </c>
    </row>
    <row r="273" spans="1:65" s="1" customFormat="1" ht="25.5" customHeight="1">
      <c r="A273" s="130"/>
      <c r="B273" s="166"/>
      <c r="C273" s="171" t="s">
        <v>612</v>
      </c>
      <c r="D273" s="171" t="s">
        <v>139</v>
      </c>
      <c r="E273" s="172" t="s">
        <v>613</v>
      </c>
      <c r="F273" s="247" t="s">
        <v>614</v>
      </c>
      <c r="G273" s="247"/>
      <c r="H273" s="247"/>
      <c r="I273" s="247"/>
      <c r="J273" s="173" t="s">
        <v>136</v>
      </c>
      <c r="K273" s="128">
        <v>1</v>
      </c>
      <c r="L273" s="248"/>
      <c r="M273" s="248"/>
      <c r="N273" s="249">
        <f t="shared" si="61"/>
        <v>0</v>
      </c>
      <c r="O273" s="246"/>
      <c r="P273" s="246"/>
      <c r="Q273" s="246"/>
      <c r="R273" s="170"/>
      <c r="S273" s="130"/>
      <c r="T273" s="115" t="s">
        <v>5</v>
      </c>
      <c r="U273" s="40" t="s">
        <v>40</v>
      </c>
      <c r="V273" s="116">
        <v>0</v>
      </c>
      <c r="W273" s="116">
        <f t="shared" si="62"/>
        <v>0</v>
      </c>
      <c r="X273" s="116">
        <v>3.8500000000000001E-3</v>
      </c>
      <c r="Y273" s="116">
        <f t="shared" si="63"/>
        <v>3.8500000000000001E-3</v>
      </c>
      <c r="Z273" s="116">
        <v>0</v>
      </c>
      <c r="AA273" s="117">
        <f t="shared" si="64"/>
        <v>0</v>
      </c>
      <c r="AR273" s="18" t="s">
        <v>141</v>
      </c>
      <c r="AT273" s="18" t="s">
        <v>139</v>
      </c>
      <c r="AU273" s="18" t="s">
        <v>91</v>
      </c>
      <c r="AY273" s="18" t="s">
        <v>132</v>
      </c>
      <c r="BE273" s="118">
        <f t="shared" si="65"/>
        <v>0</v>
      </c>
      <c r="BF273" s="118">
        <f t="shared" si="66"/>
        <v>0</v>
      </c>
      <c r="BG273" s="118">
        <f t="shared" si="67"/>
        <v>0</v>
      </c>
      <c r="BH273" s="118">
        <f t="shared" si="68"/>
        <v>0</v>
      </c>
      <c r="BI273" s="118">
        <f t="shared" si="69"/>
        <v>0</v>
      </c>
      <c r="BJ273" s="18" t="s">
        <v>80</v>
      </c>
      <c r="BK273" s="118">
        <f t="shared" si="70"/>
        <v>0</v>
      </c>
      <c r="BL273" s="18" t="s">
        <v>137</v>
      </c>
      <c r="BM273" s="18" t="s">
        <v>615</v>
      </c>
    </row>
    <row r="274" spans="1:65" s="1" customFormat="1" ht="25.5" customHeight="1">
      <c r="A274" s="130"/>
      <c r="B274" s="166"/>
      <c r="C274" s="167" t="s">
        <v>616</v>
      </c>
      <c r="D274" s="167" t="s">
        <v>133</v>
      </c>
      <c r="E274" s="168" t="s">
        <v>221</v>
      </c>
      <c r="F274" s="243" t="s">
        <v>222</v>
      </c>
      <c r="G274" s="243"/>
      <c r="H274" s="243"/>
      <c r="I274" s="243"/>
      <c r="J274" s="169" t="s">
        <v>154</v>
      </c>
      <c r="K274" s="127">
        <v>1</v>
      </c>
      <c r="L274" s="245"/>
      <c r="M274" s="245"/>
      <c r="N274" s="246">
        <f t="shared" si="61"/>
        <v>0</v>
      </c>
      <c r="O274" s="246"/>
      <c r="P274" s="246"/>
      <c r="Q274" s="246"/>
      <c r="R274" s="170"/>
      <c r="S274" s="130"/>
      <c r="T274" s="115" t="s">
        <v>5</v>
      </c>
      <c r="U274" s="40" t="s">
        <v>40</v>
      </c>
      <c r="V274" s="116">
        <v>1.5389999999999999</v>
      </c>
      <c r="W274" s="116">
        <f t="shared" si="62"/>
        <v>1.5389999999999999</v>
      </c>
      <c r="X274" s="116">
        <v>1.149E-2</v>
      </c>
      <c r="Y274" s="116">
        <f t="shared" si="63"/>
        <v>1.149E-2</v>
      </c>
      <c r="Z274" s="116">
        <v>0</v>
      </c>
      <c r="AA274" s="117">
        <f t="shared" si="64"/>
        <v>0</v>
      </c>
      <c r="AR274" s="18" t="s">
        <v>137</v>
      </c>
      <c r="AT274" s="18" t="s">
        <v>133</v>
      </c>
      <c r="AU274" s="18" t="s">
        <v>91</v>
      </c>
      <c r="AY274" s="18" t="s">
        <v>132</v>
      </c>
      <c r="BE274" s="118">
        <f t="shared" si="65"/>
        <v>0</v>
      </c>
      <c r="BF274" s="118">
        <f t="shared" si="66"/>
        <v>0</v>
      </c>
      <c r="BG274" s="118">
        <f t="shared" si="67"/>
        <v>0</v>
      </c>
      <c r="BH274" s="118">
        <f t="shared" si="68"/>
        <v>0</v>
      </c>
      <c r="BI274" s="118">
        <f t="shared" si="69"/>
        <v>0</v>
      </c>
      <c r="BJ274" s="18" t="s">
        <v>80</v>
      </c>
      <c r="BK274" s="118">
        <f t="shared" si="70"/>
        <v>0</v>
      </c>
      <c r="BL274" s="18" t="s">
        <v>137</v>
      </c>
      <c r="BM274" s="18" t="s">
        <v>617</v>
      </c>
    </row>
    <row r="275" spans="1:65" s="1" customFormat="1" ht="25.5" customHeight="1">
      <c r="A275" s="130"/>
      <c r="B275" s="166"/>
      <c r="C275" s="171" t="s">
        <v>618</v>
      </c>
      <c r="D275" s="171" t="s">
        <v>139</v>
      </c>
      <c r="E275" s="172" t="s">
        <v>619</v>
      </c>
      <c r="F275" s="247" t="s">
        <v>620</v>
      </c>
      <c r="G275" s="247"/>
      <c r="H275" s="247"/>
      <c r="I275" s="247"/>
      <c r="J275" s="173" t="s">
        <v>136</v>
      </c>
      <c r="K275" s="128">
        <v>1</v>
      </c>
      <c r="L275" s="248"/>
      <c r="M275" s="248"/>
      <c r="N275" s="249">
        <f t="shared" si="61"/>
        <v>0</v>
      </c>
      <c r="O275" s="246"/>
      <c r="P275" s="246"/>
      <c r="Q275" s="246"/>
      <c r="R275" s="170"/>
      <c r="S275" s="130"/>
      <c r="T275" s="115" t="s">
        <v>5</v>
      </c>
      <c r="U275" s="40" t="s">
        <v>40</v>
      </c>
      <c r="V275" s="116">
        <v>0</v>
      </c>
      <c r="W275" s="116">
        <f t="shared" si="62"/>
        <v>0</v>
      </c>
      <c r="X275" s="116">
        <v>3.8500000000000001E-3</v>
      </c>
      <c r="Y275" s="116">
        <f t="shared" si="63"/>
        <v>3.8500000000000001E-3</v>
      </c>
      <c r="Z275" s="116">
        <v>0</v>
      </c>
      <c r="AA275" s="117">
        <f t="shared" si="64"/>
        <v>0</v>
      </c>
      <c r="AR275" s="18" t="s">
        <v>141</v>
      </c>
      <c r="AT275" s="18" t="s">
        <v>139</v>
      </c>
      <c r="AU275" s="18" t="s">
        <v>91</v>
      </c>
      <c r="AY275" s="18" t="s">
        <v>132</v>
      </c>
      <c r="BE275" s="118">
        <f t="shared" si="65"/>
        <v>0</v>
      </c>
      <c r="BF275" s="118">
        <f t="shared" si="66"/>
        <v>0</v>
      </c>
      <c r="BG275" s="118">
        <f t="shared" si="67"/>
        <v>0</v>
      </c>
      <c r="BH275" s="118">
        <f t="shared" si="68"/>
        <v>0</v>
      </c>
      <c r="BI275" s="118">
        <f t="shared" si="69"/>
        <v>0</v>
      </c>
      <c r="BJ275" s="18" t="s">
        <v>80</v>
      </c>
      <c r="BK275" s="118">
        <f t="shared" si="70"/>
        <v>0</v>
      </c>
      <c r="BL275" s="18" t="s">
        <v>137</v>
      </c>
      <c r="BM275" s="18" t="s">
        <v>621</v>
      </c>
    </row>
    <row r="276" spans="1:65" s="1" customFormat="1" ht="25.5" customHeight="1">
      <c r="A276" s="130"/>
      <c r="B276" s="166"/>
      <c r="C276" s="167" t="s">
        <v>622</v>
      </c>
      <c r="D276" s="167" t="s">
        <v>133</v>
      </c>
      <c r="E276" s="168" t="s">
        <v>623</v>
      </c>
      <c r="F276" s="243" t="s">
        <v>624</v>
      </c>
      <c r="G276" s="243"/>
      <c r="H276" s="243"/>
      <c r="I276" s="243"/>
      <c r="J276" s="169" t="s">
        <v>154</v>
      </c>
      <c r="K276" s="127">
        <v>1</v>
      </c>
      <c r="L276" s="245"/>
      <c r="M276" s="245"/>
      <c r="N276" s="246">
        <f t="shared" si="61"/>
        <v>0</v>
      </c>
      <c r="O276" s="246"/>
      <c r="P276" s="246"/>
      <c r="Q276" s="246"/>
      <c r="R276" s="170"/>
      <c r="S276" s="130"/>
      <c r="T276" s="115" t="s">
        <v>5</v>
      </c>
      <c r="U276" s="40" t="s">
        <v>40</v>
      </c>
      <c r="V276" s="116">
        <v>1.5389999999999999</v>
      </c>
      <c r="W276" s="116">
        <f t="shared" si="62"/>
        <v>1.5389999999999999</v>
      </c>
      <c r="X276" s="116">
        <v>1.149E-2</v>
      </c>
      <c r="Y276" s="116">
        <f t="shared" si="63"/>
        <v>1.149E-2</v>
      </c>
      <c r="Z276" s="116">
        <v>0</v>
      </c>
      <c r="AA276" s="117">
        <f t="shared" si="64"/>
        <v>0</v>
      </c>
      <c r="AR276" s="18" t="s">
        <v>137</v>
      </c>
      <c r="AT276" s="18" t="s">
        <v>133</v>
      </c>
      <c r="AU276" s="18" t="s">
        <v>91</v>
      </c>
      <c r="AY276" s="18" t="s">
        <v>132</v>
      </c>
      <c r="BE276" s="118">
        <f t="shared" si="65"/>
        <v>0</v>
      </c>
      <c r="BF276" s="118">
        <f t="shared" si="66"/>
        <v>0</v>
      </c>
      <c r="BG276" s="118">
        <f t="shared" si="67"/>
        <v>0</v>
      </c>
      <c r="BH276" s="118">
        <f t="shared" si="68"/>
        <v>0</v>
      </c>
      <c r="BI276" s="118">
        <f t="shared" si="69"/>
        <v>0</v>
      </c>
      <c r="BJ276" s="18" t="s">
        <v>80</v>
      </c>
      <c r="BK276" s="118">
        <f t="shared" si="70"/>
        <v>0</v>
      </c>
      <c r="BL276" s="18" t="s">
        <v>137</v>
      </c>
      <c r="BM276" s="18" t="s">
        <v>625</v>
      </c>
    </row>
    <row r="277" spans="1:65" s="1" customFormat="1" ht="25.5" customHeight="1">
      <c r="A277" s="130"/>
      <c r="B277" s="166"/>
      <c r="C277" s="167" t="s">
        <v>626</v>
      </c>
      <c r="D277" s="167" t="s">
        <v>133</v>
      </c>
      <c r="E277" s="168" t="s">
        <v>627</v>
      </c>
      <c r="F277" s="243" t="s">
        <v>628</v>
      </c>
      <c r="G277" s="243"/>
      <c r="H277" s="243"/>
      <c r="I277" s="243"/>
      <c r="J277" s="169" t="s">
        <v>136</v>
      </c>
      <c r="K277" s="127">
        <v>1</v>
      </c>
      <c r="L277" s="245"/>
      <c r="M277" s="245"/>
      <c r="N277" s="246">
        <f t="shared" si="61"/>
        <v>0</v>
      </c>
      <c r="O277" s="246"/>
      <c r="P277" s="246"/>
      <c r="Q277" s="246"/>
      <c r="R277" s="170"/>
      <c r="S277" s="130"/>
      <c r="T277" s="115" t="s">
        <v>5</v>
      </c>
      <c r="U277" s="40" t="s">
        <v>40</v>
      </c>
      <c r="V277" s="116">
        <v>0.20599999999999999</v>
      </c>
      <c r="W277" s="116">
        <f t="shared" si="62"/>
        <v>0.20599999999999999</v>
      </c>
      <c r="X277" s="116">
        <v>0</v>
      </c>
      <c r="Y277" s="116">
        <f t="shared" si="63"/>
        <v>0</v>
      </c>
      <c r="Z277" s="116">
        <v>0</v>
      </c>
      <c r="AA277" s="117">
        <f t="shared" si="64"/>
        <v>0</v>
      </c>
      <c r="AR277" s="18" t="s">
        <v>137</v>
      </c>
      <c r="AT277" s="18" t="s">
        <v>133</v>
      </c>
      <c r="AU277" s="18" t="s">
        <v>91</v>
      </c>
      <c r="AY277" s="18" t="s">
        <v>132</v>
      </c>
      <c r="BE277" s="118">
        <f t="shared" si="65"/>
        <v>0</v>
      </c>
      <c r="BF277" s="118">
        <f t="shared" si="66"/>
        <v>0</v>
      </c>
      <c r="BG277" s="118">
        <f t="shared" si="67"/>
        <v>0</v>
      </c>
      <c r="BH277" s="118">
        <f t="shared" si="68"/>
        <v>0</v>
      </c>
      <c r="BI277" s="118">
        <f t="shared" si="69"/>
        <v>0</v>
      </c>
      <c r="BJ277" s="18" t="s">
        <v>80</v>
      </c>
      <c r="BK277" s="118">
        <f t="shared" si="70"/>
        <v>0</v>
      </c>
      <c r="BL277" s="18" t="s">
        <v>137</v>
      </c>
      <c r="BM277" s="18" t="s">
        <v>629</v>
      </c>
    </row>
    <row r="278" spans="1:65" s="1" customFormat="1" ht="38.25" customHeight="1">
      <c r="A278" s="130"/>
      <c r="B278" s="166"/>
      <c r="C278" s="171" t="s">
        <v>630</v>
      </c>
      <c r="D278" s="171" t="s">
        <v>139</v>
      </c>
      <c r="E278" s="172" t="s">
        <v>631</v>
      </c>
      <c r="F278" s="247" t="s">
        <v>632</v>
      </c>
      <c r="G278" s="247"/>
      <c r="H278" s="247"/>
      <c r="I278" s="247"/>
      <c r="J278" s="173" t="s">
        <v>136</v>
      </c>
      <c r="K278" s="128">
        <v>1</v>
      </c>
      <c r="L278" s="248"/>
      <c r="M278" s="248"/>
      <c r="N278" s="249">
        <f t="shared" si="61"/>
        <v>0</v>
      </c>
      <c r="O278" s="246"/>
      <c r="P278" s="246"/>
      <c r="Q278" s="246"/>
      <c r="R278" s="170"/>
      <c r="S278" s="130"/>
      <c r="T278" s="115" t="s">
        <v>5</v>
      </c>
      <c r="U278" s="40" t="s">
        <v>40</v>
      </c>
      <c r="V278" s="116">
        <v>0</v>
      </c>
      <c r="W278" s="116">
        <f t="shared" si="62"/>
        <v>0</v>
      </c>
      <c r="X278" s="116">
        <v>3.8000000000000002E-4</v>
      </c>
      <c r="Y278" s="116">
        <f t="shared" si="63"/>
        <v>3.8000000000000002E-4</v>
      </c>
      <c r="Z278" s="116">
        <v>0</v>
      </c>
      <c r="AA278" s="117">
        <f t="shared" si="64"/>
        <v>0</v>
      </c>
      <c r="AR278" s="18" t="s">
        <v>141</v>
      </c>
      <c r="AT278" s="18" t="s">
        <v>139</v>
      </c>
      <c r="AU278" s="18" t="s">
        <v>91</v>
      </c>
      <c r="AY278" s="18" t="s">
        <v>132</v>
      </c>
      <c r="BE278" s="118">
        <f t="shared" si="65"/>
        <v>0</v>
      </c>
      <c r="BF278" s="118">
        <f t="shared" si="66"/>
        <v>0</v>
      </c>
      <c r="BG278" s="118">
        <f t="shared" si="67"/>
        <v>0</v>
      </c>
      <c r="BH278" s="118">
        <f t="shared" si="68"/>
        <v>0</v>
      </c>
      <c r="BI278" s="118">
        <f t="shared" si="69"/>
        <v>0</v>
      </c>
      <c r="BJ278" s="18" t="s">
        <v>80</v>
      </c>
      <c r="BK278" s="118">
        <f t="shared" si="70"/>
        <v>0</v>
      </c>
      <c r="BL278" s="18" t="s">
        <v>137</v>
      </c>
      <c r="BM278" s="18" t="s">
        <v>633</v>
      </c>
    </row>
    <row r="279" spans="1:65" s="1" customFormat="1" ht="25.5" customHeight="1">
      <c r="A279" s="130"/>
      <c r="B279" s="166"/>
      <c r="C279" s="167" t="s">
        <v>634</v>
      </c>
      <c r="D279" s="167" t="s">
        <v>133</v>
      </c>
      <c r="E279" s="168" t="s">
        <v>635</v>
      </c>
      <c r="F279" s="243" t="s">
        <v>636</v>
      </c>
      <c r="G279" s="243"/>
      <c r="H279" s="243"/>
      <c r="I279" s="243"/>
      <c r="J279" s="169" t="s">
        <v>136</v>
      </c>
      <c r="K279" s="127">
        <v>1</v>
      </c>
      <c r="L279" s="245"/>
      <c r="M279" s="245"/>
      <c r="N279" s="246">
        <f t="shared" si="61"/>
        <v>0</v>
      </c>
      <c r="O279" s="246"/>
      <c r="P279" s="246"/>
      <c r="Q279" s="246"/>
      <c r="R279" s="170"/>
      <c r="S279" s="130"/>
      <c r="T279" s="115" t="s">
        <v>5</v>
      </c>
      <c r="U279" s="40" t="s">
        <v>40</v>
      </c>
      <c r="V279" s="116">
        <v>0.16600000000000001</v>
      </c>
      <c r="W279" s="116">
        <f t="shared" si="62"/>
        <v>0.16600000000000001</v>
      </c>
      <c r="X279" s="116">
        <v>0</v>
      </c>
      <c r="Y279" s="116">
        <f t="shared" si="63"/>
        <v>0</v>
      </c>
      <c r="Z279" s="116">
        <v>0</v>
      </c>
      <c r="AA279" s="117">
        <f t="shared" si="64"/>
        <v>0</v>
      </c>
      <c r="AR279" s="18" t="s">
        <v>137</v>
      </c>
      <c r="AT279" s="18" t="s">
        <v>133</v>
      </c>
      <c r="AU279" s="18" t="s">
        <v>91</v>
      </c>
      <c r="AY279" s="18" t="s">
        <v>132</v>
      </c>
      <c r="BE279" s="118">
        <f t="shared" si="65"/>
        <v>0</v>
      </c>
      <c r="BF279" s="118">
        <f t="shared" si="66"/>
        <v>0</v>
      </c>
      <c r="BG279" s="118">
        <f t="shared" si="67"/>
        <v>0</v>
      </c>
      <c r="BH279" s="118">
        <f t="shared" si="68"/>
        <v>0</v>
      </c>
      <c r="BI279" s="118">
        <f t="shared" si="69"/>
        <v>0</v>
      </c>
      <c r="BJ279" s="18" t="s">
        <v>80</v>
      </c>
      <c r="BK279" s="118">
        <f t="shared" si="70"/>
        <v>0</v>
      </c>
      <c r="BL279" s="18" t="s">
        <v>137</v>
      </c>
      <c r="BM279" s="18" t="s">
        <v>637</v>
      </c>
    </row>
    <row r="280" spans="1:65" s="1" customFormat="1" ht="38.25" customHeight="1">
      <c r="A280" s="130"/>
      <c r="B280" s="166"/>
      <c r="C280" s="171" t="s">
        <v>638</v>
      </c>
      <c r="D280" s="171" t="s">
        <v>139</v>
      </c>
      <c r="E280" s="172" t="s">
        <v>639</v>
      </c>
      <c r="F280" s="247" t="s">
        <v>640</v>
      </c>
      <c r="G280" s="247"/>
      <c r="H280" s="247"/>
      <c r="I280" s="247"/>
      <c r="J280" s="173" t="s">
        <v>136</v>
      </c>
      <c r="K280" s="128">
        <v>1</v>
      </c>
      <c r="L280" s="248"/>
      <c r="M280" s="248"/>
      <c r="N280" s="249">
        <f t="shared" si="61"/>
        <v>0</v>
      </c>
      <c r="O280" s="246"/>
      <c r="P280" s="246"/>
      <c r="Q280" s="246"/>
      <c r="R280" s="170"/>
      <c r="S280" s="130"/>
      <c r="T280" s="115" t="s">
        <v>5</v>
      </c>
      <c r="U280" s="40" t="s">
        <v>40</v>
      </c>
      <c r="V280" s="116">
        <v>0</v>
      </c>
      <c r="W280" s="116">
        <f t="shared" si="62"/>
        <v>0</v>
      </c>
      <c r="X280" s="116">
        <v>2.4000000000000001E-4</v>
      </c>
      <c r="Y280" s="116">
        <f t="shared" si="63"/>
        <v>2.4000000000000001E-4</v>
      </c>
      <c r="Z280" s="116">
        <v>0</v>
      </c>
      <c r="AA280" s="117">
        <f t="shared" si="64"/>
        <v>0</v>
      </c>
      <c r="AR280" s="18" t="s">
        <v>141</v>
      </c>
      <c r="AT280" s="18" t="s">
        <v>139</v>
      </c>
      <c r="AU280" s="18" t="s">
        <v>91</v>
      </c>
      <c r="AY280" s="18" t="s">
        <v>132</v>
      </c>
      <c r="BE280" s="118">
        <f t="shared" si="65"/>
        <v>0</v>
      </c>
      <c r="BF280" s="118">
        <f t="shared" si="66"/>
        <v>0</v>
      </c>
      <c r="BG280" s="118">
        <f t="shared" si="67"/>
        <v>0</v>
      </c>
      <c r="BH280" s="118">
        <f t="shared" si="68"/>
        <v>0</v>
      </c>
      <c r="BI280" s="118">
        <f t="shared" si="69"/>
        <v>0</v>
      </c>
      <c r="BJ280" s="18" t="s">
        <v>80</v>
      </c>
      <c r="BK280" s="118">
        <f t="shared" si="70"/>
        <v>0</v>
      </c>
      <c r="BL280" s="18" t="s">
        <v>137</v>
      </c>
      <c r="BM280" s="18" t="s">
        <v>641</v>
      </c>
    </row>
    <row r="281" spans="1:65" s="1" customFormat="1" ht="25.5" customHeight="1">
      <c r="A281" s="130"/>
      <c r="B281" s="166"/>
      <c r="C281" s="167" t="s">
        <v>642</v>
      </c>
      <c r="D281" s="167" t="s">
        <v>133</v>
      </c>
      <c r="E281" s="168" t="s">
        <v>643</v>
      </c>
      <c r="F281" s="243" t="s">
        <v>644</v>
      </c>
      <c r="G281" s="243"/>
      <c r="H281" s="243"/>
      <c r="I281" s="243"/>
      <c r="J281" s="169" t="s">
        <v>154</v>
      </c>
      <c r="K281" s="127">
        <v>1</v>
      </c>
      <c r="L281" s="245"/>
      <c r="M281" s="245"/>
      <c r="N281" s="246">
        <f t="shared" si="61"/>
        <v>0</v>
      </c>
      <c r="O281" s="246"/>
      <c r="P281" s="246"/>
      <c r="Q281" s="246"/>
      <c r="R281" s="170"/>
      <c r="S281" s="130"/>
      <c r="T281" s="115" t="s">
        <v>5</v>
      </c>
      <c r="U281" s="40" t="s">
        <v>40</v>
      </c>
      <c r="V281" s="116">
        <v>0.14499999999999999</v>
      </c>
      <c r="W281" s="116">
        <f t="shared" si="62"/>
        <v>0.14499999999999999</v>
      </c>
      <c r="X281" s="116">
        <v>6.9999999999999994E-5</v>
      </c>
      <c r="Y281" s="116">
        <f t="shared" si="63"/>
        <v>6.9999999999999994E-5</v>
      </c>
      <c r="Z281" s="116">
        <v>0</v>
      </c>
      <c r="AA281" s="117">
        <f t="shared" si="64"/>
        <v>0</v>
      </c>
      <c r="AR281" s="18" t="s">
        <v>137</v>
      </c>
      <c r="AT281" s="18" t="s">
        <v>133</v>
      </c>
      <c r="AU281" s="18" t="s">
        <v>91</v>
      </c>
      <c r="AY281" s="18" t="s">
        <v>132</v>
      </c>
      <c r="BE281" s="118">
        <f t="shared" si="65"/>
        <v>0</v>
      </c>
      <c r="BF281" s="118">
        <f t="shared" si="66"/>
        <v>0</v>
      </c>
      <c r="BG281" s="118">
        <f t="shared" si="67"/>
        <v>0</v>
      </c>
      <c r="BH281" s="118">
        <f t="shared" si="68"/>
        <v>0</v>
      </c>
      <c r="BI281" s="118">
        <f t="shared" si="69"/>
        <v>0</v>
      </c>
      <c r="BJ281" s="18" t="s">
        <v>80</v>
      </c>
      <c r="BK281" s="118">
        <f t="shared" si="70"/>
        <v>0</v>
      </c>
      <c r="BL281" s="18" t="s">
        <v>137</v>
      </c>
      <c r="BM281" s="18" t="s">
        <v>645</v>
      </c>
    </row>
    <row r="282" spans="1:65" s="1" customFormat="1" ht="16.5" customHeight="1">
      <c r="A282" s="130"/>
      <c r="B282" s="166"/>
      <c r="C282" s="171" t="s">
        <v>646</v>
      </c>
      <c r="D282" s="171" t="s">
        <v>139</v>
      </c>
      <c r="E282" s="172" t="s">
        <v>647</v>
      </c>
      <c r="F282" s="247" t="s">
        <v>648</v>
      </c>
      <c r="G282" s="247"/>
      <c r="H282" s="247"/>
      <c r="I282" s="247"/>
      <c r="J282" s="173" t="s">
        <v>136</v>
      </c>
      <c r="K282" s="128">
        <v>1</v>
      </c>
      <c r="L282" s="248"/>
      <c r="M282" s="248"/>
      <c r="N282" s="249">
        <f t="shared" si="61"/>
        <v>0</v>
      </c>
      <c r="O282" s="246"/>
      <c r="P282" s="246"/>
      <c r="Q282" s="246"/>
      <c r="R282" s="170"/>
      <c r="S282" s="130"/>
      <c r="T282" s="115" t="s">
        <v>5</v>
      </c>
      <c r="U282" s="40" t="s">
        <v>40</v>
      </c>
      <c r="V282" s="116">
        <v>0</v>
      </c>
      <c r="W282" s="116">
        <f t="shared" si="62"/>
        <v>0</v>
      </c>
      <c r="X282" s="116">
        <v>1.8000000000000001E-4</v>
      </c>
      <c r="Y282" s="116">
        <f t="shared" si="63"/>
        <v>1.8000000000000001E-4</v>
      </c>
      <c r="Z282" s="116">
        <v>0</v>
      </c>
      <c r="AA282" s="117">
        <f t="shared" si="64"/>
        <v>0</v>
      </c>
      <c r="AR282" s="18" t="s">
        <v>141</v>
      </c>
      <c r="AT282" s="18" t="s">
        <v>139</v>
      </c>
      <c r="AU282" s="18" t="s">
        <v>91</v>
      </c>
      <c r="AY282" s="18" t="s">
        <v>132</v>
      </c>
      <c r="BE282" s="118">
        <f t="shared" si="65"/>
        <v>0</v>
      </c>
      <c r="BF282" s="118">
        <f t="shared" si="66"/>
        <v>0</v>
      </c>
      <c r="BG282" s="118">
        <f t="shared" si="67"/>
        <v>0</v>
      </c>
      <c r="BH282" s="118">
        <f t="shared" si="68"/>
        <v>0</v>
      </c>
      <c r="BI282" s="118">
        <f t="shared" si="69"/>
        <v>0</v>
      </c>
      <c r="BJ282" s="18" t="s">
        <v>80</v>
      </c>
      <c r="BK282" s="118">
        <f t="shared" si="70"/>
        <v>0</v>
      </c>
      <c r="BL282" s="18" t="s">
        <v>137</v>
      </c>
      <c r="BM282" s="18" t="s">
        <v>649</v>
      </c>
    </row>
    <row r="283" spans="1:65" s="1" customFormat="1" ht="16.5" customHeight="1">
      <c r="A283" s="130"/>
      <c r="B283" s="166"/>
      <c r="C283" s="167" t="s">
        <v>650</v>
      </c>
      <c r="D283" s="167" t="s">
        <v>133</v>
      </c>
      <c r="E283" s="168" t="s">
        <v>272</v>
      </c>
      <c r="F283" s="243" t="s">
        <v>273</v>
      </c>
      <c r="G283" s="243"/>
      <c r="H283" s="243"/>
      <c r="I283" s="243"/>
      <c r="J283" s="169" t="s">
        <v>136</v>
      </c>
      <c r="K283" s="127">
        <v>1</v>
      </c>
      <c r="L283" s="245"/>
      <c r="M283" s="245"/>
      <c r="N283" s="246">
        <f t="shared" si="61"/>
        <v>0</v>
      </c>
      <c r="O283" s="246"/>
      <c r="P283" s="246"/>
      <c r="Q283" s="246"/>
      <c r="R283" s="170"/>
      <c r="S283" s="130"/>
      <c r="T283" s="115" t="s">
        <v>5</v>
      </c>
      <c r="U283" s="40" t="s">
        <v>40</v>
      </c>
      <c r="V283" s="116">
        <v>0.433</v>
      </c>
      <c r="W283" s="116">
        <f t="shared" si="62"/>
        <v>0.433</v>
      </c>
      <c r="X283" s="116">
        <v>1.47E-3</v>
      </c>
      <c r="Y283" s="116">
        <f t="shared" si="63"/>
        <v>1.47E-3</v>
      </c>
      <c r="Z283" s="116">
        <v>0</v>
      </c>
      <c r="AA283" s="117">
        <f t="shared" si="64"/>
        <v>0</v>
      </c>
      <c r="AR283" s="18" t="s">
        <v>137</v>
      </c>
      <c r="AT283" s="18" t="s">
        <v>133</v>
      </c>
      <c r="AU283" s="18" t="s">
        <v>91</v>
      </c>
      <c r="AY283" s="18" t="s">
        <v>132</v>
      </c>
      <c r="BE283" s="118">
        <f t="shared" si="65"/>
        <v>0</v>
      </c>
      <c r="BF283" s="118">
        <f t="shared" si="66"/>
        <v>0</v>
      </c>
      <c r="BG283" s="118">
        <f t="shared" si="67"/>
        <v>0</v>
      </c>
      <c r="BH283" s="118">
        <f t="shared" si="68"/>
        <v>0</v>
      </c>
      <c r="BI283" s="118">
        <f t="shared" si="69"/>
        <v>0</v>
      </c>
      <c r="BJ283" s="18" t="s">
        <v>80</v>
      </c>
      <c r="BK283" s="118">
        <f t="shared" si="70"/>
        <v>0</v>
      </c>
      <c r="BL283" s="18" t="s">
        <v>137</v>
      </c>
      <c r="BM283" s="18" t="s">
        <v>651</v>
      </c>
    </row>
    <row r="284" spans="1:65" s="1" customFormat="1" ht="16.5" customHeight="1">
      <c r="A284" s="130"/>
      <c r="B284" s="166"/>
      <c r="C284" s="171" t="s">
        <v>652</v>
      </c>
      <c r="D284" s="171" t="s">
        <v>139</v>
      </c>
      <c r="E284" s="172" t="s">
        <v>653</v>
      </c>
      <c r="F284" s="247" t="s">
        <v>654</v>
      </c>
      <c r="G284" s="247"/>
      <c r="H284" s="247"/>
      <c r="I284" s="247"/>
      <c r="J284" s="173" t="s">
        <v>136</v>
      </c>
      <c r="K284" s="128">
        <v>1</v>
      </c>
      <c r="L284" s="248"/>
      <c r="M284" s="248"/>
      <c r="N284" s="249">
        <f t="shared" si="61"/>
        <v>0</v>
      </c>
      <c r="O284" s="246"/>
      <c r="P284" s="246"/>
      <c r="Q284" s="246"/>
      <c r="R284" s="170"/>
      <c r="S284" s="130"/>
      <c r="T284" s="115" t="s">
        <v>5</v>
      </c>
      <c r="U284" s="40" t="s">
        <v>40</v>
      </c>
      <c r="V284" s="116">
        <v>0</v>
      </c>
      <c r="W284" s="116">
        <f t="shared" si="62"/>
        <v>0</v>
      </c>
      <c r="X284" s="116">
        <v>6.4999999999999997E-4</v>
      </c>
      <c r="Y284" s="116">
        <f t="shared" si="63"/>
        <v>6.4999999999999997E-4</v>
      </c>
      <c r="Z284" s="116">
        <v>0</v>
      </c>
      <c r="AA284" s="117">
        <f t="shared" si="64"/>
        <v>0</v>
      </c>
      <c r="AR284" s="18" t="s">
        <v>141</v>
      </c>
      <c r="AT284" s="18" t="s">
        <v>139</v>
      </c>
      <c r="AU284" s="18" t="s">
        <v>91</v>
      </c>
      <c r="AY284" s="18" t="s">
        <v>132</v>
      </c>
      <c r="BE284" s="118">
        <f t="shared" si="65"/>
        <v>0</v>
      </c>
      <c r="BF284" s="118">
        <f t="shared" si="66"/>
        <v>0</v>
      </c>
      <c r="BG284" s="118">
        <f t="shared" si="67"/>
        <v>0</v>
      </c>
      <c r="BH284" s="118">
        <f t="shared" si="68"/>
        <v>0</v>
      </c>
      <c r="BI284" s="118">
        <f t="shared" si="69"/>
        <v>0</v>
      </c>
      <c r="BJ284" s="18" t="s">
        <v>80</v>
      </c>
      <c r="BK284" s="118">
        <f t="shared" si="70"/>
        <v>0</v>
      </c>
      <c r="BL284" s="18" t="s">
        <v>137</v>
      </c>
      <c r="BM284" s="18" t="s">
        <v>655</v>
      </c>
    </row>
    <row r="285" spans="1:65" s="1" customFormat="1" ht="25.5" customHeight="1">
      <c r="A285" s="130"/>
      <c r="B285" s="166"/>
      <c r="C285" s="171" t="s">
        <v>656</v>
      </c>
      <c r="D285" s="171" t="s">
        <v>139</v>
      </c>
      <c r="E285" s="172" t="s">
        <v>280</v>
      </c>
      <c r="F285" s="247" t="s">
        <v>281</v>
      </c>
      <c r="G285" s="247"/>
      <c r="H285" s="247"/>
      <c r="I285" s="247"/>
      <c r="J285" s="173" t="s">
        <v>136</v>
      </c>
      <c r="K285" s="128">
        <v>1</v>
      </c>
      <c r="L285" s="248"/>
      <c r="M285" s="248"/>
      <c r="N285" s="249">
        <f t="shared" si="61"/>
        <v>0</v>
      </c>
      <c r="O285" s="246"/>
      <c r="P285" s="246"/>
      <c r="Q285" s="246"/>
      <c r="R285" s="170"/>
      <c r="S285" s="130"/>
      <c r="T285" s="115" t="s">
        <v>5</v>
      </c>
      <c r="U285" s="40" t="s">
        <v>40</v>
      </c>
      <c r="V285" s="116">
        <v>0</v>
      </c>
      <c r="W285" s="116">
        <f t="shared" si="62"/>
        <v>0</v>
      </c>
      <c r="X285" s="116">
        <v>5.0000000000000001E-4</v>
      </c>
      <c r="Y285" s="116">
        <f t="shared" si="63"/>
        <v>5.0000000000000001E-4</v>
      </c>
      <c r="Z285" s="116">
        <v>0</v>
      </c>
      <c r="AA285" s="117">
        <f t="shared" si="64"/>
        <v>0</v>
      </c>
      <c r="AR285" s="18" t="s">
        <v>141</v>
      </c>
      <c r="AT285" s="18" t="s">
        <v>139</v>
      </c>
      <c r="AU285" s="18" t="s">
        <v>91</v>
      </c>
      <c r="AY285" s="18" t="s">
        <v>132</v>
      </c>
      <c r="BE285" s="118">
        <f t="shared" si="65"/>
        <v>0</v>
      </c>
      <c r="BF285" s="118">
        <f t="shared" si="66"/>
        <v>0</v>
      </c>
      <c r="BG285" s="118">
        <f t="shared" si="67"/>
        <v>0</v>
      </c>
      <c r="BH285" s="118">
        <f t="shared" si="68"/>
        <v>0</v>
      </c>
      <c r="BI285" s="118">
        <f t="shared" si="69"/>
        <v>0</v>
      </c>
      <c r="BJ285" s="18" t="s">
        <v>80</v>
      </c>
      <c r="BK285" s="118">
        <f t="shared" si="70"/>
        <v>0</v>
      </c>
      <c r="BL285" s="18" t="s">
        <v>137</v>
      </c>
      <c r="BM285" s="18" t="s">
        <v>657</v>
      </c>
    </row>
    <row r="286" spans="1:65" s="1" customFormat="1" ht="25.5" customHeight="1">
      <c r="A286" s="130"/>
      <c r="B286" s="166"/>
      <c r="C286" s="171" t="s">
        <v>658</v>
      </c>
      <c r="D286" s="171" t="s">
        <v>139</v>
      </c>
      <c r="E286" s="172" t="s">
        <v>288</v>
      </c>
      <c r="F286" s="247" t="s">
        <v>289</v>
      </c>
      <c r="G286" s="247"/>
      <c r="H286" s="247"/>
      <c r="I286" s="247"/>
      <c r="J286" s="173" t="s">
        <v>136</v>
      </c>
      <c r="K286" s="128">
        <v>1</v>
      </c>
      <c r="L286" s="248"/>
      <c r="M286" s="248"/>
      <c r="N286" s="249">
        <f t="shared" si="61"/>
        <v>0</v>
      </c>
      <c r="O286" s="246"/>
      <c r="P286" s="246"/>
      <c r="Q286" s="246"/>
      <c r="R286" s="170"/>
      <c r="S286" s="130"/>
      <c r="T286" s="115" t="s">
        <v>5</v>
      </c>
      <c r="U286" s="40" t="s">
        <v>40</v>
      </c>
      <c r="V286" s="116">
        <v>0</v>
      </c>
      <c r="W286" s="116">
        <f t="shared" si="62"/>
        <v>0</v>
      </c>
      <c r="X286" s="116">
        <v>1.0000000000000001E-5</v>
      </c>
      <c r="Y286" s="116">
        <f t="shared" si="63"/>
        <v>1.0000000000000001E-5</v>
      </c>
      <c r="Z286" s="116">
        <v>0</v>
      </c>
      <c r="AA286" s="117">
        <f t="shared" si="64"/>
        <v>0</v>
      </c>
      <c r="AR286" s="18" t="s">
        <v>141</v>
      </c>
      <c r="AT286" s="18" t="s">
        <v>139</v>
      </c>
      <c r="AU286" s="18" t="s">
        <v>91</v>
      </c>
      <c r="AY286" s="18" t="s">
        <v>132</v>
      </c>
      <c r="BE286" s="118">
        <f t="shared" si="65"/>
        <v>0</v>
      </c>
      <c r="BF286" s="118">
        <f t="shared" si="66"/>
        <v>0</v>
      </c>
      <c r="BG286" s="118">
        <f t="shared" si="67"/>
        <v>0</v>
      </c>
      <c r="BH286" s="118">
        <f t="shared" si="68"/>
        <v>0</v>
      </c>
      <c r="BI286" s="118">
        <f t="shared" si="69"/>
        <v>0</v>
      </c>
      <c r="BJ286" s="18" t="s">
        <v>80</v>
      </c>
      <c r="BK286" s="118">
        <f t="shared" si="70"/>
        <v>0</v>
      </c>
      <c r="BL286" s="18" t="s">
        <v>137</v>
      </c>
      <c r="BM286" s="18" t="s">
        <v>659</v>
      </c>
    </row>
    <row r="287" spans="1:65" s="1" customFormat="1" ht="16.5" customHeight="1">
      <c r="A287" s="130"/>
      <c r="B287" s="166"/>
      <c r="C287" s="167" t="s">
        <v>660</v>
      </c>
      <c r="D287" s="167" t="s">
        <v>133</v>
      </c>
      <c r="E287" s="168" t="s">
        <v>298</v>
      </c>
      <c r="F287" s="243" t="s">
        <v>299</v>
      </c>
      <c r="G287" s="243"/>
      <c r="H287" s="243"/>
      <c r="I287" s="243"/>
      <c r="J287" s="169" t="s">
        <v>136</v>
      </c>
      <c r="K287" s="127">
        <v>2</v>
      </c>
      <c r="L287" s="245"/>
      <c r="M287" s="245"/>
      <c r="N287" s="246">
        <f t="shared" si="61"/>
        <v>0</v>
      </c>
      <c r="O287" s="246"/>
      <c r="P287" s="246"/>
      <c r="Q287" s="246"/>
      <c r="R287" s="170"/>
      <c r="S287" s="130"/>
      <c r="T287" s="115" t="s">
        <v>5</v>
      </c>
      <c r="U287" s="40" t="s">
        <v>40</v>
      </c>
      <c r="V287" s="116">
        <v>0.27800000000000002</v>
      </c>
      <c r="W287" s="116">
        <f t="shared" si="62"/>
        <v>0.55600000000000005</v>
      </c>
      <c r="X287" s="116">
        <v>2.4000000000000001E-4</v>
      </c>
      <c r="Y287" s="116">
        <f t="shared" si="63"/>
        <v>4.8000000000000001E-4</v>
      </c>
      <c r="Z287" s="116">
        <v>0</v>
      </c>
      <c r="AA287" s="117">
        <f t="shared" si="64"/>
        <v>0</v>
      </c>
      <c r="AR287" s="18" t="s">
        <v>137</v>
      </c>
      <c r="AT287" s="18" t="s">
        <v>133</v>
      </c>
      <c r="AU287" s="18" t="s">
        <v>91</v>
      </c>
      <c r="AY287" s="18" t="s">
        <v>132</v>
      </c>
      <c r="BE287" s="118">
        <f t="shared" si="65"/>
        <v>0</v>
      </c>
      <c r="BF287" s="118">
        <f t="shared" si="66"/>
        <v>0</v>
      </c>
      <c r="BG287" s="118">
        <f t="shared" si="67"/>
        <v>0</v>
      </c>
      <c r="BH287" s="118">
        <f t="shared" si="68"/>
        <v>0</v>
      </c>
      <c r="BI287" s="118">
        <f t="shared" si="69"/>
        <v>0</v>
      </c>
      <c r="BJ287" s="18" t="s">
        <v>80</v>
      </c>
      <c r="BK287" s="118">
        <f t="shared" si="70"/>
        <v>0</v>
      </c>
      <c r="BL287" s="18" t="s">
        <v>137</v>
      </c>
      <c r="BM287" s="18" t="s">
        <v>661</v>
      </c>
    </row>
    <row r="288" spans="1:65" s="1" customFormat="1" ht="25.5" customHeight="1">
      <c r="A288" s="130"/>
      <c r="B288" s="166"/>
      <c r="C288" s="167" t="s">
        <v>662</v>
      </c>
      <c r="D288" s="167" t="s">
        <v>133</v>
      </c>
      <c r="E288" s="168" t="s">
        <v>663</v>
      </c>
      <c r="F288" s="243" t="s">
        <v>664</v>
      </c>
      <c r="G288" s="243"/>
      <c r="H288" s="243"/>
      <c r="I288" s="243"/>
      <c r="J288" s="169" t="s">
        <v>183</v>
      </c>
      <c r="K288" s="127">
        <v>2</v>
      </c>
      <c r="L288" s="245"/>
      <c r="M288" s="245"/>
      <c r="N288" s="246">
        <f t="shared" si="61"/>
        <v>0</v>
      </c>
      <c r="O288" s="246"/>
      <c r="P288" s="246"/>
      <c r="Q288" s="246"/>
      <c r="R288" s="170"/>
      <c r="S288" s="130"/>
      <c r="T288" s="115" t="s">
        <v>5</v>
      </c>
      <c r="U288" s="40" t="s">
        <v>40</v>
      </c>
      <c r="V288" s="116">
        <v>2.423</v>
      </c>
      <c r="W288" s="116">
        <f t="shared" si="62"/>
        <v>4.8460000000000001</v>
      </c>
      <c r="X288" s="116">
        <v>4.4299999999999999E-2</v>
      </c>
      <c r="Y288" s="116">
        <f t="shared" si="63"/>
        <v>8.8599999999999998E-2</v>
      </c>
      <c r="Z288" s="116">
        <v>0</v>
      </c>
      <c r="AA288" s="117">
        <f t="shared" si="64"/>
        <v>0</v>
      </c>
      <c r="AR288" s="18" t="s">
        <v>137</v>
      </c>
      <c r="AT288" s="18" t="s">
        <v>133</v>
      </c>
      <c r="AU288" s="18" t="s">
        <v>91</v>
      </c>
      <c r="AY288" s="18" t="s">
        <v>132</v>
      </c>
      <c r="BE288" s="118">
        <f t="shared" si="65"/>
        <v>0</v>
      </c>
      <c r="BF288" s="118">
        <f t="shared" si="66"/>
        <v>0</v>
      </c>
      <c r="BG288" s="118">
        <f t="shared" si="67"/>
        <v>0</v>
      </c>
      <c r="BH288" s="118">
        <f t="shared" si="68"/>
        <v>0</v>
      </c>
      <c r="BI288" s="118">
        <f t="shared" si="69"/>
        <v>0</v>
      </c>
      <c r="BJ288" s="18" t="s">
        <v>80</v>
      </c>
      <c r="BK288" s="118">
        <f t="shared" si="70"/>
        <v>0</v>
      </c>
      <c r="BL288" s="18" t="s">
        <v>137</v>
      </c>
      <c r="BM288" s="18" t="s">
        <v>665</v>
      </c>
    </row>
    <row r="289" spans="1:65" s="1" customFormat="1" ht="16.5" customHeight="1">
      <c r="A289" s="130"/>
      <c r="B289" s="166"/>
      <c r="C289" s="176"/>
      <c r="D289" s="176"/>
      <c r="E289" s="176"/>
      <c r="F289" s="251" t="s">
        <v>666</v>
      </c>
      <c r="G289" s="252"/>
      <c r="H289" s="252"/>
      <c r="I289" s="252"/>
      <c r="J289" s="176"/>
      <c r="K289" s="181"/>
      <c r="L289" s="181"/>
      <c r="M289" s="181"/>
      <c r="N289" s="176"/>
      <c r="O289" s="176"/>
      <c r="P289" s="176"/>
      <c r="Q289" s="176"/>
      <c r="R289" s="170"/>
      <c r="S289" s="130"/>
      <c r="T289" s="119"/>
      <c r="U289" s="32"/>
      <c r="V289" s="32"/>
      <c r="W289" s="32"/>
      <c r="X289" s="32"/>
      <c r="Y289" s="32"/>
      <c r="Z289" s="32"/>
      <c r="AA289" s="70"/>
      <c r="AT289" s="18" t="s">
        <v>484</v>
      </c>
      <c r="AU289" s="18" t="s">
        <v>91</v>
      </c>
    </row>
    <row r="290" spans="1:65" s="1" customFormat="1" ht="25.5" customHeight="1">
      <c r="A290" s="130"/>
      <c r="B290" s="166"/>
      <c r="C290" s="167" t="s">
        <v>667</v>
      </c>
      <c r="D290" s="167" t="s">
        <v>133</v>
      </c>
      <c r="E290" s="168" t="s">
        <v>668</v>
      </c>
      <c r="F290" s="243" t="s">
        <v>669</v>
      </c>
      <c r="G290" s="243"/>
      <c r="H290" s="243"/>
      <c r="I290" s="243"/>
      <c r="J290" s="169" t="s">
        <v>136</v>
      </c>
      <c r="K290" s="127">
        <v>2</v>
      </c>
      <c r="L290" s="245"/>
      <c r="M290" s="245"/>
      <c r="N290" s="246">
        <f>ROUND(L290*K290,2)</f>
        <v>0</v>
      </c>
      <c r="O290" s="246"/>
      <c r="P290" s="246"/>
      <c r="Q290" s="246"/>
      <c r="R290" s="170"/>
      <c r="S290" s="130"/>
      <c r="T290" s="115" t="s">
        <v>5</v>
      </c>
      <c r="U290" s="40" t="s">
        <v>40</v>
      </c>
      <c r="V290" s="116">
        <v>1.494</v>
      </c>
      <c r="W290" s="116">
        <f>V290*K290</f>
        <v>2.988</v>
      </c>
      <c r="X290" s="116">
        <v>1.0160000000000001E-2</v>
      </c>
      <c r="Y290" s="116">
        <f>X290*K290</f>
        <v>2.0320000000000001E-2</v>
      </c>
      <c r="Z290" s="116">
        <v>0</v>
      </c>
      <c r="AA290" s="117">
        <f>Z290*K290</f>
        <v>0</v>
      </c>
      <c r="AR290" s="18" t="s">
        <v>137</v>
      </c>
      <c r="AT290" s="18" t="s">
        <v>133</v>
      </c>
      <c r="AU290" s="18" t="s">
        <v>91</v>
      </c>
      <c r="AY290" s="18" t="s">
        <v>132</v>
      </c>
      <c r="BE290" s="118">
        <f>IF(U290="základní",N290,0)</f>
        <v>0</v>
      </c>
      <c r="BF290" s="118">
        <f>IF(U290="snížená",N290,0)</f>
        <v>0</v>
      </c>
      <c r="BG290" s="118">
        <f>IF(U290="zákl. přenesená",N290,0)</f>
        <v>0</v>
      </c>
      <c r="BH290" s="118">
        <f>IF(U290="sníž. přenesená",N290,0)</f>
        <v>0</v>
      </c>
      <c r="BI290" s="118">
        <f>IF(U290="nulová",N290,0)</f>
        <v>0</v>
      </c>
      <c r="BJ290" s="18" t="s">
        <v>80</v>
      </c>
      <c r="BK290" s="118">
        <f>ROUND(L290*K290,2)</f>
        <v>0</v>
      </c>
      <c r="BL290" s="18" t="s">
        <v>137</v>
      </c>
      <c r="BM290" s="18" t="s">
        <v>670</v>
      </c>
    </row>
    <row r="291" spans="1:65" s="9" customFormat="1" ht="29.85" customHeight="1">
      <c r="A291" s="129"/>
      <c r="B291" s="161"/>
      <c r="C291" s="162"/>
      <c r="D291" s="165" t="s">
        <v>113</v>
      </c>
      <c r="E291" s="165"/>
      <c r="F291" s="165"/>
      <c r="G291" s="165"/>
      <c r="H291" s="165"/>
      <c r="I291" s="165"/>
      <c r="J291" s="165"/>
      <c r="K291" s="180"/>
      <c r="L291" s="180"/>
      <c r="M291" s="180"/>
      <c r="N291" s="255">
        <f>SUM(N292:Q297)</f>
        <v>0</v>
      </c>
      <c r="O291" s="256"/>
      <c r="P291" s="256"/>
      <c r="Q291" s="256"/>
      <c r="R291" s="164"/>
      <c r="S291" s="129"/>
      <c r="T291" s="109"/>
      <c r="U291" s="108"/>
      <c r="V291" s="108"/>
      <c r="W291" s="110">
        <f>SUM(W292:W297)</f>
        <v>66.599999999999994</v>
      </c>
      <c r="X291" s="108"/>
      <c r="Y291" s="110">
        <f>SUM(Y292:Y297)</f>
        <v>0.46099999999999997</v>
      </c>
      <c r="Z291" s="108"/>
      <c r="AA291" s="111">
        <f>SUM(AA292:AA297)</f>
        <v>0.42050000000000004</v>
      </c>
      <c r="AR291" s="112" t="s">
        <v>91</v>
      </c>
      <c r="AT291" s="113" t="s">
        <v>74</v>
      </c>
      <c r="AU291" s="113" t="s">
        <v>80</v>
      </c>
      <c r="AY291" s="112" t="s">
        <v>132</v>
      </c>
      <c r="BK291" s="114">
        <f>SUM(BK292:BK297)</f>
        <v>0</v>
      </c>
    </row>
    <row r="292" spans="1:65" s="1" customFormat="1" ht="25.5" customHeight="1">
      <c r="A292" s="130"/>
      <c r="B292" s="166"/>
      <c r="C292" s="167" t="s">
        <v>671</v>
      </c>
      <c r="D292" s="167" t="s">
        <v>133</v>
      </c>
      <c r="E292" s="168" t="s">
        <v>581</v>
      </c>
      <c r="F292" s="243" t="s">
        <v>582</v>
      </c>
      <c r="G292" s="243"/>
      <c r="H292" s="243"/>
      <c r="I292" s="243"/>
      <c r="J292" s="169" t="s">
        <v>183</v>
      </c>
      <c r="K292" s="127">
        <v>50</v>
      </c>
      <c r="L292" s="245"/>
      <c r="M292" s="245"/>
      <c r="N292" s="246">
        <f>ROUND(L292*K292,2)</f>
        <v>0</v>
      </c>
      <c r="O292" s="246"/>
      <c r="P292" s="246"/>
      <c r="Q292" s="246"/>
      <c r="R292" s="170"/>
      <c r="S292" s="130"/>
      <c r="T292" s="115" t="s">
        <v>5</v>
      </c>
      <c r="U292" s="40" t="s">
        <v>40</v>
      </c>
      <c r="V292" s="116">
        <v>0.99099999999999999</v>
      </c>
      <c r="W292" s="116">
        <f>V292*K292</f>
        <v>49.55</v>
      </c>
      <c r="X292" s="116">
        <v>9.0799999999999995E-3</v>
      </c>
      <c r="Y292" s="116">
        <f>X292*K292</f>
        <v>0.45399999999999996</v>
      </c>
      <c r="Z292" s="116">
        <v>0</v>
      </c>
      <c r="AA292" s="117">
        <f>Z292*K292</f>
        <v>0</v>
      </c>
      <c r="AR292" s="18" t="s">
        <v>137</v>
      </c>
      <c r="AT292" s="18" t="s">
        <v>133</v>
      </c>
      <c r="AU292" s="18" t="s">
        <v>91</v>
      </c>
      <c r="AY292" s="18" t="s">
        <v>132</v>
      </c>
      <c r="BE292" s="118">
        <f>IF(U292="základní",N292,0)</f>
        <v>0</v>
      </c>
      <c r="BF292" s="118">
        <f>IF(U292="snížená",N292,0)</f>
        <v>0</v>
      </c>
      <c r="BG292" s="118">
        <f>IF(U292="zákl. přenesená",N292,0)</f>
        <v>0</v>
      </c>
      <c r="BH292" s="118">
        <f>IF(U292="sníž. přenesená",N292,0)</f>
        <v>0</v>
      </c>
      <c r="BI292" s="118">
        <f>IF(U292="nulová",N292,0)</f>
        <v>0</v>
      </c>
      <c r="BJ292" s="18" t="s">
        <v>80</v>
      </c>
      <c r="BK292" s="118">
        <f>ROUND(L292*K292,2)</f>
        <v>0</v>
      </c>
      <c r="BL292" s="18" t="s">
        <v>137</v>
      </c>
      <c r="BM292" s="18" t="s">
        <v>672</v>
      </c>
    </row>
    <row r="293" spans="1:65" s="1" customFormat="1" ht="25.5" customHeight="1">
      <c r="A293" s="130"/>
      <c r="B293" s="166"/>
      <c r="C293" s="167" t="s">
        <v>673</v>
      </c>
      <c r="D293" s="167" t="s">
        <v>133</v>
      </c>
      <c r="E293" s="168" t="s">
        <v>310</v>
      </c>
      <c r="F293" s="243" t="s">
        <v>311</v>
      </c>
      <c r="G293" s="243"/>
      <c r="H293" s="243"/>
      <c r="I293" s="243"/>
      <c r="J293" s="169" t="s">
        <v>183</v>
      </c>
      <c r="K293" s="127">
        <v>50</v>
      </c>
      <c r="L293" s="245"/>
      <c r="M293" s="245"/>
      <c r="N293" s="246">
        <f>ROUND(L293*K293,2)</f>
        <v>0</v>
      </c>
      <c r="O293" s="246"/>
      <c r="P293" s="246"/>
      <c r="Q293" s="246"/>
      <c r="R293" s="170"/>
      <c r="S293" s="130"/>
      <c r="T293" s="115" t="s">
        <v>5</v>
      </c>
      <c r="U293" s="40" t="s">
        <v>40</v>
      </c>
      <c r="V293" s="116">
        <v>4.2000000000000003E-2</v>
      </c>
      <c r="W293" s="116">
        <f>V293*K293</f>
        <v>2.1</v>
      </c>
      <c r="X293" s="116">
        <v>0</v>
      </c>
      <c r="Y293" s="116">
        <f>X293*K293</f>
        <v>0</v>
      </c>
      <c r="Z293" s="116">
        <v>0</v>
      </c>
      <c r="AA293" s="117">
        <f>Z293*K293</f>
        <v>0</v>
      </c>
      <c r="AR293" s="18" t="s">
        <v>137</v>
      </c>
      <c r="AT293" s="18" t="s">
        <v>133</v>
      </c>
      <c r="AU293" s="18" t="s">
        <v>91</v>
      </c>
      <c r="AY293" s="18" t="s">
        <v>132</v>
      </c>
      <c r="BE293" s="118">
        <f>IF(U293="základní",N293,0)</f>
        <v>0</v>
      </c>
      <c r="BF293" s="118">
        <f>IF(U293="snížená",N293,0)</f>
        <v>0</v>
      </c>
      <c r="BG293" s="118">
        <f>IF(U293="zákl. přenesená",N293,0)</f>
        <v>0</v>
      </c>
      <c r="BH293" s="118">
        <f>IF(U293="sníž. přenesená",N293,0)</f>
        <v>0</v>
      </c>
      <c r="BI293" s="118">
        <f>IF(U293="nulová",N293,0)</f>
        <v>0</v>
      </c>
      <c r="BJ293" s="18" t="s">
        <v>80</v>
      </c>
      <c r="BK293" s="118">
        <f>ROUND(L293*K293,2)</f>
        <v>0</v>
      </c>
      <c r="BL293" s="18" t="s">
        <v>137</v>
      </c>
      <c r="BM293" s="18" t="s">
        <v>674</v>
      </c>
    </row>
    <row r="294" spans="1:65" s="1" customFormat="1" ht="25.5" customHeight="1">
      <c r="A294" s="130"/>
      <c r="B294" s="166"/>
      <c r="C294" s="167" t="s">
        <v>675</v>
      </c>
      <c r="D294" s="167" t="s">
        <v>133</v>
      </c>
      <c r="E294" s="168" t="s">
        <v>306</v>
      </c>
      <c r="F294" s="243" t="s">
        <v>307</v>
      </c>
      <c r="G294" s="243"/>
      <c r="H294" s="243"/>
      <c r="I294" s="243"/>
      <c r="J294" s="169" t="s">
        <v>183</v>
      </c>
      <c r="K294" s="127">
        <v>50</v>
      </c>
      <c r="L294" s="245"/>
      <c r="M294" s="245"/>
      <c r="N294" s="246">
        <f>ROUND(L294*K294,2)</f>
        <v>0</v>
      </c>
      <c r="O294" s="246"/>
      <c r="P294" s="246"/>
      <c r="Q294" s="246"/>
      <c r="R294" s="170"/>
      <c r="S294" s="130"/>
      <c r="T294" s="115" t="s">
        <v>5</v>
      </c>
      <c r="U294" s="40" t="s">
        <v>40</v>
      </c>
      <c r="V294" s="116">
        <v>5.2999999999999999E-2</v>
      </c>
      <c r="W294" s="116">
        <f>V294*K294</f>
        <v>2.65</v>
      </c>
      <c r="X294" s="116">
        <v>4.0000000000000003E-5</v>
      </c>
      <c r="Y294" s="116">
        <f>X294*K294</f>
        <v>2E-3</v>
      </c>
      <c r="Z294" s="116">
        <v>0</v>
      </c>
      <c r="AA294" s="117">
        <f>Z294*K294</f>
        <v>0</v>
      </c>
      <c r="AR294" s="18" t="s">
        <v>137</v>
      </c>
      <c r="AT294" s="18" t="s">
        <v>133</v>
      </c>
      <c r="AU294" s="18" t="s">
        <v>91</v>
      </c>
      <c r="AY294" s="18" t="s">
        <v>132</v>
      </c>
      <c r="BE294" s="118">
        <f>IF(U294="základní",N294,0)</f>
        <v>0</v>
      </c>
      <c r="BF294" s="118">
        <f>IF(U294="snížená",N294,0)</f>
        <v>0</v>
      </c>
      <c r="BG294" s="118">
        <f>IF(U294="zákl. přenesená",N294,0)</f>
        <v>0</v>
      </c>
      <c r="BH294" s="118">
        <f>IF(U294="sníž. přenesená",N294,0)</f>
        <v>0</v>
      </c>
      <c r="BI294" s="118">
        <f>IF(U294="nulová",N294,0)</f>
        <v>0</v>
      </c>
      <c r="BJ294" s="18" t="s">
        <v>80</v>
      </c>
      <c r="BK294" s="118">
        <f>ROUND(L294*K294,2)</f>
        <v>0</v>
      </c>
      <c r="BL294" s="18" t="s">
        <v>137</v>
      </c>
      <c r="BM294" s="18" t="s">
        <v>676</v>
      </c>
    </row>
    <row r="295" spans="1:65" s="1" customFormat="1" ht="25.5" customHeight="1">
      <c r="A295" s="130"/>
      <c r="B295" s="166"/>
      <c r="C295" s="167" t="s">
        <v>677</v>
      </c>
      <c r="D295" s="167" t="s">
        <v>133</v>
      </c>
      <c r="E295" s="168" t="s">
        <v>596</v>
      </c>
      <c r="F295" s="243" t="s">
        <v>597</v>
      </c>
      <c r="G295" s="243"/>
      <c r="H295" s="243"/>
      <c r="I295" s="243"/>
      <c r="J295" s="169" t="s">
        <v>183</v>
      </c>
      <c r="K295" s="127">
        <v>50</v>
      </c>
      <c r="L295" s="245"/>
      <c r="M295" s="245"/>
      <c r="N295" s="246">
        <f>ROUND(L295*K295,2)</f>
        <v>0</v>
      </c>
      <c r="O295" s="246"/>
      <c r="P295" s="246"/>
      <c r="Q295" s="246"/>
      <c r="R295" s="170"/>
      <c r="S295" s="130"/>
      <c r="T295" s="115" t="s">
        <v>5</v>
      </c>
      <c r="U295" s="40" t="s">
        <v>40</v>
      </c>
      <c r="V295" s="116">
        <v>5.8999999999999997E-2</v>
      </c>
      <c r="W295" s="116">
        <f>V295*K295</f>
        <v>2.9499999999999997</v>
      </c>
      <c r="X295" s="116">
        <v>4.0000000000000003E-5</v>
      </c>
      <c r="Y295" s="116">
        <f>X295*K295</f>
        <v>2E-3</v>
      </c>
      <c r="Z295" s="116">
        <v>0</v>
      </c>
      <c r="AA295" s="117">
        <f>Z295*K295</f>
        <v>0</v>
      </c>
      <c r="AR295" s="18" t="s">
        <v>137</v>
      </c>
      <c r="AT295" s="18" t="s">
        <v>133</v>
      </c>
      <c r="AU295" s="18" t="s">
        <v>91</v>
      </c>
      <c r="AY295" s="18" t="s">
        <v>132</v>
      </c>
      <c r="BE295" s="118">
        <f>IF(U295="základní",N295,0)</f>
        <v>0</v>
      </c>
      <c r="BF295" s="118">
        <f>IF(U295="snížená",N295,0)</f>
        <v>0</v>
      </c>
      <c r="BG295" s="118">
        <f>IF(U295="zákl. přenesená",N295,0)</f>
        <v>0</v>
      </c>
      <c r="BH295" s="118">
        <f>IF(U295="sníž. přenesená",N295,0)</f>
        <v>0</v>
      </c>
      <c r="BI295" s="118">
        <f>IF(U295="nulová",N295,0)</f>
        <v>0</v>
      </c>
      <c r="BJ295" s="18" t="s">
        <v>80</v>
      </c>
      <c r="BK295" s="118">
        <f>ROUND(L295*K295,2)</f>
        <v>0</v>
      </c>
      <c r="BL295" s="18" t="s">
        <v>137</v>
      </c>
      <c r="BM295" s="18" t="s">
        <v>678</v>
      </c>
    </row>
    <row r="296" spans="1:65" s="1" customFormat="1" ht="16.5" customHeight="1">
      <c r="A296" s="130"/>
      <c r="B296" s="166"/>
      <c r="C296" s="176"/>
      <c r="D296" s="176"/>
      <c r="E296" s="176"/>
      <c r="F296" s="251" t="s">
        <v>599</v>
      </c>
      <c r="G296" s="252"/>
      <c r="H296" s="252"/>
      <c r="I296" s="252"/>
      <c r="J296" s="176"/>
      <c r="K296" s="181"/>
      <c r="L296" s="181"/>
      <c r="M296" s="181"/>
      <c r="N296" s="176"/>
      <c r="O296" s="176"/>
      <c r="P296" s="176"/>
      <c r="Q296" s="176"/>
      <c r="R296" s="170"/>
      <c r="S296" s="130"/>
      <c r="T296" s="119"/>
      <c r="U296" s="32"/>
      <c r="V296" s="32"/>
      <c r="W296" s="32"/>
      <c r="X296" s="32"/>
      <c r="Y296" s="32"/>
      <c r="Z296" s="32"/>
      <c r="AA296" s="70"/>
      <c r="AT296" s="18" t="s">
        <v>484</v>
      </c>
      <c r="AU296" s="18" t="s">
        <v>91</v>
      </c>
    </row>
    <row r="297" spans="1:65" s="1" customFormat="1" ht="25.5" customHeight="1">
      <c r="A297" s="130"/>
      <c r="B297" s="166"/>
      <c r="C297" s="167" t="s">
        <v>679</v>
      </c>
      <c r="D297" s="167" t="s">
        <v>133</v>
      </c>
      <c r="E297" s="168" t="s">
        <v>555</v>
      </c>
      <c r="F297" s="243" t="s">
        <v>556</v>
      </c>
      <c r="G297" s="243"/>
      <c r="H297" s="243"/>
      <c r="I297" s="243"/>
      <c r="J297" s="169" t="s">
        <v>183</v>
      </c>
      <c r="K297" s="127">
        <v>50</v>
      </c>
      <c r="L297" s="245"/>
      <c r="M297" s="245"/>
      <c r="N297" s="246">
        <f>ROUND(L297*K297,2)</f>
        <v>0</v>
      </c>
      <c r="O297" s="246"/>
      <c r="P297" s="246"/>
      <c r="Q297" s="246"/>
      <c r="R297" s="170"/>
      <c r="S297" s="130"/>
      <c r="T297" s="115" t="s">
        <v>5</v>
      </c>
      <c r="U297" s="40" t="s">
        <v>40</v>
      </c>
      <c r="V297" s="116">
        <v>0.187</v>
      </c>
      <c r="W297" s="116">
        <f>V297*K297</f>
        <v>9.35</v>
      </c>
      <c r="X297" s="116">
        <v>6.0000000000000002E-5</v>
      </c>
      <c r="Y297" s="116">
        <f>X297*K297</f>
        <v>3.0000000000000001E-3</v>
      </c>
      <c r="Z297" s="116">
        <v>8.4100000000000008E-3</v>
      </c>
      <c r="AA297" s="117">
        <f>Z297*K297</f>
        <v>0.42050000000000004</v>
      </c>
      <c r="AR297" s="18" t="s">
        <v>137</v>
      </c>
      <c r="AT297" s="18" t="s">
        <v>133</v>
      </c>
      <c r="AU297" s="18" t="s">
        <v>91</v>
      </c>
      <c r="AY297" s="18" t="s">
        <v>132</v>
      </c>
      <c r="BE297" s="118">
        <f>IF(U297="základní",N297,0)</f>
        <v>0</v>
      </c>
      <c r="BF297" s="118">
        <f>IF(U297="snížená",N297,0)</f>
        <v>0</v>
      </c>
      <c r="BG297" s="118">
        <f>IF(U297="zákl. přenesená",N297,0)</f>
        <v>0</v>
      </c>
      <c r="BH297" s="118">
        <f>IF(U297="sníž. přenesená",N297,0)</f>
        <v>0</v>
      </c>
      <c r="BI297" s="118">
        <f>IF(U297="nulová",N297,0)</f>
        <v>0</v>
      </c>
      <c r="BJ297" s="18" t="s">
        <v>80</v>
      </c>
      <c r="BK297" s="118">
        <f>ROUND(L297*K297,2)</f>
        <v>0</v>
      </c>
      <c r="BL297" s="18" t="s">
        <v>137</v>
      </c>
      <c r="BM297" s="18" t="s">
        <v>680</v>
      </c>
    </row>
    <row r="298" spans="1:65" s="9" customFormat="1" ht="29.85" customHeight="1">
      <c r="A298" s="129"/>
      <c r="B298" s="161"/>
      <c r="C298" s="162"/>
      <c r="D298" s="165" t="s">
        <v>114</v>
      </c>
      <c r="E298" s="165"/>
      <c r="F298" s="165"/>
      <c r="G298" s="165"/>
      <c r="H298" s="165"/>
      <c r="I298" s="165"/>
      <c r="J298" s="165"/>
      <c r="K298" s="180"/>
      <c r="L298" s="180"/>
      <c r="M298" s="180"/>
      <c r="N298" s="255">
        <f>SUM(N299:Q303)</f>
        <v>0</v>
      </c>
      <c r="O298" s="256"/>
      <c r="P298" s="256"/>
      <c r="Q298" s="256"/>
      <c r="R298" s="164"/>
      <c r="S298" s="129"/>
      <c r="T298" s="109"/>
      <c r="U298" s="108"/>
      <c r="V298" s="108"/>
      <c r="W298" s="110">
        <f>SUM(W299:W304)</f>
        <v>4.1850000000000005</v>
      </c>
      <c r="X298" s="108"/>
      <c r="Y298" s="110">
        <f>SUM(Y299:Y304)</f>
        <v>0</v>
      </c>
      <c r="Z298" s="108"/>
      <c r="AA298" s="111">
        <f>SUM(AA299:AA304)</f>
        <v>0.16</v>
      </c>
      <c r="AR298" s="112" t="s">
        <v>91</v>
      </c>
      <c r="AT298" s="113" t="s">
        <v>74</v>
      </c>
      <c r="AU298" s="113" t="s">
        <v>80</v>
      </c>
      <c r="AY298" s="112" t="s">
        <v>132</v>
      </c>
      <c r="BK298" s="114">
        <f>SUM(BK299:BK304)</f>
        <v>0</v>
      </c>
    </row>
    <row r="299" spans="1:65" s="1" customFormat="1" ht="16.5" customHeight="1">
      <c r="A299" s="130"/>
      <c r="B299" s="166"/>
      <c r="C299" s="167" t="s">
        <v>681</v>
      </c>
      <c r="D299" s="167" t="s">
        <v>133</v>
      </c>
      <c r="E299" s="168" t="s">
        <v>682</v>
      </c>
      <c r="F299" s="243" t="s">
        <v>683</v>
      </c>
      <c r="G299" s="243"/>
      <c r="H299" s="243"/>
      <c r="I299" s="243"/>
      <c r="J299" s="169" t="s">
        <v>684</v>
      </c>
      <c r="K299" s="127">
        <v>1</v>
      </c>
      <c r="L299" s="245"/>
      <c r="M299" s="245"/>
      <c r="N299" s="246">
        <f>ROUND(L299*K299,2)</f>
        <v>0</v>
      </c>
      <c r="O299" s="246"/>
      <c r="P299" s="246"/>
      <c r="Q299" s="246"/>
      <c r="R299" s="170"/>
      <c r="S299" s="130"/>
      <c r="T299" s="115" t="s">
        <v>5</v>
      </c>
      <c r="U299" s="40" t="s">
        <v>40</v>
      </c>
      <c r="V299" s="116">
        <v>0.83699999999999997</v>
      </c>
      <c r="W299" s="116">
        <f>V299*K299</f>
        <v>0.83699999999999997</v>
      </c>
      <c r="X299" s="116">
        <v>0</v>
      </c>
      <c r="Y299" s="116">
        <f>X299*K299</f>
        <v>0</v>
      </c>
      <c r="Z299" s="116">
        <v>3.2000000000000001E-2</v>
      </c>
      <c r="AA299" s="117">
        <f>Z299*K299</f>
        <v>3.2000000000000001E-2</v>
      </c>
      <c r="AR299" s="18" t="s">
        <v>147</v>
      </c>
      <c r="AT299" s="18" t="s">
        <v>133</v>
      </c>
      <c r="AU299" s="18" t="s">
        <v>91</v>
      </c>
      <c r="AY299" s="18" t="s">
        <v>132</v>
      </c>
      <c r="BE299" s="118">
        <f>IF(U299="základní",N299,0)</f>
        <v>0</v>
      </c>
      <c r="BF299" s="118">
        <f>IF(U299="snížená",N299,0)</f>
        <v>0</v>
      </c>
      <c r="BG299" s="118">
        <f>IF(U299="zákl. přenesená",N299,0)</f>
        <v>0</v>
      </c>
      <c r="BH299" s="118">
        <f>IF(U299="sníž. přenesená",N299,0)</f>
        <v>0</v>
      </c>
      <c r="BI299" s="118">
        <f>IF(U299="nulová",N299,0)</f>
        <v>0</v>
      </c>
      <c r="BJ299" s="18" t="s">
        <v>80</v>
      </c>
      <c r="BK299" s="118">
        <f>ROUND(L299*K299,2)</f>
        <v>0</v>
      </c>
      <c r="BL299" s="18" t="s">
        <v>147</v>
      </c>
      <c r="BM299" s="18" t="s">
        <v>685</v>
      </c>
    </row>
    <row r="300" spans="1:65" s="1" customFormat="1" ht="16.5" customHeight="1">
      <c r="A300" s="130"/>
      <c r="B300" s="166"/>
      <c r="C300" s="176"/>
      <c r="D300" s="176"/>
      <c r="E300" s="176"/>
      <c r="F300" s="251" t="s">
        <v>686</v>
      </c>
      <c r="G300" s="252"/>
      <c r="H300" s="252"/>
      <c r="I300" s="252"/>
      <c r="J300" s="176"/>
      <c r="K300" s="181"/>
      <c r="L300" s="181"/>
      <c r="M300" s="181"/>
      <c r="N300" s="176"/>
      <c r="O300" s="176"/>
      <c r="P300" s="176"/>
      <c r="Q300" s="176"/>
      <c r="R300" s="170"/>
      <c r="S300" s="130"/>
      <c r="T300" s="119"/>
      <c r="U300" s="32"/>
      <c r="V300" s="32"/>
      <c r="W300" s="32"/>
      <c r="X300" s="32"/>
      <c r="Y300" s="32"/>
      <c r="Z300" s="32"/>
      <c r="AA300" s="70"/>
      <c r="AT300" s="18" t="s">
        <v>484</v>
      </c>
      <c r="AU300" s="18" t="s">
        <v>91</v>
      </c>
    </row>
    <row r="301" spans="1:65" s="1" customFormat="1" ht="16.5" customHeight="1">
      <c r="A301" s="130"/>
      <c r="B301" s="166"/>
      <c r="C301" s="167" t="s">
        <v>687</v>
      </c>
      <c r="D301" s="167" t="s">
        <v>133</v>
      </c>
      <c r="E301" s="168" t="s">
        <v>688</v>
      </c>
      <c r="F301" s="243" t="s">
        <v>689</v>
      </c>
      <c r="G301" s="243"/>
      <c r="H301" s="243"/>
      <c r="I301" s="243"/>
      <c r="J301" s="169" t="s">
        <v>684</v>
      </c>
      <c r="K301" s="127">
        <v>1</v>
      </c>
      <c r="L301" s="245"/>
      <c r="M301" s="245"/>
      <c r="N301" s="246">
        <f>ROUND(L301*K301,2)</f>
        <v>0</v>
      </c>
      <c r="O301" s="246"/>
      <c r="P301" s="246"/>
      <c r="Q301" s="246"/>
      <c r="R301" s="170"/>
      <c r="S301" s="130"/>
      <c r="T301" s="115" t="s">
        <v>5</v>
      </c>
      <c r="U301" s="40" t="s">
        <v>40</v>
      </c>
      <c r="V301" s="116">
        <v>0.83699999999999997</v>
      </c>
      <c r="W301" s="116">
        <f>V301*K301</f>
        <v>0.83699999999999997</v>
      </c>
      <c r="X301" s="116">
        <v>0</v>
      </c>
      <c r="Y301" s="116">
        <f>X301*K301</f>
        <v>0</v>
      </c>
      <c r="Z301" s="116">
        <v>3.2000000000000001E-2</v>
      </c>
      <c r="AA301" s="117">
        <f>Z301*K301</f>
        <v>3.2000000000000001E-2</v>
      </c>
      <c r="AR301" s="18" t="s">
        <v>147</v>
      </c>
      <c r="AT301" s="18" t="s">
        <v>133</v>
      </c>
      <c r="AU301" s="18" t="s">
        <v>91</v>
      </c>
      <c r="AY301" s="18" t="s">
        <v>132</v>
      </c>
      <c r="BE301" s="118">
        <f>IF(U301="základní",N301,0)</f>
        <v>0</v>
      </c>
      <c r="BF301" s="118">
        <f>IF(U301="snížená",N301,0)</f>
        <v>0</v>
      </c>
      <c r="BG301" s="118">
        <f>IF(U301="zákl. přenesená",N301,0)</f>
        <v>0</v>
      </c>
      <c r="BH301" s="118">
        <f>IF(U301="sníž. přenesená",N301,0)</f>
        <v>0</v>
      </c>
      <c r="BI301" s="118">
        <f>IF(U301="nulová",N301,0)</f>
        <v>0</v>
      </c>
      <c r="BJ301" s="18" t="s">
        <v>80</v>
      </c>
      <c r="BK301" s="118">
        <f>ROUND(L301*K301,2)</f>
        <v>0</v>
      </c>
      <c r="BL301" s="18" t="s">
        <v>147</v>
      </c>
      <c r="BM301" s="18" t="s">
        <v>690</v>
      </c>
    </row>
    <row r="302" spans="1:65" s="1" customFormat="1" ht="16.5" customHeight="1">
      <c r="A302" s="130"/>
      <c r="B302" s="166"/>
      <c r="C302" s="176"/>
      <c r="D302" s="176"/>
      <c r="E302" s="176"/>
      <c r="F302" s="251" t="s">
        <v>691</v>
      </c>
      <c r="G302" s="252"/>
      <c r="H302" s="252"/>
      <c r="I302" s="252"/>
      <c r="J302" s="176"/>
      <c r="K302" s="181"/>
      <c r="L302" s="181"/>
      <c r="M302" s="181"/>
      <c r="N302" s="176"/>
      <c r="O302" s="176"/>
      <c r="P302" s="176"/>
      <c r="Q302" s="176"/>
      <c r="R302" s="170"/>
      <c r="S302" s="130"/>
      <c r="T302" s="119"/>
      <c r="U302" s="32"/>
      <c r="V302" s="32"/>
      <c r="W302" s="32"/>
      <c r="X302" s="32"/>
      <c r="Y302" s="32"/>
      <c r="Z302" s="32"/>
      <c r="AA302" s="70"/>
      <c r="AT302" s="18" t="s">
        <v>484</v>
      </c>
      <c r="AU302" s="18" t="s">
        <v>91</v>
      </c>
    </row>
    <row r="303" spans="1:65" s="1" customFormat="1" ht="16.5" customHeight="1">
      <c r="A303" s="130"/>
      <c r="B303" s="166"/>
      <c r="C303" s="167" t="s">
        <v>692</v>
      </c>
      <c r="D303" s="167" t="s">
        <v>133</v>
      </c>
      <c r="E303" s="168" t="s">
        <v>693</v>
      </c>
      <c r="F303" s="243" t="s">
        <v>694</v>
      </c>
      <c r="G303" s="243"/>
      <c r="H303" s="243"/>
      <c r="I303" s="243"/>
      <c r="J303" s="169" t="s">
        <v>136</v>
      </c>
      <c r="K303" s="127">
        <v>3</v>
      </c>
      <c r="L303" s="245"/>
      <c r="M303" s="245"/>
      <c r="N303" s="246">
        <f>ROUND(L303*K303,2)</f>
        <v>0</v>
      </c>
      <c r="O303" s="246"/>
      <c r="P303" s="246"/>
      <c r="Q303" s="246"/>
      <c r="R303" s="170"/>
      <c r="S303" s="130"/>
      <c r="T303" s="115" t="s">
        <v>5</v>
      </c>
      <c r="U303" s="40" t="s">
        <v>40</v>
      </c>
      <c r="V303" s="116">
        <v>0.83699999999999997</v>
      </c>
      <c r="W303" s="116">
        <f>V303*K303</f>
        <v>2.5110000000000001</v>
      </c>
      <c r="X303" s="116">
        <v>0</v>
      </c>
      <c r="Y303" s="116">
        <f>X303*K303</f>
        <v>0</v>
      </c>
      <c r="Z303" s="116">
        <v>3.2000000000000001E-2</v>
      </c>
      <c r="AA303" s="117">
        <f>Z303*K303</f>
        <v>9.6000000000000002E-2</v>
      </c>
      <c r="AR303" s="18" t="s">
        <v>147</v>
      </c>
      <c r="AT303" s="18" t="s">
        <v>133</v>
      </c>
      <c r="AU303" s="18" t="s">
        <v>91</v>
      </c>
      <c r="AY303" s="18" t="s">
        <v>132</v>
      </c>
      <c r="BE303" s="118">
        <f>IF(U303="základní",N303,0)</f>
        <v>0</v>
      </c>
      <c r="BF303" s="118">
        <f>IF(U303="snížená",N303,0)</f>
        <v>0</v>
      </c>
      <c r="BG303" s="118">
        <f>IF(U303="zákl. přenesená",N303,0)</f>
        <v>0</v>
      </c>
      <c r="BH303" s="118">
        <f>IF(U303="sníž. přenesená",N303,0)</f>
        <v>0</v>
      </c>
      <c r="BI303" s="118">
        <f>IF(U303="nulová",N303,0)</f>
        <v>0</v>
      </c>
      <c r="BJ303" s="18" t="s">
        <v>80</v>
      </c>
      <c r="BK303" s="118">
        <f>ROUND(L303*K303,2)</f>
        <v>0</v>
      </c>
      <c r="BL303" s="18" t="s">
        <v>147</v>
      </c>
      <c r="BM303" s="18" t="s">
        <v>695</v>
      </c>
    </row>
    <row r="304" spans="1:65" s="1" customFormat="1" ht="16.5" customHeight="1">
      <c r="A304" s="130"/>
      <c r="B304" s="166"/>
      <c r="C304" s="176"/>
      <c r="D304" s="176"/>
      <c r="E304" s="176"/>
      <c r="F304" s="251" t="s">
        <v>691</v>
      </c>
      <c r="G304" s="252"/>
      <c r="H304" s="252"/>
      <c r="I304" s="252"/>
      <c r="J304" s="176"/>
      <c r="K304" s="181"/>
      <c r="L304" s="181"/>
      <c r="M304" s="181"/>
      <c r="N304" s="176"/>
      <c r="O304" s="176"/>
      <c r="P304" s="176"/>
      <c r="Q304" s="176"/>
      <c r="R304" s="170"/>
      <c r="S304" s="130"/>
      <c r="T304" s="119"/>
      <c r="U304" s="32"/>
      <c r="V304" s="32"/>
      <c r="W304" s="32"/>
      <c r="X304" s="32"/>
      <c r="Y304" s="32"/>
      <c r="Z304" s="32"/>
      <c r="AA304" s="70"/>
      <c r="AT304" s="18" t="s">
        <v>484</v>
      </c>
      <c r="AU304" s="18" t="s">
        <v>91</v>
      </c>
    </row>
    <row r="305" spans="1:65" s="9" customFormat="1" ht="29.85" customHeight="1">
      <c r="A305" s="129"/>
      <c r="B305" s="161"/>
      <c r="C305" s="162"/>
      <c r="D305" s="165" t="s">
        <v>115</v>
      </c>
      <c r="E305" s="165"/>
      <c r="F305" s="165"/>
      <c r="G305" s="165"/>
      <c r="H305" s="165"/>
      <c r="I305" s="165"/>
      <c r="J305" s="165"/>
      <c r="K305" s="180"/>
      <c r="L305" s="180"/>
      <c r="M305" s="180"/>
      <c r="N305" s="253">
        <f>SUM(N306:Q328)</f>
        <v>0</v>
      </c>
      <c r="O305" s="254"/>
      <c r="P305" s="254"/>
      <c r="Q305" s="254"/>
      <c r="R305" s="164"/>
      <c r="S305" s="129"/>
      <c r="T305" s="109"/>
      <c r="U305" s="108"/>
      <c r="V305" s="108"/>
      <c r="W305" s="110">
        <f>SUM(W306:W328)</f>
        <v>32.280999999999999</v>
      </c>
      <c r="X305" s="108"/>
      <c r="Y305" s="110">
        <f>SUM(Y306:Y328)</f>
        <v>0.24880738050000001</v>
      </c>
      <c r="Z305" s="108"/>
      <c r="AA305" s="111">
        <f>SUM(AA306:AA328)</f>
        <v>0</v>
      </c>
      <c r="AR305" s="112" t="s">
        <v>91</v>
      </c>
      <c r="AT305" s="113" t="s">
        <v>74</v>
      </c>
      <c r="AU305" s="113" t="s">
        <v>80</v>
      </c>
      <c r="AY305" s="112" t="s">
        <v>132</v>
      </c>
      <c r="BK305" s="114">
        <f>SUM(BK306:BK328)</f>
        <v>0</v>
      </c>
    </row>
    <row r="306" spans="1:65" s="1" customFormat="1" ht="16.5" customHeight="1">
      <c r="A306" s="130"/>
      <c r="B306" s="166"/>
      <c r="C306" s="167" t="s">
        <v>696</v>
      </c>
      <c r="D306" s="167" t="s">
        <v>133</v>
      </c>
      <c r="E306" s="168" t="s">
        <v>697</v>
      </c>
      <c r="F306" s="243" t="s">
        <v>698</v>
      </c>
      <c r="G306" s="243"/>
      <c r="H306" s="243"/>
      <c r="I306" s="243"/>
      <c r="J306" s="169" t="s">
        <v>699</v>
      </c>
      <c r="K306" s="127">
        <v>1</v>
      </c>
      <c r="L306" s="245"/>
      <c r="M306" s="245"/>
      <c r="N306" s="246">
        <f t="shared" ref="N306:N328" si="71">ROUND(L306*K306,2)</f>
        <v>0</v>
      </c>
      <c r="O306" s="246"/>
      <c r="P306" s="246"/>
      <c r="Q306" s="246"/>
      <c r="R306" s="170"/>
      <c r="S306" s="130"/>
      <c r="T306" s="115" t="s">
        <v>5</v>
      </c>
      <c r="U306" s="40" t="s">
        <v>40</v>
      </c>
      <c r="V306" s="116">
        <v>3</v>
      </c>
      <c r="W306" s="116">
        <f t="shared" ref="W306:W328" si="72">V306*K306</f>
        <v>3</v>
      </c>
      <c r="X306" s="116">
        <v>5.0290000000000003E-4</v>
      </c>
      <c r="Y306" s="116">
        <f t="shared" ref="Y306:Y328" si="73">X306*K306</f>
        <v>5.0290000000000003E-4</v>
      </c>
      <c r="Z306" s="116">
        <v>0</v>
      </c>
      <c r="AA306" s="117">
        <f t="shared" ref="AA306:AA328" si="74">Z306*K306</f>
        <v>0</v>
      </c>
      <c r="AR306" s="18" t="s">
        <v>137</v>
      </c>
      <c r="AT306" s="18" t="s">
        <v>133</v>
      </c>
      <c r="AU306" s="18" t="s">
        <v>91</v>
      </c>
      <c r="AY306" s="18" t="s">
        <v>132</v>
      </c>
      <c r="BE306" s="118">
        <f t="shared" ref="BE306:BE328" si="75">IF(U306="základní",N306,0)</f>
        <v>0</v>
      </c>
      <c r="BF306" s="118">
        <f t="shared" ref="BF306:BF328" si="76">IF(U306="snížená",N306,0)</f>
        <v>0</v>
      </c>
      <c r="BG306" s="118">
        <f t="shared" ref="BG306:BG328" si="77">IF(U306="zákl. přenesená",N306,0)</f>
        <v>0</v>
      </c>
      <c r="BH306" s="118">
        <f t="shared" ref="BH306:BH328" si="78">IF(U306="sníž. přenesená",N306,0)</f>
        <v>0</v>
      </c>
      <c r="BI306" s="118">
        <f t="shared" ref="BI306:BI328" si="79">IF(U306="nulová",N306,0)</f>
        <v>0</v>
      </c>
      <c r="BJ306" s="18" t="s">
        <v>80</v>
      </c>
      <c r="BK306" s="118">
        <f t="shared" ref="BK306:BK328" si="80">ROUND(L306*K306,2)</f>
        <v>0</v>
      </c>
      <c r="BL306" s="18" t="s">
        <v>137</v>
      </c>
      <c r="BM306" s="18" t="s">
        <v>700</v>
      </c>
    </row>
    <row r="307" spans="1:65" s="1" customFormat="1" ht="16.5" customHeight="1">
      <c r="A307" s="130"/>
      <c r="B307" s="166"/>
      <c r="C307" s="167" t="s">
        <v>701</v>
      </c>
      <c r="D307" s="167" t="s">
        <v>133</v>
      </c>
      <c r="E307" s="168" t="s">
        <v>702</v>
      </c>
      <c r="F307" s="243" t="s">
        <v>703</v>
      </c>
      <c r="G307" s="243"/>
      <c r="H307" s="243"/>
      <c r="I307" s="243"/>
      <c r="J307" s="169" t="s">
        <v>699</v>
      </c>
      <c r="K307" s="127">
        <v>1</v>
      </c>
      <c r="L307" s="245"/>
      <c r="M307" s="245"/>
      <c r="N307" s="246">
        <f t="shared" si="71"/>
        <v>0</v>
      </c>
      <c r="O307" s="246"/>
      <c r="P307" s="246"/>
      <c r="Q307" s="246"/>
      <c r="R307" s="170"/>
      <c r="S307" s="130"/>
      <c r="T307" s="115" t="s">
        <v>5</v>
      </c>
      <c r="U307" s="40" t="s">
        <v>40</v>
      </c>
      <c r="V307" s="116">
        <v>3.0179999999999998</v>
      </c>
      <c r="W307" s="116">
        <f t="shared" si="72"/>
        <v>3.0179999999999998</v>
      </c>
      <c r="X307" s="116">
        <v>1.051532E-3</v>
      </c>
      <c r="Y307" s="116">
        <f t="shared" si="73"/>
        <v>1.051532E-3</v>
      </c>
      <c r="Z307" s="116">
        <v>0</v>
      </c>
      <c r="AA307" s="117">
        <f t="shared" si="74"/>
        <v>0</v>
      </c>
      <c r="AR307" s="18" t="s">
        <v>137</v>
      </c>
      <c r="AT307" s="18" t="s">
        <v>133</v>
      </c>
      <c r="AU307" s="18" t="s">
        <v>91</v>
      </c>
      <c r="AY307" s="18" t="s">
        <v>132</v>
      </c>
      <c r="BE307" s="118">
        <f t="shared" si="75"/>
        <v>0</v>
      </c>
      <c r="BF307" s="118">
        <f t="shared" si="76"/>
        <v>0</v>
      </c>
      <c r="BG307" s="118">
        <f t="shared" si="77"/>
        <v>0</v>
      </c>
      <c r="BH307" s="118">
        <f t="shared" si="78"/>
        <v>0</v>
      </c>
      <c r="BI307" s="118">
        <f t="shared" si="79"/>
        <v>0</v>
      </c>
      <c r="BJ307" s="18" t="s">
        <v>80</v>
      </c>
      <c r="BK307" s="118">
        <f t="shared" si="80"/>
        <v>0</v>
      </c>
      <c r="BL307" s="18" t="s">
        <v>137</v>
      </c>
      <c r="BM307" s="18" t="s">
        <v>704</v>
      </c>
    </row>
    <row r="308" spans="1:65" s="1" customFormat="1" ht="16.5" customHeight="1">
      <c r="A308" s="130"/>
      <c r="B308" s="166"/>
      <c r="C308" s="167" t="s">
        <v>705</v>
      </c>
      <c r="D308" s="167" t="s">
        <v>133</v>
      </c>
      <c r="E308" s="168" t="s">
        <v>706</v>
      </c>
      <c r="F308" s="243" t="s">
        <v>707</v>
      </c>
      <c r="G308" s="243"/>
      <c r="H308" s="243"/>
      <c r="I308" s="243"/>
      <c r="J308" s="169" t="s">
        <v>699</v>
      </c>
      <c r="K308" s="127">
        <v>1</v>
      </c>
      <c r="L308" s="245"/>
      <c r="M308" s="245"/>
      <c r="N308" s="246">
        <f t="shared" si="71"/>
        <v>0</v>
      </c>
      <c r="O308" s="246"/>
      <c r="P308" s="246"/>
      <c r="Q308" s="246"/>
      <c r="R308" s="170"/>
      <c r="S308" s="130"/>
      <c r="T308" s="115" t="s">
        <v>5</v>
      </c>
      <c r="U308" s="40" t="s">
        <v>40</v>
      </c>
      <c r="V308" s="116">
        <v>1.5</v>
      </c>
      <c r="W308" s="116">
        <f t="shared" si="72"/>
        <v>1.5</v>
      </c>
      <c r="X308" s="116">
        <v>5.0290000000000003E-4</v>
      </c>
      <c r="Y308" s="116">
        <f t="shared" si="73"/>
        <v>5.0290000000000003E-4</v>
      </c>
      <c r="Z308" s="116">
        <v>0</v>
      </c>
      <c r="AA308" s="117">
        <f t="shared" si="74"/>
        <v>0</v>
      </c>
      <c r="AR308" s="18" t="s">
        <v>137</v>
      </c>
      <c r="AT308" s="18" t="s">
        <v>133</v>
      </c>
      <c r="AU308" s="18" t="s">
        <v>91</v>
      </c>
      <c r="AY308" s="18" t="s">
        <v>132</v>
      </c>
      <c r="BE308" s="118">
        <f t="shared" si="75"/>
        <v>0</v>
      </c>
      <c r="BF308" s="118">
        <f t="shared" si="76"/>
        <v>0</v>
      </c>
      <c r="BG308" s="118">
        <f t="shared" si="77"/>
        <v>0</v>
      </c>
      <c r="BH308" s="118">
        <f t="shared" si="78"/>
        <v>0</v>
      </c>
      <c r="BI308" s="118">
        <f t="shared" si="79"/>
        <v>0</v>
      </c>
      <c r="BJ308" s="18" t="s">
        <v>80</v>
      </c>
      <c r="BK308" s="118">
        <f t="shared" si="80"/>
        <v>0</v>
      </c>
      <c r="BL308" s="18" t="s">
        <v>137</v>
      </c>
      <c r="BM308" s="18" t="s">
        <v>708</v>
      </c>
    </row>
    <row r="309" spans="1:65" s="1" customFormat="1" ht="38.25" customHeight="1">
      <c r="A309" s="130"/>
      <c r="B309" s="166"/>
      <c r="C309" s="171" t="s">
        <v>709</v>
      </c>
      <c r="D309" s="171" t="s">
        <v>139</v>
      </c>
      <c r="E309" s="172" t="s">
        <v>710</v>
      </c>
      <c r="F309" s="247" t="s">
        <v>711</v>
      </c>
      <c r="G309" s="247"/>
      <c r="H309" s="247"/>
      <c r="I309" s="247"/>
      <c r="J309" s="173" t="s">
        <v>136</v>
      </c>
      <c r="K309" s="128">
        <v>1</v>
      </c>
      <c r="L309" s="248"/>
      <c r="M309" s="248"/>
      <c r="N309" s="249">
        <f t="shared" si="71"/>
        <v>0</v>
      </c>
      <c r="O309" s="246"/>
      <c r="P309" s="246"/>
      <c r="Q309" s="246"/>
      <c r="R309" s="170"/>
      <c r="S309" s="130"/>
      <c r="T309" s="115" t="s">
        <v>5</v>
      </c>
      <c r="U309" s="40" t="s">
        <v>40</v>
      </c>
      <c r="V309" s="116">
        <v>0</v>
      </c>
      <c r="W309" s="116">
        <f t="shared" si="72"/>
        <v>0</v>
      </c>
      <c r="X309" s="116">
        <v>4.7E-2</v>
      </c>
      <c r="Y309" s="116">
        <f t="shared" si="73"/>
        <v>4.7E-2</v>
      </c>
      <c r="Z309" s="116">
        <v>0</v>
      </c>
      <c r="AA309" s="117">
        <f t="shared" si="74"/>
        <v>0</v>
      </c>
      <c r="AR309" s="18" t="s">
        <v>141</v>
      </c>
      <c r="AT309" s="18" t="s">
        <v>139</v>
      </c>
      <c r="AU309" s="18" t="s">
        <v>91</v>
      </c>
      <c r="AY309" s="18" t="s">
        <v>132</v>
      </c>
      <c r="BE309" s="118">
        <f t="shared" si="75"/>
        <v>0</v>
      </c>
      <c r="BF309" s="118">
        <f t="shared" si="76"/>
        <v>0</v>
      </c>
      <c r="BG309" s="118">
        <f t="shared" si="77"/>
        <v>0</v>
      </c>
      <c r="BH309" s="118">
        <f t="shared" si="78"/>
        <v>0</v>
      </c>
      <c r="BI309" s="118">
        <f t="shared" si="79"/>
        <v>0</v>
      </c>
      <c r="BJ309" s="18" t="s">
        <v>80</v>
      </c>
      <c r="BK309" s="118">
        <f t="shared" si="80"/>
        <v>0</v>
      </c>
      <c r="BL309" s="18" t="s">
        <v>137</v>
      </c>
      <c r="BM309" s="18" t="s">
        <v>712</v>
      </c>
    </row>
    <row r="310" spans="1:65" s="1" customFormat="1" ht="16.5" customHeight="1">
      <c r="A310" s="130"/>
      <c r="B310" s="166"/>
      <c r="C310" s="167" t="s">
        <v>713</v>
      </c>
      <c r="D310" s="167" t="s">
        <v>133</v>
      </c>
      <c r="E310" s="168" t="s">
        <v>714</v>
      </c>
      <c r="F310" s="243" t="s">
        <v>715</v>
      </c>
      <c r="G310" s="243"/>
      <c r="H310" s="243"/>
      <c r="I310" s="243"/>
      <c r="J310" s="169" t="s">
        <v>136</v>
      </c>
      <c r="K310" s="127">
        <v>1</v>
      </c>
      <c r="L310" s="245"/>
      <c r="M310" s="245"/>
      <c r="N310" s="246">
        <f t="shared" si="71"/>
        <v>0</v>
      </c>
      <c r="O310" s="246"/>
      <c r="P310" s="246"/>
      <c r="Q310" s="246"/>
      <c r="R310" s="170"/>
      <c r="S310" s="130"/>
      <c r="T310" s="115" t="s">
        <v>5</v>
      </c>
      <c r="U310" s="40" t="s">
        <v>40</v>
      </c>
      <c r="V310" s="116">
        <v>2.3570000000000002</v>
      </c>
      <c r="W310" s="116">
        <f t="shared" si="72"/>
        <v>2.3570000000000002</v>
      </c>
      <c r="X310" s="116">
        <v>3.0000000000000001E-5</v>
      </c>
      <c r="Y310" s="116">
        <f t="shared" si="73"/>
        <v>3.0000000000000001E-5</v>
      </c>
      <c r="Z310" s="116">
        <v>0</v>
      </c>
      <c r="AA310" s="117">
        <f t="shared" si="74"/>
        <v>0</v>
      </c>
      <c r="AR310" s="18" t="s">
        <v>137</v>
      </c>
      <c r="AT310" s="18" t="s">
        <v>133</v>
      </c>
      <c r="AU310" s="18" t="s">
        <v>91</v>
      </c>
      <c r="AY310" s="18" t="s">
        <v>132</v>
      </c>
      <c r="BE310" s="118">
        <f t="shared" si="75"/>
        <v>0</v>
      </c>
      <c r="BF310" s="118">
        <f t="shared" si="76"/>
        <v>0</v>
      </c>
      <c r="BG310" s="118">
        <f t="shared" si="77"/>
        <v>0</v>
      </c>
      <c r="BH310" s="118">
        <f t="shared" si="78"/>
        <v>0</v>
      </c>
      <c r="BI310" s="118">
        <f t="shared" si="79"/>
        <v>0</v>
      </c>
      <c r="BJ310" s="18" t="s">
        <v>80</v>
      </c>
      <c r="BK310" s="118">
        <f t="shared" si="80"/>
        <v>0</v>
      </c>
      <c r="BL310" s="18" t="s">
        <v>137</v>
      </c>
      <c r="BM310" s="18" t="s">
        <v>716</v>
      </c>
    </row>
    <row r="311" spans="1:65" s="1" customFormat="1" ht="16.5" customHeight="1">
      <c r="A311" s="130"/>
      <c r="B311" s="166"/>
      <c r="C311" s="171" t="s">
        <v>717</v>
      </c>
      <c r="D311" s="171" t="s">
        <v>139</v>
      </c>
      <c r="E311" s="172" t="s">
        <v>718</v>
      </c>
      <c r="F311" s="247" t="s">
        <v>719</v>
      </c>
      <c r="G311" s="247"/>
      <c r="H311" s="247"/>
      <c r="I311" s="247"/>
      <c r="J311" s="173" t="s">
        <v>136</v>
      </c>
      <c r="K311" s="128">
        <v>1</v>
      </c>
      <c r="L311" s="248"/>
      <c r="M311" s="248"/>
      <c r="N311" s="249">
        <f t="shared" si="71"/>
        <v>0</v>
      </c>
      <c r="O311" s="246"/>
      <c r="P311" s="246"/>
      <c r="Q311" s="246"/>
      <c r="R311" s="170"/>
      <c r="S311" s="130"/>
      <c r="T311" s="115" t="s">
        <v>5</v>
      </c>
      <c r="U311" s="40" t="s">
        <v>40</v>
      </c>
      <c r="V311" s="116">
        <v>0</v>
      </c>
      <c r="W311" s="116">
        <f t="shared" si="72"/>
        <v>0</v>
      </c>
      <c r="X311" s="116">
        <v>2.9000000000000001E-2</v>
      </c>
      <c r="Y311" s="116">
        <f t="shared" si="73"/>
        <v>2.9000000000000001E-2</v>
      </c>
      <c r="Z311" s="116">
        <v>0</v>
      </c>
      <c r="AA311" s="117">
        <f t="shared" si="74"/>
        <v>0</v>
      </c>
      <c r="AR311" s="18" t="s">
        <v>141</v>
      </c>
      <c r="AT311" s="18" t="s">
        <v>139</v>
      </c>
      <c r="AU311" s="18" t="s">
        <v>91</v>
      </c>
      <c r="AY311" s="18" t="s">
        <v>132</v>
      </c>
      <c r="BE311" s="118">
        <f t="shared" si="75"/>
        <v>0</v>
      </c>
      <c r="BF311" s="118">
        <f t="shared" si="76"/>
        <v>0</v>
      </c>
      <c r="BG311" s="118">
        <f t="shared" si="77"/>
        <v>0</v>
      </c>
      <c r="BH311" s="118">
        <f t="shared" si="78"/>
        <v>0</v>
      </c>
      <c r="BI311" s="118">
        <f t="shared" si="79"/>
        <v>0</v>
      </c>
      <c r="BJ311" s="18" t="s">
        <v>80</v>
      </c>
      <c r="BK311" s="118">
        <f t="shared" si="80"/>
        <v>0</v>
      </c>
      <c r="BL311" s="18" t="s">
        <v>137</v>
      </c>
      <c r="BM311" s="18" t="s">
        <v>720</v>
      </c>
    </row>
    <row r="312" spans="1:65" s="1" customFormat="1" ht="16.5" customHeight="1">
      <c r="A312" s="130"/>
      <c r="B312" s="166"/>
      <c r="C312" s="167" t="s">
        <v>721</v>
      </c>
      <c r="D312" s="167" t="s">
        <v>133</v>
      </c>
      <c r="E312" s="168" t="s">
        <v>722</v>
      </c>
      <c r="F312" s="243" t="s">
        <v>723</v>
      </c>
      <c r="G312" s="243"/>
      <c r="H312" s="243"/>
      <c r="I312" s="243"/>
      <c r="J312" s="169" t="s">
        <v>684</v>
      </c>
      <c r="K312" s="127">
        <v>1</v>
      </c>
      <c r="L312" s="245"/>
      <c r="M312" s="245"/>
      <c r="N312" s="246">
        <f t="shared" si="71"/>
        <v>0</v>
      </c>
      <c r="O312" s="246"/>
      <c r="P312" s="246"/>
      <c r="Q312" s="246"/>
      <c r="R312" s="170"/>
      <c r="S312" s="130"/>
      <c r="T312" s="115" t="s">
        <v>5</v>
      </c>
      <c r="U312" s="40" t="s">
        <v>40</v>
      </c>
      <c r="V312" s="116">
        <v>3</v>
      </c>
      <c r="W312" s="116">
        <f t="shared" si="72"/>
        <v>3</v>
      </c>
      <c r="X312" s="116">
        <v>2.00485E-5</v>
      </c>
      <c r="Y312" s="116">
        <f t="shared" si="73"/>
        <v>2.00485E-5</v>
      </c>
      <c r="Z312" s="116">
        <v>0</v>
      </c>
      <c r="AA312" s="117">
        <f t="shared" si="74"/>
        <v>0</v>
      </c>
      <c r="AR312" s="18" t="s">
        <v>137</v>
      </c>
      <c r="AT312" s="18" t="s">
        <v>133</v>
      </c>
      <c r="AU312" s="18" t="s">
        <v>91</v>
      </c>
      <c r="AY312" s="18" t="s">
        <v>132</v>
      </c>
      <c r="BE312" s="118">
        <f t="shared" si="75"/>
        <v>0</v>
      </c>
      <c r="BF312" s="118">
        <f t="shared" si="76"/>
        <v>0</v>
      </c>
      <c r="BG312" s="118">
        <f t="shared" si="77"/>
        <v>0</v>
      </c>
      <c r="BH312" s="118">
        <f t="shared" si="78"/>
        <v>0</v>
      </c>
      <c r="BI312" s="118">
        <f t="shared" si="79"/>
        <v>0</v>
      </c>
      <c r="BJ312" s="18" t="s">
        <v>80</v>
      </c>
      <c r="BK312" s="118">
        <f t="shared" si="80"/>
        <v>0</v>
      </c>
      <c r="BL312" s="18" t="s">
        <v>137</v>
      </c>
      <c r="BM312" s="18" t="s">
        <v>724</v>
      </c>
    </row>
    <row r="313" spans="1:65" s="1" customFormat="1" ht="16.5" customHeight="1">
      <c r="A313" s="130"/>
      <c r="B313" s="166"/>
      <c r="C313" s="171" t="s">
        <v>725</v>
      </c>
      <c r="D313" s="171" t="s">
        <v>139</v>
      </c>
      <c r="E313" s="172" t="s">
        <v>726</v>
      </c>
      <c r="F313" s="247" t="s">
        <v>727</v>
      </c>
      <c r="G313" s="247"/>
      <c r="H313" s="247"/>
      <c r="I313" s="247"/>
      <c r="J313" s="173" t="s">
        <v>136</v>
      </c>
      <c r="K313" s="128">
        <v>1</v>
      </c>
      <c r="L313" s="248"/>
      <c r="M313" s="248"/>
      <c r="N313" s="249">
        <f t="shared" si="71"/>
        <v>0</v>
      </c>
      <c r="O313" s="246"/>
      <c r="P313" s="246"/>
      <c r="Q313" s="246"/>
      <c r="R313" s="170"/>
      <c r="S313" s="130"/>
      <c r="T313" s="115" t="s">
        <v>5</v>
      </c>
      <c r="U313" s="40" t="s">
        <v>40</v>
      </c>
      <c r="V313" s="116">
        <v>0</v>
      </c>
      <c r="W313" s="116">
        <f t="shared" si="72"/>
        <v>0</v>
      </c>
      <c r="X313" s="116">
        <v>4.7E-2</v>
      </c>
      <c r="Y313" s="116">
        <f t="shared" si="73"/>
        <v>4.7E-2</v>
      </c>
      <c r="Z313" s="116">
        <v>0</v>
      </c>
      <c r="AA313" s="117">
        <f t="shared" si="74"/>
        <v>0</v>
      </c>
      <c r="AR313" s="18" t="s">
        <v>141</v>
      </c>
      <c r="AT313" s="18" t="s">
        <v>139</v>
      </c>
      <c r="AU313" s="18" t="s">
        <v>91</v>
      </c>
      <c r="AY313" s="18" t="s">
        <v>132</v>
      </c>
      <c r="BE313" s="118">
        <f t="shared" si="75"/>
        <v>0</v>
      </c>
      <c r="BF313" s="118">
        <f t="shared" si="76"/>
        <v>0</v>
      </c>
      <c r="BG313" s="118">
        <f t="shared" si="77"/>
        <v>0</v>
      </c>
      <c r="BH313" s="118">
        <f t="shared" si="78"/>
        <v>0</v>
      </c>
      <c r="BI313" s="118">
        <f t="shared" si="79"/>
        <v>0</v>
      </c>
      <c r="BJ313" s="18" t="s">
        <v>80</v>
      </c>
      <c r="BK313" s="118">
        <f t="shared" si="80"/>
        <v>0</v>
      </c>
      <c r="BL313" s="18" t="s">
        <v>137</v>
      </c>
      <c r="BM313" s="18" t="s">
        <v>728</v>
      </c>
    </row>
    <row r="314" spans="1:65" s="1" customFormat="1" ht="16.5" customHeight="1">
      <c r="A314" s="130"/>
      <c r="B314" s="166"/>
      <c r="C314" s="171" t="s">
        <v>729</v>
      </c>
      <c r="D314" s="171" t="s">
        <v>139</v>
      </c>
      <c r="E314" s="172" t="s">
        <v>730</v>
      </c>
      <c r="F314" s="247" t="s">
        <v>731</v>
      </c>
      <c r="G314" s="247"/>
      <c r="H314" s="247"/>
      <c r="I314" s="247"/>
      <c r="J314" s="173" t="s">
        <v>136</v>
      </c>
      <c r="K314" s="128">
        <v>1</v>
      </c>
      <c r="L314" s="248"/>
      <c r="M314" s="248"/>
      <c r="N314" s="249">
        <f t="shared" si="71"/>
        <v>0</v>
      </c>
      <c r="O314" s="246"/>
      <c r="P314" s="246"/>
      <c r="Q314" s="246"/>
      <c r="R314" s="170"/>
      <c r="S314" s="130"/>
      <c r="T314" s="115" t="s">
        <v>5</v>
      </c>
      <c r="U314" s="40" t="s">
        <v>40</v>
      </c>
      <c r="V314" s="116">
        <v>0</v>
      </c>
      <c r="W314" s="116">
        <f t="shared" si="72"/>
        <v>0</v>
      </c>
      <c r="X314" s="116">
        <v>4.7E-2</v>
      </c>
      <c r="Y314" s="116">
        <f t="shared" si="73"/>
        <v>4.7E-2</v>
      </c>
      <c r="Z314" s="116">
        <v>0</v>
      </c>
      <c r="AA314" s="117">
        <f t="shared" si="74"/>
        <v>0</v>
      </c>
      <c r="AR314" s="18" t="s">
        <v>141</v>
      </c>
      <c r="AT314" s="18" t="s">
        <v>139</v>
      </c>
      <c r="AU314" s="18" t="s">
        <v>91</v>
      </c>
      <c r="AY314" s="18" t="s">
        <v>132</v>
      </c>
      <c r="BE314" s="118">
        <f t="shared" si="75"/>
        <v>0</v>
      </c>
      <c r="BF314" s="118">
        <f t="shared" si="76"/>
        <v>0</v>
      </c>
      <c r="BG314" s="118">
        <f t="shared" si="77"/>
        <v>0</v>
      </c>
      <c r="BH314" s="118">
        <f t="shared" si="78"/>
        <v>0</v>
      </c>
      <c r="BI314" s="118">
        <f t="shared" si="79"/>
        <v>0</v>
      </c>
      <c r="BJ314" s="18" t="s">
        <v>80</v>
      </c>
      <c r="BK314" s="118">
        <f t="shared" si="80"/>
        <v>0</v>
      </c>
      <c r="BL314" s="18" t="s">
        <v>137</v>
      </c>
      <c r="BM314" s="18" t="s">
        <v>732</v>
      </c>
    </row>
    <row r="315" spans="1:65" s="1" customFormat="1" ht="16.5" customHeight="1">
      <c r="A315" s="130"/>
      <c r="B315" s="166"/>
      <c r="C315" s="171" t="s">
        <v>733</v>
      </c>
      <c r="D315" s="171" t="s">
        <v>139</v>
      </c>
      <c r="E315" s="172" t="s">
        <v>734</v>
      </c>
      <c r="F315" s="247" t="s">
        <v>735</v>
      </c>
      <c r="G315" s="247"/>
      <c r="H315" s="247"/>
      <c r="I315" s="247"/>
      <c r="J315" s="173" t="s">
        <v>136</v>
      </c>
      <c r="K315" s="128">
        <v>1</v>
      </c>
      <c r="L315" s="248"/>
      <c r="M315" s="248"/>
      <c r="N315" s="249">
        <f t="shared" si="71"/>
        <v>0</v>
      </c>
      <c r="O315" s="246"/>
      <c r="P315" s="246"/>
      <c r="Q315" s="246"/>
      <c r="R315" s="170"/>
      <c r="S315" s="130"/>
      <c r="T315" s="115" t="s">
        <v>5</v>
      </c>
      <c r="U315" s="40" t="s">
        <v>40</v>
      </c>
      <c r="V315" s="116">
        <v>0</v>
      </c>
      <c r="W315" s="116">
        <f t="shared" si="72"/>
        <v>0</v>
      </c>
      <c r="X315" s="116">
        <v>4.7E-2</v>
      </c>
      <c r="Y315" s="116">
        <f t="shared" si="73"/>
        <v>4.7E-2</v>
      </c>
      <c r="Z315" s="116">
        <v>0</v>
      </c>
      <c r="AA315" s="117">
        <f t="shared" si="74"/>
        <v>0</v>
      </c>
      <c r="AR315" s="18" t="s">
        <v>141</v>
      </c>
      <c r="AT315" s="18" t="s">
        <v>139</v>
      </c>
      <c r="AU315" s="18" t="s">
        <v>91</v>
      </c>
      <c r="AY315" s="18" t="s">
        <v>132</v>
      </c>
      <c r="BE315" s="118">
        <f t="shared" si="75"/>
        <v>0</v>
      </c>
      <c r="BF315" s="118">
        <f t="shared" si="76"/>
        <v>0</v>
      </c>
      <c r="BG315" s="118">
        <f t="shared" si="77"/>
        <v>0</v>
      </c>
      <c r="BH315" s="118">
        <f t="shared" si="78"/>
        <v>0</v>
      </c>
      <c r="BI315" s="118">
        <f t="shared" si="79"/>
        <v>0</v>
      </c>
      <c r="BJ315" s="18" t="s">
        <v>80</v>
      </c>
      <c r="BK315" s="118">
        <f t="shared" si="80"/>
        <v>0</v>
      </c>
      <c r="BL315" s="18" t="s">
        <v>137</v>
      </c>
      <c r="BM315" s="18" t="s">
        <v>736</v>
      </c>
    </row>
    <row r="316" spans="1:65" s="1" customFormat="1" ht="25.5" customHeight="1">
      <c r="A316" s="130"/>
      <c r="B316" s="166"/>
      <c r="C316" s="167" t="s">
        <v>737</v>
      </c>
      <c r="D316" s="167" t="s">
        <v>133</v>
      </c>
      <c r="E316" s="168" t="s">
        <v>738</v>
      </c>
      <c r="F316" s="243" t="s">
        <v>739</v>
      </c>
      <c r="G316" s="243"/>
      <c r="H316" s="243"/>
      <c r="I316" s="243"/>
      <c r="J316" s="169" t="s">
        <v>136</v>
      </c>
      <c r="K316" s="127">
        <v>1</v>
      </c>
      <c r="L316" s="245"/>
      <c r="M316" s="245"/>
      <c r="N316" s="246">
        <f t="shared" si="71"/>
        <v>0</v>
      </c>
      <c r="O316" s="246"/>
      <c r="P316" s="246"/>
      <c r="Q316" s="246"/>
      <c r="R316" s="170"/>
      <c r="S316" s="130"/>
      <c r="T316" s="115" t="s">
        <v>5</v>
      </c>
      <c r="U316" s="40" t="s">
        <v>40</v>
      </c>
      <c r="V316" s="116">
        <v>0.20699999999999999</v>
      </c>
      <c r="W316" s="116">
        <f t="shared" si="72"/>
        <v>0.20699999999999999</v>
      </c>
      <c r="X316" s="116">
        <v>2.0000000000000002E-5</v>
      </c>
      <c r="Y316" s="116">
        <f t="shared" si="73"/>
        <v>2.0000000000000002E-5</v>
      </c>
      <c r="Z316" s="116">
        <v>0</v>
      </c>
      <c r="AA316" s="117">
        <f t="shared" si="74"/>
        <v>0</v>
      </c>
      <c r="AR316" s="18" t="s">
        <v>137</v>
      </c>
      <c r="AT316" s="18" t="s">
        <v>133</v>
      </c>
      <c r="AU316" s="18" t="s">
        <v>91</v>
      </c>
      <c r="AY316" s="18" t="s">
        <v>132</v>
      </c>
      <c r="BE316" s="118">
        <f t="shared" si="75"/>
        <v>0</v>
      </c>
      <c r="BF316" s="118">
        <f t="shared" si="76"/>
        <v>0</v>
      </c>
      <c r="BG316" s="118">
        <f t="shared" si="77"/>
        <v>0</v>
      </c>
      <c r="BH316" s="118">
        <f t="shared" si="78"/>
        <v>0</v>
      </c>
      <c r="BI316" s="118">
        <f t="shared" si="79"/>
        <v>0</v>
      </c>
      <c r="BJ316" s="18" t="s">
        <v>80</v>
      </c>
      <c r="BK316" s="118">
        <f t="shared" si="80"/>
        <v>0</v>
      </c>
      <c r="BL316" s="18" t="s">
        <v>137</v>
      </c>
      <c r="BM316" s="18" t="s">
        <v>740</v>
      </c>
    </row>
    <row r="317" spans="1:65" s="1" customFormat="1" ht="25.5" customHeight="1">
      <c r="A317" s="130"/>
      <c r="B317" s="166"/>
      <c r="C317" s="171" t="s">
        <v>741</v>
      </c>
      <c r="D317" s="171" t="s">
        <v>139</v>
      </c>
      <c r="E317" s="172" t="s">
        <v>742</v>
      </c>
      <c r="F317" s="247" t="s">
        <v>743</v>
      </c>
      <c r="G317" s="247"/>
      <c r="H317" s="247"/>
      <c r="I317" s="247"/>
      <c r="J317" s="173" t="s">
        <v>136</v>
      </c>
      <c r="K317" s="128">
        <v>1</v>
      </c>
      <c r="L317" s="248"/>
      <c r="M317" s="248"/>
      <c r="N317" s="249">
        <f t="shared" si="71"/>
        <v>0</v>
      </c>
      <c r="O317" s="246"/>
      <c r="P317" s="246"/>
      <c r="Q317" s="246"/>
      <c r="R317" s="170"/>
      <c r="S317" s="130"/>
      <c r="T317" s="115" t="s">
        <v>5</v>
      </c>
      <c r="U317" s="40" t="s">
        <v>40</v>
      </c>
      <c r="V317" s="116">
        <v>0</v>
      </c>
      <c r="W317" s="116">
        <f t="shared" si="72"/>
        <v>0</v>
      </c>
      <c r="X317" s="116">
        <v>1.3999999999999999E-4</v>
      </c>
      <c r="Y317" s="116">
        <f t="shared" si="73"/>
        <v>1.3999999999999999E-4</v>
      </c>
      <c r="Z317" s="116">
        <v>0</v>
      </c>
      <c r="AA317" s="117">
        <f t="shared" si="74"/>
        <v>0</v>
      </c>
      <c r="AR317" s="18" t="s">
        <v>141</v>
      </c>
      <c r="AT317" s="18" t="s">
        <v>139</v>
      </c>
      <c r="AU317" s="18" t="s">
        <v>91</v>
      </c>
      <c r="AY317" s="18" t="s">
        <v>132</v>
      </c>
      <c r="BE317" s="118">
        <f t="shared" si="75"/>
        <v>0</v>
      </c>
      <c r="BF317" s="118">
        <f t="shared" si="76"/>
        <v>0</v>
      </c>
      <c r="BG317" s="118">
        <f t="shared" si="77"/>
        <v>0</v>
      </c>
      <c r="BH317" s="118">
        <f t="shared" si="78"/>
        <v>0</v>
      </c>
      <c r="BI317" s="118">
        <f t="shared" si="79"/>
        <v>0</v>
      </c>
      <c r="BJ317" s="18" t="s">
        <v>80</v>
      </c>
      <c r="BK317" s="118">
        <f t="shared" si="80"/>
        <v>0</v>
      </c>
      <c r="BL317" s="18" t="s">
        <v>137</v>
      </c>
      <c r="BM317" s="18" t="s">
        <v>744</v>
      </c>
    </row>
    <row r="318" spans="1:65" s="1" customFormat="1" ht="25.5" customHeight="1">
      <c r="A318" s="130"/>
      <c r="B318" s="166"/>
      <c r="C318" s="167" t="s">
        <v>745</v>
      </c>
      <c r="D318" s="167" t="s">
        <v>133</v>
      </c>
      <c r="E318" s="168" t="s">
        <v>746</v>
      </c>
      <c r="F318" s="243" t="s">
        <v>747</v>
      </c>
      <c r="G318" s="243"/>
      <c r="H318" s="243"/>
      <c r="I318" s="243"/>
      <c r="J318" s="169" t="s">
        <v>183</v>
      </c>
      <c r="K318" s="127">
        <v>20</v>
      </c>
      <c r="L318" s="245"/>
      <c r="M318" s="245"/>
      <c r="N318" s="246">
        <f t="shared" si="71"/>
        <v>0</v>
      </c>
      <c r="O318" s="246"/>
      <c r="P318" s="246"/>
      <c r="Q318" s="246"/>
      <c r="R318" s="170"/>
      <c r="S318" s="130"/>
      <c r="T318" s="115" t="s">
        <v>5</v>
      </c>
      <c r="U318" s="40" t="s">
        <v>40</v>
      </c>
      <c r="V318" s="116">
        <v>0.61599999999999999</v>
      </c>
      <c r="W318" s="116">
        <f t="shared" si="72"/>
        <v>12.32</v>
      </c>
      <c r="X318" s="116">
        <v>9.1E-4</v>
      </c>
      <c r="Y318" s="116">
        <f t="shared" si="73"/>
        <v>1.8200000000000001E-2</v>
      </c>
      <c r="Z318" s="116">
        <v>0</v>
      </c>
      <c r="AA318" s="117">
        <f t="shared" si="74"/>
        <v>0</v>
      </c>
      <c r="AR318" s="18" t="s">
        <v>137</v>
      </c>
      <c r="AT318" s="18" t="s">
        <v>133</v>
      </c>
      <c r="AU318" s="18" t="s">
        <v>91</v>
      </c>
      <c r="AY318" s="18" t="s">
        <v>132</v>
      </c>
      <c r="BE318" s="118">
        <f t="shared" si="75"/>
        <v>0</v>
      </c>
      <c r="BF318" s="118">
        <f t="shared" si="76"/>
        <v>0</v>
      </c>
      <c r="BG318" s="118">
        <f t="shared" si="77"/>
        <v>0</v>
      </c>
      <c r="BH318" s="118">
        <f t="shared" si="78"/>
        <v>0</v>
      </c>
      <c r="BI318" s="118">
        <f t="shared" si="79"/>
        <v>0</v>
      </c>
      <c r="BJ318" s="18" t="s">
        <v>80</v>
      </c>
      <c r="BK318" s="118">
        <f t="shared" si="80"/>
        <v>0</v>
      </c>
      <c r="BL318" s="18" t="s">
        <v>137</v>
      </c>
      <c r="BM318" s="18" t="s">
        <v>748</v>
      </c>
    </row>
    <row r="319" spans="1:65" s="1" customFormat="1" ht="25.5" customHeight="1">
      <c r="A319" s="130"/>
      <c r="B319" s="166"/>
      <c r="C319" s="167" t="s">
        <v>749</v>
      </c>
      <c r="D319" s="167" t="s">
        <v>133</v>
      </c>
      <c r="E319" s="168" t="s">
        <v>750</v>
      </c>
      <c r="F319" s="243" t="s">
        <v>751</v>
      </c>
      <c r="G319" s="243"/>
      <c r="H319" s="243"/>
      <c r="I319" s="243"/>
      <c r="J319" s="169" t="s">
        <v>183</v>
      </c>
      <c r="K319" s="127">
        <v>20</v>
      </c>
      <c r="L319" s="245"/>
      <c r="M319" s="245"/>
      <c r="N319" s="246">
        <f t="shared" si="71"/>
        <v>0</v>
      </c>
      <c r="O319" s="246"/>
      <c r="P319" s="246"/>
      <c r="Q319" s="246"/>
      <c r="R319" s="170"/>
      <c r="S319" s="130"/>
      <c r="T319" s="115" t="s">
        <v>5</v>
      </c>
      <c r="U319" s="40" t="s">
        <v>40</v>
      </c>
      <c r="V319" s="116">
        <v>6.7000000000000004E-2</v>
      </c>
      <c r="W319" s="116">
        <f t="shared" si="72"/>
        <v>1.34</v>
      </c>
      <c r="X319" s="116">
        <v>1.9000000000000001E-4</v>
      </c>
      <c r="Y319" s="116">
        <f t="shared" si="73"/>
        <v>3.8000000000000004E-3</v>
      </c>
      <c r="Z319" s="116">
        <v>0</v>
      </c>
      <c r="AA319" s="117">
        <f t="shared" si="74"/>
        <v>0</v>
      </c>
      <c r="AR319" s="18" t="s">
        <v>137</v>
      </c>
      <c r="AT319" s="18" t="s">
        <v>133</v>
      </c>
      <c r="AU319" s="18" t="s">
        <v>91</v>
      </c>
      <c r="AY319" s="18" t="s">
        <v>132</v>
      </c>
      <c r="BE319" s="118">
        <f t="shared" si="75"/>
        <v>0</v>
      </c>
      <c r="BF319" s="118">
        <f t="shared" si="76"/>
        <v>0</v>
      </c>
      <c r="BG319" s="118">
        <f t="shared" si="77"/>
        <v>0</v>
      </c>
      <c r="BH319" s="118">
        <f t="shared" si="78"/>
        <v>0</v>
      </c>
      <c r="BI319" s="118">
        <f t="shared" si="79"/>
        <v>0</v>
      </c>
      <c r="BJ319" s="18" t="s">
        <v>80</v>
      </c>
      <c r="BK319" s="118">
        <f t="shared" si="80"/>
        <v>0</v>
      </c>
      <c r="BL319" s="18" t="s">
        <v>137</v>
      </c>
      <c r="BM319" s="18" t="s">
        <v>752</v>
      </c>
    </row>
    <row r="320" spans="1:65" s="1" customFormat="1" ht="25.5" customHeight="1">
      <c r="A320" s="130"/>
      <c r="B320" s="166"/>
      <c r="C320" s="167" t="s">
        <v>753</v>
      </c>
      <c r="D320" s="167" t="s">
        <v>133</v>
      </c>
      <c r="E320" s="168" t="s">
        <v>754</v>
      </c>
      <c r="F320" s="243" t="s">
        <v>755</v>
      </c>
      <c r="G320" s="243"/>
      <c r="H320" s="243"/>
      <c r="I320" s="243"/>
      <c r="J320" s="169" t="s">
        <v>183</v>
      </c>
      <c r="K320" s="127">
        <v>5</v>
      </c>
      <c r="L320" s="245"/>
      <c r="M320" s="245"/>
      <c r="N320" s="246">
        <f t="shared" si="71"/>
        <v>0</v>
      </c>
      <c r="O320" s="246"/>
      <c r="P320" s="246"/>
      <c r="Q320" s="246"/>
      <c r="R320" s="170"/>
      <c r="S320" s="130"/>
      <c r="T320" s="115" t="s">
        <v>5</v>
      </c>
      <c r="U320" s="40" t="s">
        <v>40</v>
      </c>
      <c r="V320" s="116">
        <v>0.65900000000000003</v>
      </c>
      <c r="W320" s="116">
        <f t="shared" si="72"/>
        <v>3.2949999999999999</v>
      </c>
      <c r="X320" s="116">
        <v>2.9E-4</v>
      </c>
      <c r="Y320" s="116">
        <f t="shared" si="73"/>
        <v>1.4499999999999999E-3</v>
      </c>
      <c r="Z320" s="116">
        <v>0</v>
      </c>
      <c r="AA320" s="117">
        <f t="shared" si="74"/>
        <v>0</v>
      </c>
      <c r="AR320" s="18" t="s">
        <v>137</v>
      </c>
      <c r="AT320" s="18" t="s">
        <v>133</v>
      </c>
      <c r="AU320" s="18" t="s">
        <v>91</v>
      </c>
      <c r="AY320" s="18" t="s">
        <v>132</v>
      </c>
      <c r="BE320" s="118">
        <f t="shared" si="75"/>
        <v>0</v>
      </c>
      <c r="BF320" s="118">
        <f t="shared" si="76"/>
        <v>0</v>
      </c>
      <c r="BG320" s="118">
        <f t="shared" si="77"/>
        <v>0</v>
      </c>
      <c r="BH320" s="118">
        <f t="shared" si="78"/>
        <v>0</v>
      </c>
      <c r="BI320" s="118">
        <f t="shared" si="79"/>
        <v>0</v>
      </c>
      <c r="BJ320" s="18" t="s">
        <v>80</v>
      </c>
      <c r="BK320" s="118">
        <f t="shared" si="80"/>
        <v>0</v>
      </c>
      <c r="BL320" s="18" t="s">
        <v>137</v>
      </c>
      <c r="BM320" s="18" t="s">
        <v>756</v>
      </c>
    </row>
    <row r="321" spans="1:65" s="1" customFormat="1" ht="16.5" customHeight="1">
      <c r="A321" s="130"/>
      <c r="B321" s="166"/>
      <c r="C321" s="167" t="s">
        <v>757</v>
      </c>
      <c r="D321" s="167" t="s">
        <v>133</v>
      </c>
      <c r="E321" s="168" t="s">
        <v>758</v>
      </c>
      <c r="F321" s="243" t="s">
        <v>759</v>
      </c>
      <c r="G321" s="243"/>
      <c r="H321" s="243"/>
      <c r="I321" s="243"/>
      <c r="J321" s="169" t="s">
        <v>136</v>
      </c>
      <c r="K321" s="127">
        <v>1</v>
      </c>
      <c r="L321" s="245"/>
      <c r="M321" s="245"/>
      <c r="N321" s="246">
        <f t="shared" si="71"/>
        <v>0</v>
      </c>
      <c r="O321" s="246"/>
      <c r="P321" s="246"/>
      <c r="Q321" s="246"/>
      <c r="R321" s="170"/>
      <c r="S321" s="130"/>
      <c r="T321" s="115" t="s">
        <v>5</v>
      </c>
      <c r="U321" s="40" t="s">
        <v>40</v>
      </c>
      <c r="V321" s="116">
        <v>0.29799999999999999</v>
      </c>
      <c r="W321" s="116">
        <f t="shared" si="72"/>
        <v>0.29799999999999999</v>
      </c>
      <c r="X321" s="116">
        <v>5.6999999999999998E-4</v>
      </c>
      <c r="Y321" s="116">
        <f t="shared" si="73"/>
        <v>5.6999999999999998E-4</v>
      </c>
      <c r="Z321" s="116">
        <v>0</v>
      </c>
      <c r="AA321" s="117">
        <f t="shared" si="74"/>
        <v>0</v>
      </c>
      <c r="AR321" s="18" t="s">
        <v>137</v>
      </c>
      <c r="AT321" s="18" t="s">
        <v>133</v>
      </c>
      <c r="AU321" s="18" t="s">
        <v>91</v>
      </c>
      <c r="AY321" s="18" t="s">
        <v>132</v>
      </c>
      <c r="BE321" s="118">
        <f t="shared" si="75"/>
        <v>0</v>
      </c>
      <c r="BF321" s="118">
        <f t="shared" si="76"/>
        <v>0</v>
      </c>
      <c r="BG321" s="118">
        <f t="shared" si="77"/>
        <v>0</v>
      </c>
      <c r="BH321" s="118">
        <f t="shared" si="78"/>
        <v>0</v>
      </c>
      <c r="BI321" s="118">
        <f t="shared" si="79"/>
        <v>0</v>
      </c>
      <c r="BJ321" s="18" t="s">
        <v>80</v>
      </c>
      <c r="BK321" s="118">
        <f t="shared" si="80"/>
        <v>0</v>
      </c>
      <c r="BL321" s="18" t="s">
        <v>137</v>
      </c>
      <c r="BM321" s="18" t="s">
        <v>760</v>
      </c>
    </row>
    <row r="322" spans="1:65" s="1" customFormat="1" ht="25.5" customHeight="1">
      <c r="A322" s="130"/>
      <c r="B322" s="166"/>
      <c r="C322" s="171" t="s">
        <v>761</v>
      </c>
      <c r="D322" s="171" t="s">
        <v>139</v>
      </c>
      <c r="E322" s="172" t="s">
        <v>762</v>
      </c>
      <c r="F322" s="247" t="s">
        <v>763</v>
      </c>
      <c r="G322" s="247"/>
      <c r="H322" s="247"/>
      <c r="I322" s="247"/>
      <c r="J322" s="173" t="s">
        <v>136</v>
      </c>
      <c r="K322" s="128">
        <v>1</v>
      </c>
      <c r="L322" s="248"/>
      <c r="M322" s="248"/>
      <c r="N322" s="249">
        <f t="shared" si="71"/>
        <v>0</v>
      </c>
      <c r="O322" s="246"/>
      <c r="P322" s="246"/>
      <c r="Q322" s="246"/>
      <c r="R322" s="170"/>
      <c r="S322" s="130"/>
      <c r="T322" s="115" t="s">
        <v>5</v>
      </c>
      <c r="U322" s="40" t="s">
        <v>40</v>
      </c>
      <c r="V322" s="116">
        <v>0</v>
      </c>
      <c r="W322" s="116">
        <f t="shared" si="72"/>
        <v>0</v>
      </c>
      <c r="X322" s="116">
        <v>5.2999999999999998E-4</v>
      </c>
      <c r="Y322" s="116">
        <f t="shared" si="73"/>
        <v>5.2999999999999998E-4</v>
      </c>
      <c r="Z322" s="116">
        <v>0</v>
      </c>
      <c r="AA322" s="117">
        <f t="shared" si="74"/>
        <v>0</v>
      </c>
      <c r="AR322" s="18" t="s">
        <v>141</v>
      </c>
      <c r="AT322" s="18" t="s">
        <v>139</v>
      </c>
      <c r="AU322" s="18" t="s">
        <v>91</v>
      </c>
      <c r="AY322" s="18" t="s">
        <v>132</v>
      </c>
      <c r="BE322" s="118">
        <f t="shared" si="75"/>
        <v>0</v>
      </c>
      <c r="BF322" s="118">
        <f t="shared" si="76"/>
        <v>0</v>
      </c>
      <c r="BG322" s="118">
        <f t="shared" si="77"/>
        <v>0</v>
      </c>
      <c r="BH322" s="118">
        <f t="shared" si="78"/>
        <v>0</v>
      </c>
      <c r="BI322" s="118">
        <f t="shared" si="79"/>
        <v>0</v>
      </c>
      <c r="BJ322" s="18" t="s">
        <v>80</v>
      </c>
      <c r="BK322" s="118">
        <f t="shared" si="80"/>
        <v>0</v>
      </c>
      <c r="BL322" s="18" t="s">
        <v>137</v>
      </c>
      <c r="BM322" s="18" t="s">
        <v>764</v>
      </c>
    </row>
    <row r="323" spans="1:65" s="1" customFormat="1" ht="25.5" customHeight="1">
      <c r="A323" s="130"/>
      <c r="B323" s="166"/>
      <c r="C323" s="167" t="s">
        <v>765</v>
      </c>
      <c r="D323" s="167" t="s">
        <v>133</v>
      </c>
      <c r="E323" s="168" t="s">
        <v>738</v>
      </c>
      <c r="F323" s="243" t="s">
        <v>739</v>
      </c>
      <c r="G323" s="243"/>
      <c r="H323" s="243"/>
      <c r="I323" s="243"/>
      <c r="J323" s="169" t="s">
        <v>136</v>
      </c>
      <c r="K323" s="127">
        <v>8</v>
      </c>
      <c r="L323" s="245"/>
      <c r="M323" s="245"/>
      <c r="N323" s="246">
        <f t="shared" si="71"/>
        <v>0</v>
      </c>
      <c r="O323" s="246"/>
      <c r="P323" s="246"/>
      <c r="Q323" s="246"/>
      <c r="R323" s="170"/>
      <c r="S323" s="130"/>
      <c r="T323" s="115" t="s">
        <v>5</v>
      </c>
      <c r="U323" s="40" t="s">
        <v>40</v>
      </c>
      <c r="V323" s="116">
        <v>0.20699999999999999</v>
      </c>
      <c r="W323" s="116">
        <f t="shared" si="72"/>
        <v>1.6559999999999999</v>
      </c>
      <c r="X323" s="116">
        <v>2.0000000000000002E-5</v>
      </c>
      <c r="Y323" s="116">
        <f t="shared" si="73"/>
        <v>1.6000000000000001E-4</v>
      </c>
      <c r="Z323" s="116">
        <v>0</v>
      </c>
      <c r="AA323" s="117">
        <f t="shared" si="74"/>
        <v>0</v>
      </c>
      <c r="AR323" s="18" t="s">
        <v>137</v>
      </c>
      <c r="AT323" s="18" t="s">
        <v>133</v>
      </c>
      <c r="AU323" s="18" t="s">
        <v>91</v>
      </c>
      <c r="AY323" s="18" t="s">
        <v>132</v>
      </c>
      <c r="BE323" s="118">
        <f t="shared" si="75"/>
        <v>0</v>
      </c>
      <c r="BF323" s="118">
        <f t="shared" si="76"/>
        <v>0</v>
      </c>
      <c r="BG323" s="118">
        <f t="shared" si="77"/>
        <v>0</v>
      </c>
      <c r="BH323" s="118">
        <f t="shared" si="78"/>
        <v>0</v>
      </c>
      <c r="BI323" s="118">
        <f t="shared" si="79"/>
        <v>0</v>
      </c>
      <c r="BJ323" s="18" t="s">
        <v>80</v>
      </c>
      <c r="BK323" s="118">
        <f t="shared" si="80"/>
        <v>0</v>
      </c>
      <c r="BL323" s="18" t="s">
        <v>137</v>
      </c>
      <c r="BM323" s="18" t="s">
        <v>766</v>
      </c>
    </row>
    <row r="324" spans="1:65" s="1" customFormat="1" ht="25.5" customHeight="1">
      <c r="A324" s="130"/>
      <c r="B324" s="166"/>
      <c r="C324" s="171" t="s">
        <v>767</v>
      </c>
      <c r="D324" s="171" t="s">
        <v>139</v>
      </c>
      <c r="E324" s="172" t="s">
        <v>768</v>
      </c>
      <c r="F324" s="247" t="s">
        <v>769</v>
      </c>
      <c r="G324" s="247"/>
      <c r="H324" s="247"/>
      <c r="I324" s="247"/>
      <c r="J324" s="173" t="s">
        <v>136</v>
      </c>
      <c r="K324" s="128">
        <v>6</v>
      </c>
      <c r="L324" s="248"/>
      <c r="M324" s="248"/>
      <c r="N324" s="249">
        <f t="shared" si="71"/>
        <v>0</v>
      </c>
      <c r="O324" s="246"/>
      <c r="P324" s="246"/>
      <c r="Q324" s="246"/>
      <c r="R324" s="170"/>
      <c r="S324" s="130"/>
      <c r="T324" s="115" t="s">
        <v>5</v>
      </c>
      <c r="U324" s="40" t="s">
        <v>40</v>
      </c>
      <c r="V324" s="116">
        <v>0</v>
      </c>
      <c r="W324" s="116">
        <f t="shared" si="72"/>
        <v>0</v>
      </c>
      <c r="X324" s="116">
        <v>3.8000000000000002E-4</v>
      </c>
      <c r="Y324" s="116">
        <f t="shared" si="73"/>
        <v>2.2799999999999999E-3</v>
      </c>
      <c r="Z324" s="116">
        <v>0</v>
      </c>
      <c r="AA324" s="117">
        <f t="shared" si="74"/>
        <v>0</v>
      </c>
      <c r="AR324" s="18" t="s">
        <v>141</v>
      </c>
      <c r="AT324" s="18" t="s">
        <v>139</v>
      </c>
      <c r="AU324" s="18" t="s">
        <v>91</v>
      </c>
      <c r="AY324" s="18" t="s">
        <v>132</v>
      </c>
      <c r="BE324" s="118">
        <f t="shared" si="75"/>
        <v>0</v>
      </c>
      <c r="BF324" s="118">
        <f t="shared" si="76"/>
        <v>0</v>
      </c>
      <c r="BG324" s="118">
        <f t="shared" si="77"/>
        <v>0</v>
      </c>
      <c r="BH324" s="118">
        <f t="shared" si="78"/>
        <v>0</v>
      </c>
      <c r="BI324" s="118">
        <f t="shared" si="79"/>
        <v>0</v>
      </c>
      <c r="BJ324" s="18" t="s">
        <v>80</v>
      </c>
      <c r="BK324" s="118">
        <f t="shared" si="80"/>
        <v>0</v>
      </c>
      <c r="BL324" s="18" t="s">
        <v>137</v>
      </c>
      <c r="BM324" s="18" t="s">
        <v>770</v>
      </c>
    </row>
    <row r="325" spans="1:65" s="1" customFormat="1" ht="16.5" customHeight="1">
      <c r="A325" s="130"/>
      <c r="B325" s="166"/>
      <c r="C325" s="171" t="s">
        <v>771</v>
      </c>
      <c r="D325" s="171" t="s">
        <v>139</v>
      </c>
      <c r="E325" s="172" t="s">
        <v>772</v>
      </c>
      <c r="F325" s="247" t="s">
        <v>773</v>
      </c>
      <c r="G325" s="247"/>
      <c r="H325" s="247"/>
      <c r="I325" s="247"/>
      <c r="J325" s="173" t="s">
        <v>136</v>
      </c>
      <c r="K325" s="128">
        <v>1</v>
      </c>
      <c r="L325" s="248"/>
      <c r="M325" s="248"/>
      <c r="N325" s="249">
        <f t="shared" si="71"/>
        <v>0</v>
      </c>
      <c r="O325" s="246"/>
      <c r="P325" s="246"/>
      <c r="Q325" s="246"/>
      <c r="R325" s="170"/>
      <c r="S325" s="130"/>
      <c r="T325" s="115" t="s">
        <v>5</v>
      </c>
      <c r="U325" s="40" t="s">
        <v>40</v>
      </c>
      <c r="V325" s="116">
        <v>0</v>
      </c>
      <c r="W325" s="116">
        <f t="shared" si="72"/>
        <v>0</v>
      </c>
      <c r="X325" s="116">
        <v>1.4999999999999999E-4</v>
      </c>
      <c r="Y325" s="116">
        <f t="shared" si="73"/>
        <v>1.4999999999999999E-4</v>
      </c>
      <c r="Z325" s="116">
        <v>0</v>
      </c>
      <c r="AA325" s="117">
        <f t="shared" si="74"/>
        <v>0</v>
      </c>
      <c r="AR325" s="18" t="s">
        <v>141</v>
      </c>
      <c r="AT325" s="18" t="s">
        <v>139</v>
      </c>
      <c r="AU325" s="18" t="s">
        <v>91</v>
      </c>
      <c r="AY325" s="18" t="s">
        <v>132</v>
      </c>
      <c r="BE325" s="118">
        <f t="shared" si="75"/>
        <v>0</v>
      </c>
      <c r="BF325" s="118">
        <f t="shared" si="76"/>
        <v>0</v>
      </c>
      <c r="BG325" s="118">
        <f t="shared" si="77"/>
        <v>0</v>
      </c>
      <c r="BH325" s="118">
        <f t="shared" si="78"/>
        <v>0</v>
      </c>
      <c r="BI325" s="118">
        <f t="shared" si="79"/>
        <v>0</v>
      </c>
      <c r="BJ325" s="18" t="s">
        <v>80</v>
      </c>
      <c r="BK325" s="118">
        <f t="shared" si="80"/>
        <v>0</v>
      </c>
      <c r="BL325" s="18" t="s">
        <v>137</v>
      </c>
      <c r="BM325" s="18" t="s">
        <v>774</v>
      </c>
    </row>
    <row r="326" spans="1:65" s="1" customFormat="1" ht="25.5" customHeight="1">
      <c r="A326" s="130"/>
      <c r="B326" s="166"/>
      <c r="C326" s="171" t="s">
        <v>775</v>
      </c>
      <c r="D326" s="171" t="s">
        <v>139</v>
      </c>
      <c r="E326" s="172" t="s">
        <v>776</v>
      </c>
      <c r="F326" s="247" t="s">
        <v>777</v>
      </c>
      <c r="G326" s="247"/>
      <c r="H326" s="247"/>
      <c r="I326" s="247"/>
      <c r="J326" s="173" t="s">
        <v>136</v>
      </c>
      <c r="K326" s="128">
        <v>1</v>
      </c>
      <c r="L326" s="248"/>
      <c r="M326" s="248"/>
      <c r="N326" s="249">
        <f t="shared" si="71"/>
        <v>0</v>
      </c>
      <c r="O326" s="246"/>
      <c r="P326" s="246"/>
      <c r="Q326" s="246"/>
      <c r="R326" s="170"/>
      <c r="S326" s="130"/>
      <c r="T326" s="115" t="s">
        <v>5</v>
      </c>
      <c r="U326" s="40" t="s">
        <v>40</v>
      </c>
      <c r="V326" s="116">
        <v>0</v>
      </c>
      <c r="W326" s="116">
        <f t="shared" si="72"/>
        <v>0</v>
      </c>
      <c r="X326" s="116">
        <v>1.98E-3</v>
      </c>
      <c r="Y326" s="116">
        <f t="shared" si="73"/>
        <v>1.98E-3</v>
      </c>
      <c r="Z326" s="116">
        <v>0</v>
      </c>
      <c r="AA326" s="117">
        <f t="shared" si="74"/>
        <v>0</v>
      </c>
      <c r="AR326" s="18" t="s">
        <v>141</v>
      </c>
      <c r="AT326" s="18" t="s">
        <v>139</v>
      </c>
      <c r="AU326" s="18" t="s">
        <v>91</v>
      </c>
      <c r="AY326" s="18" t="s">
        <v>132</v>
      </c>
      <c r="BE326" s="118">
        <f t="shared" si="75"/>
        <v>0</v>
      </c>
      <c r="BF326" s="118">
        <f t="shared" si="76"/>
        <v>0</v>
      </c>
      <c r="BG326" s="118">
        <f t="shared" si="77"/>
        <v>0</v>
      </c>
      <c r="BH326" s="118">
        <f t="shared" si="78"/>
        <v>0</v>
      </c>
      <c r="BI326" s="118">
        <f t="shared" si="79"/>
        <v>0</v>
      </c>
      <c r="BJ326" s="18" t="s">
        <v>80</v>
      </c>
      <c r="BK326" s="118">
        <f t="shared" si="80"/>
        <v>0</v>
      </c>
      <c r="BL326" s="18" t="s">
        <v>137</v>
      </c>
      <c r="BM326" s="18" t="s">
        <v>778</v>
      </c>
    </row>
    <row r="327" spans="1:65" s="1" customFormat="1" ht="25.5" customHeight="1">
      <c r="A327" s="130"/>
      <c r="B327" s="166"/>
      <c r="C327" s="167" t="s">
        <v>779</v>
      </c>
      <c r="D327" s="167" t="s">
        <v>133</v>
      </c>
      <c r="E327" s="168" t="s">
        <v>780</v>
      </c>
      <c r="F327" s="243" t="s">
        <v>781</v>
      </c>
      <c r="G327" s="243"/>
      <c r="H327" s="243"/>
      <c r="I327" s="243"/>
      <c r="J327" s="169" t="s">
        <v>136</v>
      </c>
      <c r="K327" s="127">
        <v>2</v>
      </c>
      <c r="L327" s="245"/>
      <c r="M327" s="245"/>
      <c r="N327" s="246">
        <f t="shared" si="71"/>
        <v>0</v>
      </c>
      <c r="O327" s="246"/>
      <c r="P327" s="246"/>
      <c r="Q327" s="246"/>
      <c r="R327" s="170"/>
      <c r="S327" s="130"/>
      <c r="T327" s="115" t="s">
        <v>5</v>
      </c>
      <c r="U327" s="40" t="s">
        <v>40</v>
      </c>
      <c r="V327" s="116">
        <v>0.14499999999999999</v>
      </c>
      <c r="W327" s="116">
        <f t="shared" si="72"/>
        <v>0.28999999999999998</v>
      </c>
      <c r="X327" s="116">
        <v>2.0000000000000002E-5</v>
      </c>
      <c r="Y327" s="116">
        <f t="shared" si="73"/>
        <v>4.0000000000000003E-5</v>
      </c>
      <c r="Z327" s="116">
        <v>0</v>
      </c>
      <c r="AA327" s="117">
        <f t="shared" si="74"/>
        <v>0</v>
      </c>
      <c r="AR327" s="18" t="s">
        <v>137</v>
      </c>
      <c r="AT327" s="18" t="s">
        <v>133</v>
      </c>
      <c r="AU327" s="18" t="s">
        <v>91</v>
      </c>
      <c r="AY327" s="18" t="s">
        <v>132</v>
      </c>
      <c r="BE327" s="118">
        <f t="shared" si="75"/>
        <v>0</v>
      </c>
      <c r="BF327" s="118">
        <f t="shared" si="76"/>
        <v>0</v>
      </c>
      <c r="BG327" s="118">
        <f t="shared" si="77"/>
        <v>0</v>
      </c>
      <c r="BH327" s="118">
        <f t="shared" si="78"/>
        <v>0</v>
      </c>
      <c r="BI327" s="118">
        <f t="shared" si="79"/>
        <v>0</v>
      </c>
      <c r="BJ327" s="18" t="s">
        <v>80</v>
      </c>
      <c r="BK327" s="118">
        <f t="shared" si="80"/>
        <v>0</v>
      </c>
      <c r="BL327" s="18" t="s">
        <v>137</v>
      </c>
      <c r="BM327" s="18" t="s">
        <v>782</v>
      </c>
    </row>
    <row r="328" spans="1:65" s="1" customFormat="1" ht="25.5" customHeight="1">
      <c r="A328" s="130"/>
      <c r="B328" s="166"/>
      <c r="C328" s="171" t="s">
        <v>783</v>
      </c>
      <c r="D328" s="171" t="s">
        <v>139</v>
      </c>
      <c r="E328" s="172" t="s">
        <v>233</v>
      </c>
      <c r="F328" s="247" t="s">
        <v>234</v>
      </c>
      <c r="G328" s="247"/>
      <c r="H328" s="247"/>
      <c r="I328" s="247"/>
      <c r="J328" s="173" t="s">
        <v>136</v>
      </c>
      <c r="K328" s="128">
        <v>2</v>
      </c>
      <c r="L328" s="248"/>
      <c r="M328" s="248"/>
      <c r="N328" s="249">
        <f t="shared" si="71"/>
        <v>0</v>
      </c>
      <c r="O328" s="246"/>
      <c r="P328" s="246"/>
      <c r="Q328" s="246"/>
      <c r="R328" s="170"/>
      <c r="S328" s="130"/>
      <c r="T328" s="115" t="s">
        <v>5</v>
      </c>
      <c r="U328" s="40" t="s">
        <v>40</v>
      </c>
      <c r="V328" s="116">
        <v>0</v>
      </c>
      <c r="W328" s="116">
        <f t="shared" si="72"/>
        <v>0</v>
      </c>
      <c r="X328" s="116">
        <v>1.9000000000000001E-4</v>
      </c>
      <c r="Y328" s="116">
        <f t="shared" si="73"/>
        <v>3.8000000000000002E-4</v>
      </c>
      <c r="Z328" s="116">
        <v>0</v>
      </c>
      <c r="AA328" s="117">
        <f t="shared" si="74"/>
        <v>0</v>
      </c>
      <c r="AR328" s="18" t="s">
        <v>141</v>
      </c>
      <c r="AT328" s="18" t="s">
        <v>139</v>
      </c>
      <c r="AU328" s="18" t="s">
        <v>91</v>
      </c>
      <c r="AY328" s="18" t="s">
        <v>132</v>
      </c>
      <c r="BE328" s="118">
        <f t="shared" si="75"/>
        <v>0</v>
      </c>
      <c r="BF328" s="118">
        <f t="shared" si="76"/>
        <v>0</v>
      </c>
      <c r="BG328" s="118">
        <f t="shared" si="77"/>
        <v>0</v>
      </c>
      <c r="BH328" s="118">
        <f t="shared" si="78"/>
        <v>0</v>
      </c>
      <c r="BI328" s="118">
        <f t="shared" si="79"/>
        <v>0</v>
      </c>
      <c r="BJ328" s="18" t="s">
        <v>80</v>
      </c>
      <c r="BK328" s="118">
        <f t="shared" si="80"/>
        <v>0</v>
      </c>
      <c r="BL328" s="18" t="s">
        <v>137</v>
      </c>
      <c r="BM328" s="18" t="s">
        <v>784</v>
      </c>
    </row>
    <row r="329" spans="1:65" s="9" customFormat="1" ht="29.85" customHeight="1">
      <c r="A329" s="129"/>
      <c r="B329" s="161"/>
      <c r="C329" s="162"/>
      <c r="D329" s="165" t="s">
        <v>116</v>
      </c>
      <c r="E329" s="165"/>
      <c r="F329" s="165"/>
      <c r="G329" s="165"/>
      <c r="H329" s="165"/>
      <c r="I329" s="165"/>
      <c r="J329" s="165"/>
      <c r="K329" s="180"/>
      <c r="L329" s="180"/>
      <c r="M329" s="180"/>
      <c r="N329" s="255">
        <f>SUM(N330:Q347)</f>
        <v>0</v>
      </c>
      <c r="O329" s="256"/>
      <c r="P329" s="256"/>
      <c r="Q329" s="256"/>
      <c r="R329" s="164"/>
      <c r="S329" s="129"/>
      <c r="T329" s="109"/>
      <c r="U329" s="108"/>
      <c r="V329" s="108"/>
      <c r="W329" s="110">
        <f>SUM(W330:W347)</f>
        <v>126.37550000000006</v>
      </c>
      <c r="X329" s="108"/>
      <c r="Y329" s="110">
        <f>SUM(Y330:Y347)</f>
        <v>6.7239999999999994E-2</v>
      </c>
      <c r="Z329" s="108"/>
      <c r="AA329" s="111">
        <f>SUM(AA330:AA347)</f>
        <v>0</v>
      </c>
      <c r="AR329" s="112" t="s">
        <v>91</v>
      </c>
      <c r="AT329" s="113" t="s">
        <v>74</v>
      </c>
      <c r="AU329" s="113" t="s">
        <v>80</v>
      </c>
      <c r="AY329" s="112" t="s">
        <v>132</v>
      </c>
      <c r="BK329" s="114">
        <f>SUM(BK330:BK347)</f>
        <v>0</v>
      </c>
    </row>
    <row r="330" spans="1:65" s="1" customFormat="1" ht="25.5" customHeight="1">
      <c r="A330" s="130"/>
      <c r="B330" s="166"/>
      <c r="C330" s="167" t="s">
        <v>785</v>
      </c>
      <c r="D330" s="167" t="s">
        <v>133</v>
      </c>
      <c r="E330" s="168" t="s">
        <v>786</v>
      </c>
      <c r="F330" s="243" t="s">
        <v>787</v>
      </c>
      <c r="G330" s="243"/>
      <c r="H330" s="243"/>
      <c r="I330" s="243"/>
      <c r="J330" s="169" t="s">
        <v>136</v>
      </c>
      <c r="K330" s="127">
        <v>1</v>
      </c>
      <c r="L330" s="245"/>
      <c r="M330" s="245"/>
      <c r="N330" s="246">
        <f t="shared" ref="N330:N343" si="81">ROUND(L330*K330,2)</f>
        <v>0</v>
      </c>
      <c r="O330" s="246"/>
      <c r="P330" s="246"/>
      <c r="Q330" s="246"/>
      <c r="R330" s="170"/>
      <c r="S330" s="130"/>
      <c r="T330" s="115" t="s">
        <v>5</v>
      </c>
      <c r="U330" s="40" t="s">
        <v>40</v>
      </c>
      <c r="V330" s="116">
        <v>0</v>
      </c>
      <c r="W330" s="116">
        <f t="shared" ref="W330:W343" si="82">V330*K330</f>
        <v>0</v>
      </c>
      <c r="X330" s="116">
        <v>0</v>
      </c>
      <c r="Y330" s="116">
        <f t="shared" ref="Y330:Y343" si="83">X330*K330</f>
        <v>0</v>
      </c>
      <c r="Z330" s="116">
        <v>0</v>
      </c>
      <c r="AA330" s="117">
        <f t="shared" ref="AA330:AA343" si="84">Z330*K330</f>
        <v>0</v>
      </c>
      <c r="AR330" s="18" t="s">
        <v>788</v>
      </c>
      <c r="AT330" s="18" t="s">
        <v>133</v>
      </c>
      <c r="AU330" s="18" t="s">
        <v>91</v>
      </c>
      <c r="AY330" s="18" t="s">
        <v>132</v>
      </c>
      <c r="BE330" s="118">
        <f t="shared" ref="BE330:BE343" si="85">IF(U330="základní",N330,0)</f>
        <v>0</v>
      </c>
      <c r="BF330" s="118">
        <f t="shared" ref="BF330:BF343" si="86">IF(U330="snížená",N330,0)</f>
        <v>0</v>
      </c>
      <c r="BG330" s="118">
        <f t="shared" ref="BG330:BG343" si="87">IF(U330="zákl. přenesená",N330,0)</f>
        <v>0</v>
      </c>
      <c r="BH330" s="118">
        <f t="shared" ref="BH330:BH343" si="88">IF(U330="sníž. přenesená",N330,0)</f>
        <v>0</v>
      </c>
      <c r="BI330" s="118">
        <f t="shared" ref="BI330:BI343" si="89">IF(U330="nulová",N330,0)</f>
        <v>0</v>
      </c>
      <c r="BJ330" s="18" t="s">
        <v>80</v>
      </c>
      <c r="BK330" s="118">
        <f t="shared" ref="BK330:BK343" si="90">ROUND(L330*K330,2)</f>
        <v>0</v>
      </c>
      <c r="BL330" s="18" t="s">
        <v>788</v>
      </c>
      <c r="BM330" s="18" t="s">
        <v>789</v>
      </c>
    </row>
    <row r="331" spans="1:65" s="1" customFormat="1" ht="25.5" customHeight="1">
      <c r="A331" s="130"/>
      <c r="B331" s="166"/>
      <c r="C331" s="167" t="s">
        <v>790</v>
      </c>
      <c r="D331" s="167" t="s">
        <v>133</v>
      </c>
      <c r="E331" s="168" t="s">
        <v>791</v>
      </c>
      <c r="F331" s="243" t="s">
        <v>792</v>
      </c>
      <c r="G331" s="243"/>
      <c r="H331" s="243"/>
      <c r="I331" s="243"/>
      <c r="J331" s="169" t="s">
        <v>793</v>
      </c>
      <c r="K331" s="127">
        <v>15</v>
      </c>
      <c r="L331" s="245"/>
      <c r="M331" s="245"/>
      <c r="N331" s="246">
        <f t="shared" si="81"/>
        <v>0</v>
      </c>
      <c r="O331" s="246"/>
      <c r="P331" s="246"/>
      <c r="Q331" s="246"/>
      <c r="R331" s="170"/>
      <c r="S331" s="130"/>
      <c r="T331" s="115" t="s">
        <v>5</v>
      </c>
      <c r="U331" s="40" t="s">
        <v>40</v>
      </c>
      <c r="V331" s="116">
        <v>0.184</v>
      </c>
      <c r="W331" s="116">
        <f t="shared" si="82"/>
        <v>2.76</v>
      </c>
      <c r="X331" s="116">
        <v>1.7000000000000001E-4</v>
      </c>
      <c r="Y331" s="116">
        <f t="shared" si="83"/>
        <v>2.5500000000000002E-3</v>
      </c>
      <c r="Z331" s="116">
        <v>0</v>
      </c>
      <c r="AA331" s="117">
        <f t="shared" si="84"/>
        <v>0</v>
      </c>
      <c r="AR331" s="18" t="s">
        <v>788</v>
      </c>
      <c r="AT331" s="18" t="s">
        <v>133</v>
      </c>
      <c r="AU331" s="18" t="s">
        <v>91</v>
      </c>
      <c r="AY331" s="18" t="s">
        <v>132</v>
      </c>
      <c r="BE331" s="118">
        <f t="shared" si="85"/>
        <v>0</v>
      </c>
      <c r="BF331" s="118">
        <f t="shared" si="86"/>
        <v>0</v>
      </c>
      <c r="BG331" s="118">
        <f t="shared" si="87"/>
        <v>0</v>
      </c>
      <c r="BH331" s="118">
        <f t="shared" si="88"/>
        <v>0</v>
      </c>
      <c r="BI331" s="118">
        <f t="shared" si="89"/>
        <v>0</v>
      </c>
      <c r="BJ331" s="18" t="s">
        <v>80</v>
      </c>
      <c r="BK331" s="118">
        <f t="shared" si="90"/>
        <v>0</v>
      </c>
      <c r="BL331" s="18" t="s">
        <v>788</v>
      </c>
      <c r="BM331" s="18" t="s">
        <v>794</v>
      </c>
    </row>
    <row r="332" spans="1:65" s="1" customFormat="1" ht="16.5" customHeight="1">
      <c r="A332" s="130"/>
      <c r="B332" s="166"/>
      <c r="C332" s="167" t="s">
        <v>795</v>
      </c>
      <c r="D332" s="167" t="s">
        <v>133</v>
      </c>
      <c r="E332" s="168" t="s">
        <v>796</v>
      </c>
      <c r="F332" s="243" t="s">
        <v>797</v>
      </c>
      <c r="G332" s="243"/>
      <c r="H332" s="243"/>
      <c r="I332" s="243"/>
      <c r="J332" s="169" t="s">
        <v>154</v>
      </c>
      <c r="K332" s="127">
        <v>1</v>
      </c>
      <c r="L332" s="245"/>
      <c r="M332" s="245"/>
      <c r="N332" s="246">
        <f t="shared" si="81"/>
        <v>0</v>
      </c>
      <c r="O332" s="246"/>
      <c r="P332" s="246"/>
      <c r="Q332" s="246"/>
      <c r="R332" s="170"/>
      <c r="S332" s="130"/>
      <c r="T332" s="115" t="s">
        <v>5</v>
      </c>
      <c r="U332" s="40" t="s">
        <v>40</v>
      </c>
      <c r="V332" s="116">
        <v>0.114</v>
      </c>
      <c r="W332" s="116">
        <f t="shared" si="82"/>
        <v>0.114</v>
      </c>
      <c r="X332" s="116">
        <v>1.1299999999999999E-3</v>
      </c>
      <c r="Y332" s="116">
        <f t="shared" si="83"/>
        <v>1.1299999999999999E-3</v>
      </c>
      <c r="Z332" s="116">
        <v>0</v>
      </c>
      <c r="AA332" s="117">
        <f t="shared" si="84"/>
        <v>0</v>
      </c>
      <c r="AR332" s="18" t="s">
        <v>137</v>
      </c>
      <c r="AT332" s="18" t="s">
        <v>133</v>
      </c>
      <c r="AU332" s="18" t="s">
        <v>91</v>
      </c>
      <c r="AY332" s="18" t="s">
        <v>132</v>
      </c>
      <c r="BE332" s="118">
        <f t="shared" si="85"/>
        <v>0</v>
      </c>
      <c r="BF332" s="118">
        <f t="shared" si="86"/>
        <v>0</v>
      </c>
      <c r="BG332" s="118">
        <f t="shared" si="87"/>
        <v>0</v>
      </c>
      <c r="BH332" s="118">
        <f t="shared" si="88"/>
        <v>0</v>
      </c>
      <c r="BI332" s="118">
        <f t="shared" si="89"/>
        <v>0</v>
      </c>
      <c r="BJ332" s="18" t="s">
        <v>80</v>
      </c>
      <c r="BK332" s="118">
        <f t="shared" si="90"/>
        <v>0</v>
      </c>
      <c r="BL332" s="18" t="s">
        <v>137</v>
      </c>
      <c r="BM332" s="18" t="s">
        <v>798</v>
      </c>
    </row>
    <row r="333" spans="1:65" s="1" customFormat="1" ht="25.5" customHeight="1">
      <c r="A333" s="130"/>
      <c r="B333" s="166"/>
      <c r="C333" s="167" t="s">
        <v>799</v>
      </c>
      <c r="D333" s="167" t="s">
        <v>133</v>
      </c>
      <c r="E333" s="168" t="s">
        <v>800</v>
      </c>
      <c r="F333" s="243" t="s">
        <v>801</v>
      </c>
      <c r="G333" s="243"/>
      <c r="H333" s="243"/>
      <c r="I333" s="243"/>
      <c r="J333" s="169" t="s">
        <v>154</v>
      </c>
      <c r="K333" s="127">
        <v>7</v>
      </c>
      <c r="L333" s="245"/>
      <c r="M333" s="245"/>
      <c r="N333" s="246">
        <f t="shared" si="81"/>
        <v>0</v>
      </c>
      <c r="O333" s="246"/>
      <c r="P333" s="246"/>
      <c r="Q333" s="246"/>
      <c r="R333" s="170"/>
      <c r="S333" s="130"/>
      <c r="T333" s="115" t="s">
        <v>5</v>
      </c>
      <c r="U333" s="40" t="s">
        <v>40</v>
      </c>
      <c r="V333" s="116">
        <v>0.99099999999999999</v>
      </c>
      <c r="W333" s="116">
        <f t="shared" si="82"/>
        <v>6.9370000000000003</v>
      </c>
      <c r="X333" s="116">
        <v>9.0799999999999995E-3</v>
      </c>
      <c r="Y333" s="116">
        <f t="shared" si="83"/>
        <v>6.3559999999999992E-2</v>
      </c>
      <c r="Z333" s="116">
        <v>0</v>
      </c>
      <c r="AA333" s="117">
        <f t="shared" si="84"/>
        <v>0</v>
      </c>
      <c r="AR333" s="18" t="s">
        <v>137</v>
      </c>
      <c r="AT333" s="18" t="s">
        <v>133</v>
      </c>
      <c r="AU333" s="18" t="s">
        <v>91</v>
      </c>
      <c r="AY333" s="18" t="s">
        <v>132</v>
      </c>
      <c r="BE333" s="118">
        <f t="shared" si="85"/>
        <v>0</v>
      </c>
      <c r="BF333" s="118">
        <f t="shared" si="86"/>
        <v>0</v>
      </c>
      <c r="BG333" s="118">
        <f t="shared" si="87"/>
        <v>0</v>
      </c>
      <c r="BH333" s="118">
        <f t="shared" si="88"/>
        <v>0</v>
      </c>
      <c r="BI333" s="118">
        <f t="shared" si="89"/>
        <v>0</v>
      </c>
      <c r="BJ333" s="18" t="s">
        <v>80</v>
      </c>
      <c r="BK333" s="118">
        <f t="shared" si="90"/>
        <v>0</v>
      </c>
      <c r="BL333" s="18" t="s">
        <v>137</v>
      </c>
      <c r="BM333" s="18" t="s">
        <v>802</v>
      </c>
    </row>
    <row r="334" spans="1:65" s="1" customFormat="1" ht="25.5" customHeight="1">
      <c r="A334" s="130"/>
      <c r="B334" s="166"/>
      <c r="C334" s="167" t="s">
        <v>803</v>
      </c>
      <c r="D334" s="167" t="s">
        <v>133</v>
      </c>
      <c r="E334" s="168" t="s">
        <v>804</v>
      </c>
      <c r="F334" s="243" t="s">
        <v>805</v>
      </c>
      <c r="G334" s="243"/>
      <c r="H334" s="243"/>
      <c r="I334" s="243"/>
      <c r="J334" s="169" t="s">
        <v>806</v>
      </c>
      <c r="K334" s="127">
        <v>9.5</v>
      </c>
      <c r="L334" s="245"/>
      <c r="M334" s="245"/>
      <c r="N334" s="246">
        <f t="shared" si="81"/>
        <v>0</v>
      </c>
      <c r="O334" s="246"/>
      <c r="P334" s="246"/>
      <c r="Q334" s="246"/>
      <c r="R334" s="170"/>
      <c r="S334" s="130"/>
      <c r="T334" s="115" t="s">
        <v>5</v>
      </c>
      <c r="U334" s="40" t="s">
        <v>40</v>
      </c>
      <c r="V334" s="116">
        <v>12.207000000000001</v>
      </c>
      <c r="W334" s="116">
        <f t="shared" si="82"/>
        <v>115.96650000000001</v>
      </c>
      <c r="X334" s="116">
        <v>0</v>
      </c>
      <c r="Y334" s="116">
        <f t="shared" si="83"/>
        <v>0</v>
      </c>
      <c r="Z334" s="116">
        <v>0</v>
      </c>
      <c r="AA334" s="117">
        <f t="shared" si="84"/>
        <v>0</v>
      </c>
      <c r="AR334" s="18" t="s">
        <v>788</v>
      </c>
      <c r="AT334" s="18" t="s">
        <v>133</v>
      </c>
      <c r="AU334" s="18" t="s">
        <v>91</v>
      </c>
      <c r="AY334" s="18" t="s">
        <v>132</v>
      </c>
      <c r="BE334" s="118">
        <f t="shared" si="85"/>
        <v>0</v>
      </c>
      <c r="BF334" s="118">
        <f t="shared" si="86"/>
        <v>0</v>
      </c>
      <c r="BG334" s="118">
        <f t="shared" si="87"/>
        <v>0</v>
      </c>
      <c r="BH334" s="118">
        <f t="shared" si="88"/>
        <v>0</v>
      </c>
      <c r="BI334" s="118">
        <f t="shared" si="89"/>
        <v>0</v>
      </c>
      <c r="BJ334" s="18" t="s">
        <v>80</v>
      </c>
      <c r="BK334" s="118">
        <f t="shared" si="90"/>
        <v>0</v>
      </c>
      <c r="BL334" s="18" t="s">
        <v>788</v>
      </c>
      <c r="BM334" s="18" t="s">
        <v>807</v>
      </c>
    </row>
    <row r="335" spans="1:65" s="1" customFormat="1" ht="25.5" customHeight="1">
      <c r="A335" s="130"/>
      <c r="B335" s="166"/>
      <c r="C335" s="167" t="s">
        <v>808</v>
      </c>
      <c r="D335" s="167" t="s">
        <v>133</v>
      </c>
      <c r="E335" s="168" t="s">
        <v>809</v>
      </c>
      <c r="F335" s="243" t="s">
        <v>810</v>
      </c>
      <c r="G335" s="243"/>
      <c r="H335" s="243"/>
      <c r="I335" s="243"/>
      <c r="J335" s="169" t="s">
        <v>136</v>
      </c>
      <c r="K335" s="127">
        <v>1</v>
      </c>
      <c r="L335" s="245"/>
      <c r="M335" s="245"/>
      <c r="N335" s="246">
        <f t="shared" si="81"/>
        <v>0</v>
      </c>
      <c r="O335" s="246"/>
      <c r="P335" s="246"/>
      <c r="Q335" s="246"/>
      <c r="R335" s="170"/>
      <c r="S335" s="130"/>
      <c r="T335" s="115" t="s">
        <v>5</v>
      </c>
      <c r="U335" s="40" t="s">
        <v>40</v>
      </c>
      <c r="V335" s="116">
        <v>0</v>
      </c>
      <c r="W335" s="116">
        <f t="shared" si="82"/>
        <v>0</v>
      </c>
      <c r="X335" s="116">
        <v>0</v>
      </c>
      <c r="Y335" s="116">
        <f t="shared" si="83"/>
        <v>0</v>
      </c>
      <c r="Z335" s="116">
        <v>0</v>
      </c>
      <c r="AA335" s="117">
        <f t="shared" si="84"/>
        <v>0</v>
      </c>
      <c r="AR335" s="18" t="s">
        <v>788</v>
      </c>
      <c r="AT335" s="18" t="s">
        <v>133</v>
      </c>
      <c r="AU335" s="18" t="s">
        <v>91</v>
      </c>
      <c r="AY335" s="18" t="s">
        <v>132</v>
      </c>
      <c r="BE335" s="118">
        <f t="shared" si="85"/>
        <v>0</v>
      </c>
      <c r="BF335" s="118">
        <f t="shared" si="86"/>
        <v>0</v>
      </c>
      <c r="BG335" s="118">
        <f t="shared" si="87"/>
        <v>0</v>
      </c>
      <c r="BH335" s="118">
        <f t="shared" si="88"/>
        <v>0</v>
      </c>
      <c r="BI335" s="118">
        <f t="shared" si="89"/>
        <v>0</v>
      </c>
      <c r="BJ335" s="18" t="s">
        <v>80</v>
      </c>
      <c r="BK335" s="118">
        <f t="shared" si="90"/>
        <v>0</v>
      </c>
      <c r="BL335" s="18" t="s">
        <v>788</v>
      </c>
      <c r="BM335" s="18" t="s">
        <v>811</v>
      </c>
    </row>
    <row r="336" spans="1:65" s="1" customFormat="1" ht="43.8" customHeight="1">
      <c r="A336" s="130"/>
      <c r="B336" s="166"/>
      <c r="C336" s="167" t="s">
        <v>812</v>
      </c>
      <c r="D336" s="167" t="s">
        <v>133</v>
      </c>
      <c r="E336" s="168" t="s">
        <v>813</v>
      </c>
      <c r="F336" s="243" t="s">
        <v>854</v>
      </c>
      <c r="G336" s="243"/>
      <c r="H336" s="243"/>
      <c r="I336" s="243"/>
      <c r="J336" s="169" t="s">
        <v>136</v>
      </c>
      <c r="K336" s="127">
        <v>1</v>
      </c>
      <c r="L336" s="245"/>
      <c r="M336" s="245"/>
      <c r="N336" s="246">
        <f t="shared" si="81"/>
        <v>0</v>
      </c>
      <c r="O336" s="246"/>
      <c r="P336" s="246"/>
      <c r="Q336" s="246"/>
      <c r="R336" s="170"/>
      <c r="S336" s="130"/>
      <c r="T336" s="115" t="s">
        <v>5</v>
      </c>
      <c r="U336" s="40" t="s">
        <v>40</v>
      </c>
      <c r="V336" s="116">
        <v>4.5999999999999999E-2</v>
      </c>
      <c r="W336" s="116">
        <f t="shared" si="82"/>
        <v>4.5999999999999999E-2</v>
      </c>
      <c r="X336" s="116">
        <v>0</v>
      </c>
      <c r="Y336" s="116">
        <f t="shared" si="83"/>
        <v>0</v>
      </c>
      <c r="Z336" s="116">
        <v>0</v>
      </c>
      <c r="AA336" s="117">
        <f t="shared" si="84"/>
        <v>0</v>
      </c>
      <c r="AR336" s="18" t="s">
        <v>137</v>
      </c>
      <c r="AT336" s="18" t="s">
        <v>133</v>
      </c>
      <c r="AU336" s="18" t="s">
        <v>91</v>
      </c>
      <c r="AY336" s="18" t="s">
        <v>132</v>
      </c>
      <c r="BE336" s="118">
        <f t="shared" si="85"/>
        <v>0</v>
      </c>
      <c r="BF336" s="118">
        <f t="shared" si="86"/>
        <v>0</v>
      </c>
      <c r="BG336" s="118">
        <f t="shared" si="87"/>
        <v>0</v>
      </c>
      <c r="BH336" s="118">
        <f t="shared" si="88"/>
        <v>0</v>
      </c>
      <c r="BI336" s="118">
        <f t="shared" si="89"/>
        <v>0</v>
      </c>
      <c r="BJ336" s="18" t="s">
        <v>80</v>
      </c>
      <c r="BK336" s="118">
        <f t="shared" si="90"/>
        <v>0</v>
      </c>
      <c r="BL336" s="18" t="s">
        <v>137</v>
      </c>
      <c r="BM336" s="18" t="s">
        <v>814</v>
      </c>
    </row>
    <row r="337" spans="1:65" s="1" customFormat="1" ht="16.5" customHeight="1">
      <c r="A337" s="130"/>
      <c r="B337" s="166"/>
      <c r="C337" s="167" t="s">
        <v>815</v>
      </c>
      <c r="D337" s="167" t="s">
        <v>133</v>
      </c>
      <c r="E337" s="168" t="s">
        <v>816</v>
      </c>
      <c r="F337" s="243" t="s">
        <v>817</v>
      </c>
      <c r="G337" s="243"/>
      <c r="H337" s="243"/>
      <c r="I337" s="243"/>
      <c r="J337" s="169" t="s">
        <v>136</v>
      </c>
      <c r="K337" s="127">
        <v>1</v>
      </c>
      <c r="L337" s="245"/>
      <c r="M337" s="245"/>
      <c r="N337" s="246">
        <f t="shared" si="81"/>
        <v>0</v>
      </c>
      <c r="O337" s="246"/>
      <c r="P337" s="246"/>
      <c r="Q337" s="246"/>
      <c r="R337" s="170"/>
      <c r="S337" s="130"/>
      <c r="T337" s="115" t="s">
        <v>5</v>
      </c>
      <c r="U337" s="40" t="s">
        <v>40</v>
      </c>
      <c r="V337" s="116">
        <v>4.5999999999999999E-2</v>
      </c>
      <c r="W337" s="116">
        <f t="shared" si="82"/>
        <v>4.5999999999999999E-2</v>
      </c>
      <c r="X337" s="116">
        <v>0</v>
      </c>
      <c r="Y337" s="116">
        <f t="shared" si="83"/>
        <v>0</v>
      </c>
      <c r="Z337" s="116">
        <v>0</v>
      </c>
      <c r="AA337" s="117">
        <f t="shared" si="84"/>
        <v>0</v>
      </c>
      <c r="AR337" s="18" t="s">
        <v>137</v>
      </c>
      <c r="AT337" s="18" t="s">
        <v>133</v>
      </c>
      <c r="AU337" s="18" t="s">
        <v>91</v>
      </c>
      <c r="AY337" s="18" t="s">
        <v>132</v>
      </c>
      <c r="BE337" s="118">
        <f t="shared" si="85"/>
        <v>0</v>
      </c>
      <c r="BF337" s="118">
        <f t="shared" si="86"/>
        <v>0</v>
      </c>
      <c r="BG337" s="118">
        <f t="shared" si="87"/>
        <v>0</v>
      </c>
      <c r="BH337" s="118">
        <f t="shared" si="88"/>
        <v>0</v>
      </c>
      <c r="BI337" s="118">
        <f t="shared" si="89"/>
        <v>0</v>
      </c>
      <c r="BJ337" s="18" t="s">
        <v>80</v>
      </c>
      <c r="BK337" s="118">
        <f t="shared" si="90"/>
        <v>0</v>
      </c>
      <c r="BL337" s="18" t="s">
        <v>137</v>
      </c>
      <c r="BM337" s="18" t="s">
        <v>818</v>
      </c>
    </row>
    <row r="338" spans="1:65" s="1" customFormat="1" ht="16.5" customHeight="1">
      <c r="A338" s="130"/>
      <c r="B338" s="166"/>
      <c r="C338" s="167" t="s">
        <v>819</v>
      </c>
      <c r="D338" s="167" t="s">
        <v>133</v>
      </c>
      <c r="E338" s="168" t="s">
        <v>820</v>
      </c>
      <c r="F338" s="243" t="s">
        <v>821</v>
      </c>
      <c r="G338" s="243"/>
      <c r="H338" s="243"/>
      <c r="I338" s="243"/>
      <c r="J338" s="169" t="s">
        <v>136</v>
      </c>
      <c r="K338" s="127">
        <v>5</v>
      </c>
      <c r="L338" s="245"/>
      <c r="M338" s="245"/>
      <c r="N338" s="246">
        <f t="shared" si="81"/>
        <v>0</v>
      </c>
      <c r="O338" s="246"/>
      <c r="P338" s="246"/>
      <c r="Q338" s="246"/>
      <c r="R338" s="170"/>
      <c r="S338" s="130"/>
      <c r="T338" s="115" t="s">
        <v>5</v>
      </c>
      <c r="U338" s="40" t="s">
        <v>40</v>
      </c>
      <c r="V338" s="116">
        <v>4.5999999999999999E-2</v>
      </c>
      <c r="W338" s="116">
        <f t="shared" si="82"/>
        <v>0.22999999999999998</v>
      </c>
      <c r="X338" s="116">
        <v>0</v>
      </c>
      <c r="Y338" s="116">
        <f t="shared" si="83"/>
        <v>0</v>
      </c>
      <c r="Z338" s="116">
        <v>0</v>
      </c>
      <c r="AA338" s="117">
        <f t="shared" si="84"/>
        <v>0</v>
      </c>
      <c r="AR338" s="18" t="s">
        <v>137</v>
      </c>
      <c r="AT338" s="18" t="s">
        <v>133</v>
      </c>
      <c r="AU338" s="18" t="s">
        <v>91</v>
      </c>
      <c r="AY338" s="18" t="s">
        <v>132</v>
      </c>
      <c r="BE338" s="118">
        <f t="shared" si="85"/>
        <v>0</v>
      </c>
      <c r="BF338" s="118">
        <f t="shared" si="86"/>
        <v>0</v>
      </c>
      <c r="BG338" s="118">
        <f t="shared" si="87"/>
        <v>0</v>
      </c>
      <c r="BH338" s="118">
        <f t="shared" si="88"/>
        <v>0</v>
      </c>
      <c r="BI338" s="118">
        <f t="shared" si="89"/>
        <v>0</v>
      </c>
      <c r="BJ338" s="18" t="s">
        <v>80</v>
      </c>
      <c r="BK338" s="118">
        <f t="shared" si="90"/>
        <v>0</v>
      </c>
      <c r="BL338" s="18" t="s">
        <v>137</v>
      </c>
      <c r="BM338" s="18" t="s">
        <v>822</v>
      </c>
    </row>
    <row r="339" spans="1:65" s="1" customFormat="1" ht="16.5" customHeight="1">
      <c r="A339" s="130"/>
      <c r="B339" s="166"/>
      <c r="C339" s="167" t="s">
        <v>823</v>
      </c>
      <c r="D339" s="167" t="s">
        <v>133</v>
      </c>
      <c r="E339" s="168" t="s">
        <v>824</v>
      </c>
      <c r="F339" s="243" t="s">
        <v>825</v>
      </c>
      <c r="G339" s="243"/>
      <c r="H339" s="243"/>
      <c r="I339" s="243"/>
      <c r="J339" s="169" t="s">
        <v>136</v>
      </c>
      <c r="K339" s="127">
        <v>1</v>
      </c>
      <c r="L339" s="245"/>
      <c r="M339" s="245"/>
      <c r="N339" s="246">
        <f t="shared" si="81"/>
        <v>0</v>
      </c>
      <c r="O339" s="246"/>
      <c r="P339" s="246"/>
      <c r="Q339" s="246"/>
      <c r="R339" s="170"/>
      <c r="S339" s="130"/>
      <c r="T339" s="115" t="s">
        <v>5</v>
      </c>
      <c r="U339" s="40" t="s">
        <v>40</v>
      </c>
      <c r="V339" s="116">
        <v>4.5999999999999999E-2</v>
      </c>
      <c r="W339" s="116">
        <f t="shared" si="82"/>
        <v>4.5999999999999999E-2</v>
      </c>
      <c r="X339" s="116">
        <v>0</v>
      </c>
      <c r="Y339" s="116">
        <f t="shared" si="83"/>
        <v>0</v>
      </c>
      <c r="Z339" s="116">
        <v>0</v>
      </c>
      <c r="AA339" s="117">
        <f t="shared" si="84"/>
        <v>0</v>
      </c>
      <c r="AR339" s="18" t="s">
        <v>137</v>
      </c>
      <c r="AT339" s="18" t="s">
        <v>133</v>
      </c>
      <c r="AU339" s="18" t="s">
        <v>91</v>
      </c>
      <c r="AY339" s="18" t="s">
        <v>132</v>
      </c>
      <c r="BE339" s="118">
        <f t="shared" si="85"/>
        <v>0</v>
      </c>
      <c r="BF339" s="118">
        <f t="shared" si="86"/>
        <v>0</v>
      </c>
      <c r="BG339" s="118">
        <f t="shared" si="87"/>
        <v>0</v>
      </c>
      <c r="BH339" s="118">
        <f t="shared" si="88"/>
        <v>0</v>
      </c>
      <c r="BI339" s="118">
        <f t="shared" si="89"/>
        <v>0</v>
      </c>
      <c r="BJ339" s="18" t="s">
        <v>80</v>
      </c>
      <c r="BK339" s="118">
        <f t="shared" si="90"/>
        <v>0</v>
      </c>
      <c r="BL339" s="18" t="s">
        <v>137</v>
      </c>
      <c r="BM339" s="18" t="s">
        <v>826</v>
      </c>
    </row>
    <row r="340" spans="1:65" s="1" customFormat="1" ht="16.5" customHeight="1">
      <c r="A340" s="130"/>
      <c r="B340" s="166"/>
      <c r="C340" s="167" t="s">
        <v>827</v>
      </c>
      <c r="D340" s="167" t="s">
        <v>133</v>
      </c>
      <c r="E340" s="168" t="s">
        <v>828</v>
      </c>
      <c r="F340" s="243" t="s">
        <v>829</v>
      </c>
      <c r="G340" s="243"/>
      <c r="H340" s="243"/>
      <c r="I340" s="243"/>
      <c r="J340" s="169" t="s">
        <v>136</v>
      </c>
      <c r="K340" s="127">
        <v>1</v>
      </c>
      <c r="L340" s="245"/>
      <c r="M340" s="245"/>
      <c r="N340" s="246">
        <f t="shared" si="81"/>
        <v>0</v>
      </c>
      <c r="O340" s="246"/>
      <c r="P340" s="246"/>
      <c r="Q340" s="246"/>
      <c r="R340" s="170"/>
      <c r="S340" s="130"/>
      <c r="T340" s="115" t="s">
        <v>5</v>
      </c>
      <c r="U340" s="40" t="s">
        <v>40</v>
      </c>
      <c r="V340" s="116">
        <v>4.5999999999999999E-2</v>
      </c>
      <c r="W340" s="116">
        <f t="shared" si="82"/>
        <v>4.5999999999999999E-2</v>
      </c>
      <c r="X340" s="116">
        <v>0</v>
      </c>
      <c r="Y340" s="116">
        <f t="shared" si="83"/>
        <v>0</v>
      </c>
      <c r="Z340" s="116">
        <v>0</v>
      </c>
      <c r="AA340" s="117">
        <f t="shared" si="84"/>
        <v>0</v>
      </c>
      <c r="AR340" s="18" t="s">
        <v>137</v>
      </c>
      <c r="AT340" s="18" t="s">
        <v>133</v>
      </c>
      <c r="AU340" s="18" t="s">
        <v>91</v>
      </c>
      <c r="AY340" s="18" t="s">
        <v>132</v>
      </c>
      <c r="BE340" s="118">
        <f t="shared" si="85"/>
        <v>0</v>
      </c>
      <c r="BF340" s="118">
        <f t="shared" si="86"/>
        <v>0</v>
      </c>
      <c r="BG340" s="118">
        <f t="shared" si="87"/>
        <v>0</v>
      </c>
      <c r="BH340" s="118">
        <f t="shared" si="88"/>
        <v>0</v>
      </c>
      <c r="BI340" s="118">
        <f t="shared" si="89"/>
        <v>0</v>
      </c>
      <c r="BJ340" s="18" t="s">
        <v>80</v>
      </c>
      <c r="BK340" s="118">
        <f t="shared" si="90"/>
        <v>0</v>
      </c>
      <c r="BL340" s="18" t="s">
        <v>137</v>
      </c>
      <c r="BM340" s="18" t="s">
        <v>830</v>
      </c>
    </row>
    <row r="341" spans="1:65" s="1" customFormat="1" ht="50.4" customHeight="1">
      <c r="A341" s="130"/>
      <c r="B341" s="166"/>
      <c r="C341" s="167" t="s">
        <v>831</v>
      </c>
      <c r="D341" s="167" t="s">
        <v>133</v>
      </c>
      <c r="E341" s="168" t="s">
        <v>832</v>
      </c>
      <c r="F341" s="243" t="s">
        <v>855</v>
      </c>
      <c r="G341" s="243"/>
      <c r="H341" s="243"/>
      <c r="I341" s="243"/>
      <c r="J341" s="169" t="s">
        <v>136</v>
      </c>
      <c r="K341" s="127">
        <v>1</v>
      </c>
      <c r="L341" s="245"/>
      <c r="M341" s="245"/>
      <c r="N341" s="246">
        <f t="shared" si="81"/>
        <v>0</v>
      </c>
      <c r="O341" s="246"/>
      <c r="P341" s="246"/>
      <c r="Q341" s="246"/>
      <c r="R341" s="170"/>
      <c r="S341" s="130"/>
      <c r="T341" s="115" t="s">
        <v>5</v>
      </c>
      <c r="U341" s="40" t="s">
        <v>40</v>
      </c>
      <c r="V341" s="116">
        <v>4.5999999999999999E-2</v>
      </c>
      <c r="W341" s="116">
        <f t="shared" si="82"/>
        <v>4.5999999999999999E-2</v>
      </c>
      <c r="X341" s="116">
        <v>0</v>
      </c>
      <c r="Y341" s="116">
        <f t="shared" si="83"/>
        <v>0</v>
      </c>
      <c r="Z341" s="116">
        <v>0</v>
      </c>
      <c r="AA341" s="117">
        <f t="shared" si="84"/>
        <v>0</v>
      </c>
      <c r="AR341" s="18" t="s">
        <v>137</v>
      </c>
      <c r="AT341" s="18" t="s">
        <v>133</v>
      </c>
      <c r="AU341" s="18" t="s">
        <v>91</v>
      </c>
      <c r="AY341" s="18" t="s">
        <v>132</v>
      </c>
      <c r="BE341" s="118">
        <f t="shared" si="85"/>
        <v>0</v>
      </c>
      <c r="BF341" s="118">
        <f t="shared" si="86"/>
        <v>0</v>
      </c>
      <c r="BG341" s="118">
        <f t="shared" si="87"/>
        <v>0</v>
      </c>
      <c r="BH341" s="118">
        <f t="shared" si="88"/>
        <v>0</v>
      </c>
      <c r="BI341" s="118">
        <f t="shared" si="89"/>
        <v>0</v>
      </c>
      <c r="BJ341" s="18" t="s">
        <v>80</v>
      </c>
      <c r="BK341" s="118">
        <f t="shared" si="90"/>
        <v>0</v>
      </c>
      <c r="BL341" s="18" t="s">
        <v>137</v>
      </c>
      <c r="BM341" s="18" t="s">
        <v>833</v>
      </c>
    </row>
    <row r="342" spans="1:65" s="1" customFormat="1" ht="16.5" customHeight="1">
      <c r="A342" s="130"/>
      <c r="B342" s="166"/>
      <c r="C342" s="167" t="s">
        <v>834</v>
      </c>
      <c r="D342" s="167" t="s">
        <v>133</v>
      </c>
      <c r="E342" s="168" t="s">
        <v>835</v>
      </c>
      <c r="F342" s="243" t="s">
        <v>836</v>
      </c>
      <c r="G342" s="243"/>
      <c r="H342" s="243"/>
      <c r="I342" s="243"/>
      <c r="J342" s="169" t="s">
        <v>136</v>
      </c>
      <c r="K342" s="127">
        <v>1</v>
      </c>
      <c r="L342" s="245"/>
      <c r="M342" s="245"/>
      <c r="N342" s="246">
        <f t="shared" si="81"/>
        <v>0</v>
      </c>
      <c r="O342" s="246"/>
      <c r="P342" s="246"/>
      <c r="Q342" s="246"/>
      <c r="R342" s="170"/>
      <c r="S342" s="130"/>
      <c r="T342" s="115" t="s">
        <v>5</v>
      </c>
      <c r="U342" s="40" t="s">
        <v>40</v>
      </c>
      <c r="V342" s="116">
        <v>4.5999999999999999E-2</v>
      </c>
      <c r="W342" s="116">
        <f t="shared" si="82"/>
        <v>4.5999999999999999E-2</v>
      </c>
      <c r="X342" s="116">
        <v>0</v>
      </c>
      <c r="Y342" s="116">
        <f t="shared" si="83"/>
        <v>0</v>
      </c>
      <c r="Z342" s="116">
        <v>0</v>
      </c>
      <c r="AA342" s="117">
        <f t="shared" si="84"/>
        <v>0</v>
      </c>
      <c r="AR342" s="18" t="s">
        <v>137</v>
      </c>
      <c r="AT342" s="18" t="s">
        <v>133</v>
      </c>
      <c r="AU342" s="18" t="s">
        <v>91</v>
      </c>
      <c r="AY342" s="18" t="s">
        <v>132</v>
      </c>
      <c r="BE342" s="118">
        <f t="shared" si="85"/>
        <v>0</v>
      </c>
      <c r="BF342" s="118">
        <f t="shared" si="86"/>
        <v>0</v>
      </c>
      <c r="BG342" s="118">
        <f t="shared" si="87"/>
        <v>0</v>
      </c>
      <c r="BH342" s="118">
        <f t="shared" si="88"/>
        <v>0</v>
      </c>
      <c r="BI342" s="118">
        <f t="shared" si="89"/>
        <v>0</v>
      </c>
      <c r="BJ342" s="18" t="s">
        <v>80</v>
      </c>
      <c r="BK342" s="118">
        <f t="shared" si="90"/>
        <v>0</v>
      </c>
      <c r="BL342" s="18" t="s">
        <v>137</v>
      </c>
      <c r="BM342" s="18" t="s">
        <v>837</v>
      </c>
    </row>
    <row r="343" spans="1:65" s="1" customFormat="1" ht="16.5" customHeight="1">
      <c r="A343" s="130"/>
      <c r="B343" s="166"/>
      <c r="C343" s="167" t="s">
        <v>838</v>
      </c>
      <c r="D343" s="167" t="s">
        <v>133</v>
      </c>
      <c r="E343" s="168" t="s">
        <v>839</v>
      </c>
      <c r="F343" s="243" t="s">
        <v>840</v>
      </c>
      <c r="G343" s="243"/>
      <c r="H343" s="243"/>
      <c r="I343" s="243"/>
      <c r="J343" s="169" t="s">
        <v>136</v>
      </c>
      <c r="K343" s="127">
        <v>1</v>
      </c>
      <c r="L343" s="245"/>
      <c r="M343" s="245"/>
      <c r="N343" s="246">
        <f t="shared" si="81"/>
        <v>0</v>
      </c>
      <c r="O343" s="246"/>
      <c r="P343" s="246"/>
      <c r="Q343" s="246"/>
      <c r="R343" s="170"/>
      <c r="S343" s="130"/>
      <c r="T343" s="115" t="s">
        <v>5</v>
      </c>
      <c r="U343" s="40" t="s">
        <v>40</v>
      </c>
      <c r="V343" s="116">
        <v>4.5999999999999999E-2</v>
      </c>
      <c r="W343" s="116">
        <f t="shared" si="82"/>
        <v>4.5999999999999999E-2</v>
      </c>
      <c r="X343" s="116">
        <v>0</v>
      </c>
      <c r="Y343" s="116">
        <f t="shared" si="83"/>
        <v>0</v>
      </c>
      <c r="Z343" s="116">
        <v>0</v>
      </c>
      <c r="AA343" s="117">
        <f t="shared" si="84"/>
        <v>0</v>
      </c>
      <c r="AR343" s="18" t="s">
        <v>137</v>
      </c>
      <c r="AT343" s="18" t="s">
        <v>133</v>
      </c>
      <c r="AU343" s="18" t="s">
        <v>91</v>
      </c>
      <c r="AY343" s="18" t="s">
        <v>132</v>
      </c>
      <c r="BE343" s="118">
        <f t="shared" si="85"/>
        <v>0</v>
      </c>
      <c r="BF343" s="118">
        <f t="shared" si="86"/>
        <v>0</v>
      </c>
      <c r="BG343" s="118">
        <f t="shared" si="87"/>
        <v>0</v>
      </c>
      <c r="BH343" s="118">
        <f t="shared" si="88"/>
        <v>0</v>
      </c>
      <c r="BI343" s="118">
        <f t="shared" si="89"/>
        <v>0</v>
      </c>
      <c r="BJ343" s="18" t="s">
        <v>80</v>
      </c>
      <c r="BK343" s="118">
        <f t="shared" si="90"/>
        <v>0</v>
      </c>
      <c r="BL343" s="18" t="s">
        <v>137</v>
      </c>
      <c r="BM343" s="18" t="s">
        <v>841</v>
      </c>
    </row>
    <row r="344" spans="1:65" s="1" customFormat="1" ht="24" customHeight="1">
      <c r="A344" s="130"/>
      <c r="B344" s="166"/>
      <c r="C344" s="176"/>
      <c r="D344" s="176"/>
      <c r="E344" s="176"/>
      <c r="F344" s="251" t="s">
        <v>842</v>
      </c>
      <c r="G344" s="252"/>
      <c r="H344" s="252"/>
      <c r="I344" s="252"/>
      <c r="J344" s="176"/>
      <c r="K344" s="181"/>
      <c r="L344" s="181"/>
      <c r="M344" s="181"/>
      <c r="N344" s="176"/>
      <c r="O344" s="176"/>
      <c r="P344" s="176"/>
      <c r="Q344" s="176"/>
      <c r="R344" s="170"/>
      <c r="S344" s="130"/>
      <c r="T344" s="119"/>
      <c r="U344" s="32"/>
      <c r="V344" s="32"/>
      <c r="W344" s="32"/>
      <c r="X344" s="32"/>
      <c r="Y344" s="32"/>
      <c r="Z344" s="32"/>
      <c r="AA344" s="70"/>
      <c r="AT344" s="18" t="s">
        <v>484</v>
      </c>
      <c r="AU344" s="18" t="s">
        <v>91</v>
      </c>
    </row>
    <row r="345" spans="1:65" s="1" customFormat="1" ht="16.5" customHeight="1">
      <c r="A345" s="130"/>
      <c r="B345" s="166"/>
      <c r="C345" s="167" t="s">
        <v>843</v>
      </c>
      <c r="D345" s="167" t="s">
        <v>133</v>
      </c>
      <c r="E345" s="168" t="s">
        <v>844</v>
      </c>
      <c r="F345" s="243" t="s">
        <v>845</v>
      </c>
      <c r="G345" s="243"/>
      <c r="H345" s="243"/>
      <c r="I345" s="243"/>
      <c r="J345" s="169" t="s">
        <v>136</v>
      </c>
      <c r="K345" s="127">
        <v>1</v>
      </c>
      <c r="L345" s="245"/>
      <c r="M345" s="245"/>
      <c r="N345" s="246">
        <f>ROUND(L345*K345,2)</f>
        <v>0</v>
      </c>
      <c r="O345" s="246"/>
      <c r="P345" s="246"/>
      <c r="Q345" s="246"/>
      <c r="R345" s="170"/>
      <c r="S345" s="130"/>
      <c r="T345" s="115" t="s">
        <v>5</v>
      </c>
      <c r="U345" s="40" t="s">
        <v>40</v>
      </c>
      <c r="V345" s="116">
        <v>4.5999999999999999E-2</v>
      </c>
      <c r="W345" s="116">
        <f>V345*K345</f>
        <v>4.5999999999999999E-2</v>
      </c>
      <c r="X345" s="116">
        <v>0</v>
      </c>
      <c r="Y345" s="116">
        <f>X345*K345</f>
        <v>0</v>
      </c>
      <c r="Z345" s="116">
        <v>0</v>
      </c>
      <c r="AA345" s="117">
        <f>Z345*K345</f>
        <v>0</v>
      </c>
      <c r="AR345" s="18" t="s">
        <v>137</v>
      </c>
      <c r="AT345" s="18" t="s">
        <v>133</v>
      </c>
      <c r="AU345" s="18" t="s">
        <v>91</v>
      </c>
      <c r="AY345" s="18" t="s">
        <v>132</v>
      </c>
      <c r="BE345" s="118">
        <f>IF(U345="základní",N345,0)</f>
        <v>0</v>
      </c>
      <c r="BF345" s="118">
        <f>IF(U345="snížená",N345,0)</f>
        <v>0</v>
      </c>
      <c r="BG345" s="118">
        <f>IF(U345="zákl. přenesená",N345,0)</f>
        <v>0</v>
      </c>
      <c r="BH345" s="118">
        <f>IF(U345="sníž. přenesená",N345,0)</f>
        <v>0</v>
      </c>
      <c r="BI345" s="118">
        <f>IF(U345="nulová",N345,0)</f>
        <v>0</v>
      </c>
      <c r="BJ345" s="18" t="s">
        <v>80</v>
      </c>
      <c r="BK345" s="118">
        <f>ROUND(L345*K345,2)</f>
        <v>0</v>
      </c>
      <c r="BL345" s="18" t="s">
        <v>137</v>
      </c>
      <c r="BM345" s="18" t="s">
        <v>846</v>
      </c>
    </row>
    <row r="346" spans="1:65" s="1" customFormat="1" ht="32.4" customHeight="1">
      <c r="A346" s="130"/>
      <c r="B346" s="166"/>
      <c r="C346" s="167" t="s">
        <v>847</v>
      </c>
      <c r="D346" s="167" t="s">
        <v>133</v>
      </c>
      <c r="E346" s="168" t="s">
        <v>848</v>
      </c>
      <c r="F346" s="250" t="s">
        <v>856</v>
      </c>
      <c r="G346" s="243"/>
      <c r="H346" s="243"/>
      <c r="I346" s="243"/>
      <c r="J346" s="169" t="s">
        <v>136</v>
      </c>
      <c r="K346" s="127">
        <v>1</v>
      </c>
      <c r="L346" s="245"/>
      <c r="M346" s="245"/>
      <c r="N346" s="246">
        <f>ROUND(L346*K346,2)</f>
        <v>0</v>
      </c>
      <c r="O346" s="246"/>
      <c r="P346" s="246"/>
      <c r="Q346" s="246"/>
      <c r="R346" s="170"/>
      <c r="S346" s="130"/>
      <c r="T346" s="115" t="s">
        <v>5</v>
      </c>
      <c r="U346" s="40" t="s">
        <v>40</v>
      </c>
      <c r="V346" s="116">
        <v>0</v>
      </c>
      <c r="W346" s="116">
        <f>V346*K346</f>
        <v>0</v>
      </c>
      <c r="X346" s="116">
        <v>0</v>
      </c>
      <c r="Y346" s="116">
        <f>X346*K346</f>
        <v>0</v>
      </c>
      <c r="Z346" s="116">
        <v>0</v>
      </c>
      <c r="AA346" s="117">
        <f>Z346*K346</f>
        <v>0</v>
      </c>
      <c r="AR346" s="18" t="s">
        <v>137</v>
      </c>
      <c r="AT346" s="18" t="s">
        <v>133</v>
      </c>
      <c r="AU346" s="18" t="s">
        <v>91</v>
      </c>
      <c r="AY346" s="18" t="s">
        <v>132</v>
      </c>
      <c r="BE346" s="118">
        <f>IF(U346="základní",N346,0)</f>
        <v>0</v>
      </c>
      <c r="BF346" s="118">
        <f>IF(U346="snížená",N346,0)</f>
        <v>0</v>
      </c>
      <c r="BG346" s="118">
        <f>IF(U346="zákl. přenesená",N346,0)</f>
        <v>0</v>
      </c>
      <c r="BH346" s="118">
        <f>IF(U346="sníž. přenesená",N346,0)</f>
        <v>0</v>
      </c>
      <c r="BI346" s="118">
        <f>IF(U346="nulová",N346,0)</f>
        <v>0</v>
      </c>
      <c r="BJ346" s="18" t="s">
        <v>80</v>
      </c>
      <c r="BK346" s="118">
        <f>ROUND(L346*K346,2)</f>
        <v>0</v>
      </c>
      <c r="BL346" s="18" t="s">
        <v>137</v>
      </c>
      <c r="BM346" s="18" t="s">
        <v>849</v>
      </c>
    </row>
    <row r="347" spans="1:65" s="1" customFormat="1" ht="16.5" customHeight="1">
      <c r="A347" s="130"/>
      <c r="B347" s="166"/>
      <c r="C347" s="167" t="s">
        <v>850</v>
      </c>
      <c r="D347" s="167" t="s">
        <v>133</v>
      </c>
      <c r="E347" s="168" t="s">
        <v>851</v>
      </c>
      <c r="F347" s="243" t="s">
        <v>852</v>
      </c>
      <c r="G347" s="243"/>
      <c r="H347" s="243"/>
      <c r="I347" s="243"/>
      <c r="J347" s="169" t="s">
        <v>136</v>
      </c>
      <c r="K347" s="127">
        <v>1</v>
      </c>
      <c r="L347" s="245"/>
      <c r="M347" s="245"/>
      <c r="N347" s="246">
        <f>ROUND(L347*K347,2)</f>
        <v>0</v>
      </c>
      <c r="O347" s="246"/>
      <c r="P347" s="246"/>
      <c r="Q347" s="246"/>
      <c r="R347" s="170"/>
      <c r="S347" s="130"/>
      <c r="T347" s="115" t="s">
        <v>5</v>
      </c>
      <c r="U347" s="120" t="s">
        <v>40</v>
      </c>
      <c r="V347" s="121">
        <v>0</v>
      </c>
      <c r="W347" s="121">
        <f>V347*K347</f>
        <v>0</v>
      </c>
      <c r="X347" s="121">
        <v>0</v>
      </c>
      <c r="Y347" s="121">
        <f>X347*K347</f>
        <v>0</v>
      </c>
      <c r="Z347" s="121">
        <v>0</v>
      </c>
      <c r="AA347" s="122">
        <f>Z347*K347</f>
        <v>0</v>
      </c>
      <c r="AR347" s="18" t="s">
        <v>137</v>
      </c>
      <c r="AT347" s="18" t="s">
        <v>133</v>
      </c>
      <c r="AU347" s="18" t="s">
        <v>91</v>
      </c>
      <c r="AY347" s="18" t="s">
        <v>132</v>
      </c>
      <c r="BE347" s="118">
        <f>IF(U347="základní",N347,0)</f>
        <v>0</v>
      </c>
      <c r="BF347" s="118">
        <f>IF(U347="snížená",N347,0)</f>
        <v>0</v>
      </c>
      <c r="BG347" s="118">
        <f>IF(U347="zákl. přenesená",N347,0)</f>
        <v>0</v>
      </c>
      <c r="BH347" s="118">
        <f>IF(U347="sníž. přenesená",N347,0)</f>
        <v>0</v>
      </c>
      <c r="BI347" s="118">
        <f>IF(U347="nulová",N347,0)</f>
        <v>0</v>
      </c>
      <c r="BJ347" s="18" t="s">
        <v>80</v>
      </c>
      <c r="BK347" s="118">
        <f>ROUND(L347*K347,2)</f>
        <v>0</v>
      </c>
      <c r="BL347" s="18" t="s">
        <v>137</v>
      </c>
      <c r="BM347" s="18" t="s">
        <v>853</v>
      </c>
    </row>
    <row r="348" spans="1:65" s="1" customFormat="1" ht="6.9" customHeight="1">
      <c r="A348" s="130"/>
      <c r="B348" s="177"/>
      <c r="C348" s="178"/>
      <c r="D348" s="178"/>
      <c r="E348" s="178"/>
      <c r="F348" s="178"/>
      <c r="G348" s="178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9"/>
      <c r="S348" s="130"/>
    </row>
    <row r="349" spans="1:65">
      <c r="A349" s="131"/>
      <c r="B349" s="131"/>
      <c r="C349" s="131"/>
      <c r="D349" s="131"/>
      <c r="E349" s="131"/>
      <c r="F349" s="131"/>
      <c r="G349" s="131"/>
      <c r="H349" s="131"/>
      <c r="I349" s="131"/>
      <c r="J349" s="131"/>
      <c r="K349" s="131"/>
      <c r="L349" s="131"/>
      <c r="M349" s="131"/>
      <c r="N349" s="131"/>
      <c r="O349" s="131"/>
      <c r="P349" s="131"/>
      <c r="Q349" s="131"/>
      <c r="R349" s="131"/>
      <c r="S349" s="131"/>
    </row>
    <row r="350" spans="1:65">
      <c r="A350" s="131"/>
      <c r="B350" s="131"/>
      <c r="C350" s="131"/>
      <c r="D350" s="131"/>
      <c r="E350" s="131"/>
      <c r="F350" s="131"/>
      <c r="G350" s="131"/>
      <c r="H350" s="131"/>
      <c r="I350" s="131"/>
      <c r="J350" s="131"/>
      <c r="K350" s="131"/>
      <c r="L350" s="131"/>
      <c r="M350" s="131"/>
      <c r="N350" s="131"/>
      <c r="O350" s="131"/>
      <c r="P350" s="131"/>
      <c r="Q350" s="131"/>
      <c r="R350" s="131"/>
      <c r="S350" s="131"/>
    </row>
    <row r="351" spans="1:65">
      <c r="A351" s="131"/>
      <c r="B351" s="131"/>
      <c r="C351" s="131"/>
      <c r="D351" s="131"/>
      <c r="E351" s="131"/>
      <c r="F351" s="131"/>
      <c r="G351" s="131"/>
      <c r="H351" s="131"/>
      <c r="I351" s="131"/>
      <c r="J351" s="131"/>
      <c r="K351" s="131"/>
      <c r="L351" s="131"/>
      <c r="M351" s="131"/>
      <c r="N351" s="131"/>
      <c r="O351" s="131"/>
      <c r="P351" s="131"/>
      <c r="Q351" s="131"/>
      <c r="R351" s="131"/>
      <c r="S351" s="131"/>
    </row>
    <row r="352" spans="1:65">
      <c r="A352" s="131"/>
      <c r="B352" s="131"/>
      <c r="C352" s="131"/>
      <c r="D352" s="131"/>
      <c r="E352" s="131"/>
      <c r="F352" s="131"/>
      <c r="G352" s="131"/>
      <c r="H352" s="131"/>
      <c r="I352" s="131"/>
      <c r="J352" s="131"/>
      <c r="K352" s="131"/>
      <c r="L352" s="131"/>
      <c r="M352" s="131"/>
      <c r="N352" s="131"/>
      <c r="O352" s="131"/>
      <c r="P352" s="131"/>
      <c r="Q352" s="131"/>
      <c r="R352" s="131"/>
      <c r="S352" s="131"/>
    </row>
    <row r="353" spans="1:19">
      <c r="A353" s="131"/>
      <c r="B353" s="131"/>
      <c r="C353" s="131"/>
      <c r="D353" s="131"/>
      <c r="E353" s="131"/>
      <c r="F353" s="131"/>
      <c r="G353" s="131"/>
      <c r="H353" s="131"/>
      <c r="I353" s="131"/>
      <c r="J353" s="131"/>
      <c r="K353" s="131"/>
      <c r="L353" s="131"/>
      <c r="M353" s="131"/>
      <c r="N353" s="131"/>
      <c r="O353" s="131"/>
      <c r="P353" s="131"/>
      <c r="Q353" s="131"/>
      <c r="R353" s="131"/>
      <c r="S353" s="131"/>
    </row>
    <row r="354" spans="1:19">
      <c r="A354" s="131"/>
      <c r="B354" s="131"/>
      <c r="C354" s="131"/>
      <c r="D354" s="131"/>
      <c r="E354" s="131"/>
      <c r="F354" s="131"/>
      <c r="G354" s="131"/>
      <c r="H354" s="131"/>
      <c r="I354" s="131"/>
      <c r="J354" s="131"/>
      <c r="K354" s="131"/>
      <c r="L354" s="131"/>
      <c r="M354" s="131"/>
      <c r="N354" s="131"/>
      <c r="O354" s="131"/>
      <c r="P354" s="131"/>
      <c r="Q354" s="131"/>
      <c r="R354" s="131"/>
      <c r="S354" s="131"/>
    </row>
    <row r="355" spans="1:19">
      <c r="A355" s="131"/>
      <c r="B355" s="131"/>
      <c r="C355" s="131"/>
      <c r="D355" s="131"/>
      <c r="E355" s="131"/>
      <c r="F355" s="131"/>
      <c r="G355" s="131"/>
      <c r="H355" s="131"/>
      <c r="I355" s="131"/>
      <c r="J355" s="131"/>
      <c r="K355" s="131"/>
      <c r="L355" s="131"/>
      <c r="M355" s="131"/>
      <c r="N355" s="131"/>
      <c r="O355" s="131"/>
      <c r="P355" s="131"/>
      <c r="Q355" s="131"/>
      <c r="R355" s="131"/>
      <c r="S355" s="131"/>
    </row>
  </sheetData>
  <sheetProtection sheet="1" objects="1" scenarios="1"/>
  <mergeCells count="676">
    <mergeCell ref="H1:K1"/>
    <mergeCell ref="S2:AC2"/>
    <mergeCell ref="F346:I346"/>
    <mergeCell ref="L346:M346"/>
    <mergeCell ref="N346:Q346"/>
    <mergeCell ref="F347:I347"/>
    <mergeCell ref="L347:M347"/>
    <mergeCell ref="N347:Q347"/>
    <mergeCell ref="N124:Q124"/>
    <mergeCell ref="N125:Q125"/>
    <mergeCell ref="N126:Q126"/>
    <mergeCell ref="N139:Q139"/>
    <mergeCell ref="N144:Q144"/>
    <mergeCell ref="N173:Q173"/>
    <mergeCell ref="N179:Q179"/>
    <mergeCell ref="N182:Q182"/>
    <mergeCell ref="N193:Q193"/>
    <mergeCell ref="N231:Q231"/>
    <mergeCell ref="N238:Q238"/>
    <mergeCell ref="N246:Q246"/>
    <mergeCell ref="N258:Q258"/>
    <mergeCell ref="N271:Q271"/>
    <mergeCell ref="N291:Q291"/>
    <mergeCell ref="N298:Q298"/>
    <mergeCell ref="N329:Q329"/>
    <mergeCell ref="F342:I342"/>
    <mergeCell ref="L342:M342"/>
    <mergeCell ref="N342:Q342"/>
    <mergeCell ref="F343:I343"/>
    <mergeCell ref="L343:M343"/>
    <mergeCell ref="N343:Q343"/>
    <mergeCell ref="F344:I344"/>
    <mergeCell ref="F336:I336"/>
    <mergeCell ref="L336:M336"/>
    <mergeCell ref="N336:Q336"/>
    <mergeCell ref="F337:I337"/>
    <mergeCell ref="L337:M337"/>
    <mergeCell ref="N337:Q337"/>
    <mergeCell ref="F338:I338"/>
    <mergeCell ref="L338:M338"/>
    <mergeCell ref="N338:Q338"/>
    <mergeCell ref="F333:I333"/>
    <mergeCell ref="L333:M333"/>
    <mergeCell ref="N333:Q333"/>
    <mergeCell ref="F334:I334"/>
    <mergeCell ref="L334:M334"/>
    <mergeCell ref="N334:Q334"/>
    <mergeCell ref="F335:I335"/>
    <mergeCell ref="F345:I345"/>
    <mergeCell ref="L345:M345"/>
    <mergeCell ref="N345:Q345"/>
    <mergeCell ref="F339:I339"/>
    <mergeCell ref="L339:M339"/>
    <mergeCell ref="N339:Q339"/>
    <mergeCell ref="F340:I340"/>
    <mergeCell ref="L340:M340"/>
    <mergeCell ref="N340:Q340"/>
    <mergeCell ref="F341:I341"/>
    <mergeCell ref="L341:M341"/>
    <mergeCell ref="N341:Q341"/>
    <mergeCell ref="L335:M335"/>
    <mergeCell ref="N335:Q335"/>
    <mergeCell ref="F330:I330"/>
    <mergeCell ref="L330:M330"/>
    <mergeCell ref="N330:Q330"/>
    <mergeCell ref="F331:I331"/>
    <mergeCell ref="L331:M331"/>
    <mergeCell ref="N331:Q331"/>
    <mergeCell ref="F332:I332"/>
    <mergeCell ref="L332:M332"/>
    <mergeCell ref="N332:Q332"/>
    <mergeCell ref="F326:I326"/>
    <mergeCell ref="L326:M326"/>
    <mergeCell ref="N326:Q326"/>
    <mergeCell ref="F327:I327"/>
    <mergeCell ref="L327:M327"/>
    <mergeCell ref="N327:Q327"/>
    <mergeCell ref="F328:I328"/>
    <mergeCell ref="L328:M328"/>
    <mergeCell ref="N328:Q328"/>
    <mergeCell ref="F323:I323"/>
    <mergeCell ref="L323:M323"/>
    <mergeCell ref="N323:Q323"/>
    <mergeCell ref="F324:I324"/>
    <mergeCell ref="L324:M324"/>
    <mergeCell ref="N324:Q324"/>
    <mergeCell ref="F325:I325"/>
    <mergeCell ref="L325:M325"/>
    <mergeCell ref="N325:Q325"/>
    <mergeCell ref="F320:I320"/>
    <mergeCell ref="L320:M320"/>
    <mergeCell ref="N320:Q320"/>
    <mergeCell ref="F321:I321"/>
    <mergeCell ref="L321:M321"/>
    <mergeCell ref="N321:Q321"/>
    <mergeCell ref="F322:I322"/>
    <mergeCell ref="L322:M322"/>
    <mergeCell ref="N322:Q322"/>
    <mergeCell ref="F317:I317"/>
    <mergeCell ref="L317:M317"/>
    <mergeCell ref="N317:Q317"/>
    <mergeCell ref="F318:I318"/>
    <mergeCell ref="L318:M318"/>
    <mergeCell ref="N318:Q318"/>
    <mergeCell ref="F319:I319"/>
    <mergeCell ref="L319:M319"/>
    <mergeCell ref="N319:Q319"/>
    <mergeCell ref="F314:I314"/>
    <mergeCell ref="L314:M314"/>
    <mergeCell ref="N314:Q314"/>
    <mergeCell ref="F315:I315"/>
    <mergeCell ref="L315:M315"/>
    <mergeCell ref="N315:Q315"/>
    <mergeCell ref="F316:I316"/>
    <mergeCell ref="L316:M316"/>
    <mergeCell ref="N316:Q316"/>
    <mergeCell ref="F311:I311"/>
    <mergeCell ref="L311:M311"/>
    <mergeCell ref="N311:Q311"/>
    <mergeCell ref="F312:I312"/>
    <mergeCell ref="L312:M312"/>
    <mergeCell ref="N312:Q312"/>
    <mergeCell ref="F313:I313"/>
    <mergeCell ref="L313:M313"/>
    <mergeCell ref="N313:Q313"/>
    <mergeCell ref="F308:I308"/>
    <mergeCell ref="L308:M308"/>
    <mergeCell ref="N308:Q308"/>
    <mergeCell ref="F309:I309"/>
    <mergeCell ref="L309:M309"/>
    <mergeCell ref="N309:Q309"/>
    <mergeCell ref="F310:I310"/>
    <mergeCell ref="L310:M310"/>
    <mergeCell ref="N310:Q310"/>
    <mergeCell ref="F302:I302"/>
    <mergeCell ref="F303:I303"/>
    <mergeCell ref="L303:M303"/>
    <mergeCell ref="N303:Q303"/>
    <mergeCell ref="F304:I304"/>
    <mergeCell ref="F306:I306"/>
    <mergeCell ref="L306:M306"/>
    <mergeCell ref="N306:Q306"/>
    <mergeCell ref="F307:I307"/>
    <mergeCell ref="L307:M307"/>
    <mergeCell ref="N307:Q307"/>
    <mergeCell ref="N305:Q305"/>
    <mergeCell ref="F296:I296"/>
    <mergeCell ref="F297:I297"/>
    <mergeCell ref="L297:M297"/>
    <mergeCell ref="N297:Q297"/>
    <mergeCell ref="F299:I299"/>
    <mergeCell ref="L299:M299"/>
    <mergeCell ref="N299:Q299"/>
    <mergeCell ref="F300:I300"/>
    <mergeCell ref="F301:I301"/>
    <mergeCell ref="L301:M301"/>
    <mergeCell ref="N301:Q301"/>
    <mergeCell ref="F293:I293"/>
    <mergeCell ref="L293:M293"/>
    <mergeCell ref="N293:Q293"/>
    <mergeCell ref="F294:I294"/>
    <mergeCell ref="L294:M294"/>
    <mergeCell ref="N294:Q294"/>
    <mergeCell ref="F295:I295"/>
    <mergeCell ref="L295:M295"/>
    <mergeCell ref="N295:Q295"/>
    <mergeCell ref="F288:I288"/>
    <mergeCell ref="L288:M288"/>
    <mergeCell ref="N288:Q288"/>
    <mergeCell ref="F289:I289"/>
    <mergeCell ref="F290:I290"/>
    <mergeCell ref="L290:M290"/>
    <mergeCell ref="N290:Q290"/>
    <mergeCell ref="F292:I292"/>
    <mergeCell ref="L292:M292"/>
    <mergeCell ref="N292:Q292"/>
    <mergeCell ref="F285:I285"/>
    <mergeCell ref="L285:M285"/>
    <mergeCell ref="N285:Q285"/>
    <mergeCell ref="F286:I286"/>
    <mergeCell ref="L286:M286"/>
    <mergeCell ref="N286:Q286"/>
    <mergeCell ref="F287:I287"/>
    <mergeCell ref="L287:M287"/>
    <mergeCell ref="N287:Q287"/>
    <mergeCell ref="F282:I282"/>
    <mergeCell ref="L282:M282"/>
    <mergeCell ref="N282:Q282"/>
    <mergeCell ref="F283:I283"/>
    <mergeCell ref="L283:M283"/>
    <mergeCell ref="N283:Q283"/>
    <mergeCell ref="F284:I284"/>
    <mergeCell ref="L284:M284"/>
    <mergeCell ref="N284:Q284"/>
    <mergeCell ref="F279:I279"/>
    <mergeCell ref="L279:M279"/>
    <mergeCell ref="N279:Q279"/>
    <mergeCell ref="F280:I280"/>
    <mergeCell ref="L280:M280"/>
    <mergeCell ref="N280:Q280"/>
    <mergeCell ref="F281:I281"/>
    <mergeCell ref="L281:M281"/>
    <mergeCell ref="N281:Q281"/>
    <mergeCell ref="F276:I276"/>
    <mergeCell ref="L276:M276"/>
    <mergeCell ref="N276:Q276"/>
    <mergeCell ref="F277:I277"/>
    <mergeCell ref="L277:M277"/>
    <mergeCell ref="N277:Q277"/>
    <mergeCell ref="F278:I278"/>
    <mergeCell ref="L278:M278"/>
    <mergeCell ref="N278:Q278"/>
    <mergeCell ref="F273:I273"/>
    <mergeCell ref="L273:M273"/>
    <mergeCell ref="N273:Q273"/>
    <mergeCell ref="F274:I274"/>
    <mergeCell ref="L274:M274"/>
    <mergeCell ref="N274:Q274"/>
    <mergeCell ref="F275:I275"/>
    <mergeCell ref="L275:M275"/>
    <mergeCell ref="N275:Q275"/>
    <mergeCell ref="F269:I269"/>
    <mergeCell ref="L269:M269"/>
    <mergeCell ref="N269:Q269"/>
    <mergeCell ref="F270:I270"/>
    <mergeCell ref="L270:M270"/>
    <mergeCell ref="N270:Q270"/>
    <mergeCell ref="F272:I272"/>
    <mergeCell ref="L272:M272"/>
    <mergeCell ref="N272:Q272"/>
    <mergeCell ref="F265:I265"/>
    <mergeCell ref="L265:M265"/>
    <mergeCell ref="N265:Q265"/>
    <mergeCell ref="F266:I266"/>
    <mergeCell ref="L266:M266"/>
    <mergeCell ref="N266:Q266"/>
    <mergeCell ref="F267:I267"/>
    <mergeCell ref="F268:I268"/>
    <mergeCell ref="L268:M268"/>
    <mergeCell ref="N268:Q268"/>
    <mergeCell ref="F261:I261"/>
    <mergeCell ref="L261:M261"/>
    <mergeCell ref="N261:Q261"/>
    <mergeCell ref="F262:I262"/>
    <mergeCell ref="F263:I263"/>
    <mergeCell ref="L263:M263"/>
    <mergeCell ref="N263:Q263"/>
    <mergeCell ref="F264:I264"/>
    <mergeCell ref="L264:M264"/>
    <mergeCell ref="N264:Q264"/>
    <mergeCell ref="F257:I257"/>
    <mergeCell ref="L257:M257"/>
    <mergeCell ref="N257:Q257"/>
    <mergeCell ref="F259:I259"/>
    <mergeCell ref="L259:M259"/>
    <mergeCell ref="N259:Q259"/>
    <mergeCell ref="F260:I260"/>
    <mergeCell ref="L260:M260"/>
    <mergeCell ref="N260:Q260"/>
    <mergeCell ref="F253:I253"/>
    <mergeCell ref="F254:I254"/>
    <mergeCell ref="L254:M254"/>
    <mergeCell ref="N254:Q254"/>
    <mergeCell ref="F255:I255"/>
    <mergeCell ref="L255:M255"/>
    <mergeCell ref="N255:Q255"/>
    <mergeCell ref="F256:I256"/>
    <mergeCell ref="L256:M256"/>
    <mergeCell ref="N256:Q256"/>
    <mergeCell ref="F249:I249"/>
    <mergeCell ref="L249:M249"/>
    <mergeCell ref="N249:Q249"/>
    <mergeCell ref="F250:I250"/>
    <mergeCell ref="L250:M250"/>
    <mergeCell ref="N250:Q250"/>
    <mergeCell ref="F251:I251"/>
    <mergeCell ref="F252:I252"/>
    <mergeCell ref="L252:M252"/>
    <mergeCell ref="N252:Q252"/>
    <mergeCell ref="F245:I245"/>
    <mergeCell ref="L245:M245"/>
    <mergeCell ref="N245:Q245"/>
    <mergeCell ref="F247:I247"/>
    <mergeCell ref="L247:M247"/>
    <mergeCell ref="N247:Q247"/>
    <mergeCell ref="F248:I248"/>
    <mergeCell ref="L248:M248"/>
    <mergeCell ref="N248:Q248"/>
    <mergeCell ref="F242:I242"/>
    <mergeCell ref="L242:M242"/>
    <mergeCell ref="N242:Q242"/>
    <mergeCell ref="F243:I243"/>
    <mergeCell ref="L243:M243"/>
    <mergeCell ref="N243:Q243"/>
    <mergeCell ref="F244:I244"/>
    <mergeCell ref="L244:M244"/>
    <mergeCell ref="N244:Q244"/>
    <mergeCell ref="F239:I239"/>
    <mergeCell ref="L239:M239"/>
    <mergeCell ref="N239:Q239"/>
    <mergeCell ref="F240:I240"/>
    <mergeCell ref="L240:M240"/>
    <mergeCell ref="N240:Q240"/>
    <mergeCell ref="F241:I241"/>
    <mergeCell ref="L241:M241"/>
    <mergeCell ref="N241:Q241"/>
    <mergeCell ref="F235:I235"/>
    <mergeCell ref="L235:M235"/>
    <mergeCell ref="N235:Q235"/>
    <mergeCell ref="F236:I236"/>
    <mergeCell ref="L236:M236"/>
    <mergeCell ref="N236:Q236"/>
    <mergeCell ref="F237:I237"/>
    <mergeCell ref="L237:M237"/>
    <mergeCell ref="N237:Q237"/>
    <mergeCell ref="F230:I230"/>
    <mergeCell ref="F232:I232"/>
    <mergeCell ref="L232:M232"/>
    <mergeCell ref="N232:Q232"/>
    <mergeCell ref="F233:I233"/>
    <mergeCell ref="L233:M233"/>
    <mergeCell ref="N233:Q233"/>
    <mergeCell ref="F234:I234"/>
    <mergeCell ref="L234:M234"/>
    <mergeCell ref="N234:Q234"/>
    <mergeCell ref="F226:I226"/>
    <mergeCell ref="L226:M226"/>
    <mergeCell ref="N226:Q226"/>
    <mergeCell ref="F227:I227"/>
    <mergeCell ref="F228:I228"/>
    <mergeCell ref="L228:M228"/>
    <mergeCell ref="N228:Q228"/>
    <mergeCell ref="F229:I229"/>
    <mergeCell ref="L229:M229"/>
    <mergeCell ref="N229:Q229"/>
    <mergeCell ref="F223:I223"/>
    <mergeCell ref="L223:M223"/>
    <mergeCell ref="N223:Q223"/>
    <mergeCell ref="F224:I224"/>
    <mergeCell ref="L224:M224"/>
    <mergeCell ref="N224:Q224"/>
    <mergeCell ref="F225:I225"/>
    <mergeCell ref="L225:M225"/>
    <mergeCell ref="N225:Q225"/>
    <mergeCell ref="F220:I220"/>
    <mergeCell ref="L220:M220"/>
    <mergeCell ref="N220:Q220"/>
    <mergeCell ref="F221:I221"/>
    <mergeCell ref="L221:M221"/>
    <mergeCell ref="N221:Q221"/>
    <mergeCell ref="F222:I222"/>
    <mergeCell ref="L222:M222"/>
    <mergeCell ref="N222:Q222"/>
    <mergeCell ref="F217:I217"/>
    <mergeCell ref="L217:M217"/>
    <mergeCell ref="N217:Q217"/>
    <mergeCell ref="F218:I218"/>
    <mergeCell ref="L218:M218"/>
    <mergeCell ref="N218:Q218"/>
    <mergeCell ref="F219:I219"/>
    <mergeCell ref="L219:M219"/>
    <mergeCell ref="N219:Q219"/>
    <mergeCell ref="F214:I214"/>
    <mergeCell ref="L214:M214"/>
    <mergeCell ref="N214:Q214"/>
    <mergeCell ref="F215:I215"/>
    <mergeCell ref="L215:M215"/>
    <mergeCell ref="N215:Q215"/>
    <mergeCell ref="F216:I216"/>
    <mergeCell ref="L216:M216"/>
    <mergeCell ref="N216:Q216"/>
    <mergeCell ref="F211:I211"/>
    <mergeCell ref="L211:M211"/>
    <mergeCell ref="N211:Q211"/>
    <mergeCell ref="F212:I212"/>
    <mergeCell ref="L212:M212"/>
    <mergeCell ref="N212:Q212"/>
    <mergeCell ref="F213:I213"/>
    <mergeCell ref="L213:M213"/>
    <mergeCell ref="N213:Q213"/>
    <mergeCell ref="F208:I208"/>
    <mergeCell ref="L208:M208"/>
    <mergeCell ref="N208:Q208"/>
    <mergeCell ref="F209:I209"/>
    <mergeCell ref="L209:M209"/>
    <mergeCell ref="N209:Q209"/>
    <mergeCell ref="F210:I210"/>
    <mergeCell ref="L210:M210"/>
    <mergeCell ref="N210:Q210"/>
    <mergeCell ref="F205:I205"/>
    <mergeCell ref="L205:M205"/>
    <mergeCell ref="N205:Q205"/>
    <mergeCell ref="F206:I206"/>
    <mergeCell ref="L206:M206"/>
    <mergeCell ref="N206:Q206"/>
    <mergeCell ref="F207:I207"/>
    <mergeCell ref="L207:M207"/>
    <mergeCell ref="N207:Q207"/>
    <mergeCell ref="F202:I202"/>
    <mergeCell ref="L202:M202"/>
    <mergeCell ref="N202:Q202"/>
    <mergeCell ref="F203:I203"/>
    <mergeCell ref="L203:M203"/>
    <mergeCell ref="N203:Q203"/>
    <mergeCell ref="F204:I204"/>
    <mergeCell ref="L204:M204"/>
    <mergeCell ref="N204:Q204"/>
    <mergeCell ref="F199:I199"/>
    <mergeCell ref="L199:M199"/>
    <mergeCell ref="N199:Q199"/>
    <mergeCell ref="F200:I200"/>
    <mergeCell ref="L200:M200"/>
    <mergeCell ref="N200:Q200"/>
    <mergeCell ref="F201:I201"/>
    <mergeCell ref="L201:M201"/>
    <mergeCell ref="N201:Q201"/>
    <mergeCell ref="F196:I196"/>
    <mergeCell ref="L196:M196"/>
    <mergeCell ref="N196:Q196"/>
    <mergeCell ref="F197:I197"/>
    <mergeCell ref="L197:M197"/>
    <mergeCell ref="N197:Q197"/>
    <mergeCell ref="F198:I198"/>
    <mergeCell ref="L198:M198"/>
    <mergeCell ref="N198:Q198"/>
    <mergeCell ref="F192:I192"/>
    <mergeCell ref="L192:M192"/>
    <mergeCell ref="N192:Q192"/>
    <mergeCell ref="F194:I194"/>
    <mergeCell ref="L194:M194"/>
    <mergeCell ref="N194:Q194"/>
    <mergeCell ref="F195:I195"/>
    <mergeCell ref="L195:M195"/>
    <mergeCell ref="N195:Q195"/>
    <mergeCell ref="F187:I187"/>
    <mergeCell ref="L187:M187"/>
    <mergeCell ref="N187:Q187"/>
    <mergeCell ref="F188:I188"/>
    <mergeCell ref="L188:M188"/>
    <mergeCell ref="N188:Q188"/>
    <mergeCell ref="F191:I191"/>
    <mergeCell ref="L191:M191"/>
    <mergeCell ref="N191:Q191"/>
    <mergeCell ref="F189:I189"/>
    <mergeCell ref="L189:M189"/>
    <mergeCell ref="N189:Q189"/>
    <mergeCell ref="F190:I190"/>
    <mergeCell ref="L190:M190"/>
    <mergeCell ref="N190:Q190"/>
    <mergeCell ref="F184:I184"/>
    <mergeCell ref="L184:M184"/>
    <mergeCell ref="N184:Q184"/>
    <mergeCell ref="F185:I185"/>
    <mergeCell ref="L185:M185"/>
    <mergeCell ref="N185:Q185"/>
    <mergeCell ref="F186:I186"/>
    <mergeCell ref="L186:M186"/>
    <mergeCell ref="N186:Q186"/>
    <mergeCell ref="F180:I180"/>
    <mergeCell ref="L180:M180"/>
    <mergeCell ref="N180:Q180"/>
    <mergeCell ref="F181:I181"/>
    <mergeCell ref="L181:M181"/>
    <mergeCell ref="N181:Q181"/>
    <mergeCell ref="F183:I183"/>
    <mergeCell ref="L183:M183"/>
    <mergeCell ref="N183:Q183"/>
    <mergeCell ref="F176:I176"/>
    <mergeCell ref="L176:M176"/>
    <mergeCell ref="N176:Q176"/>
    <mergeCell ref="F177:I177"/>
    <mergeCell ref="L177:M177"/>
    <mergeCell ref="N177:Q177"/>
    <mergeCell ref="F178:I178"/>
    <mergeCell ref="L178:M178"/>
    <mergeCell ref="N178:Q178"/>
    <mergeCell ref="F172:I172"/>
    <mergeCell ref="L172:M172"/>
    <mergeCell ref="N172:Q172"/>
    <mergeCell ref="F174:I174"/>
    <mergeCell ref="L174:M174"/>
    <mergeCell ref="N174:Q174"/>
    <mergeCell ref="F175:I175"/>
    <mergeCell ref="L175:M175"/>
    <mergeCell ref="N175:Q175"/>
    <mergeCell ref="F169:I169"/>
    <mergeCell ref="L169:M169"/>
    <mergeCell ref="N169:Q169"/>
    <mergeCell ref="F170:I170"/>
    <mergeCell ref="L170:M170"/>
    <mergeCell ref="N170:Q170"/>
    <mergeCell ref="F171:I171"/>
    <mergeCell ref="L171:M171"/>
    <mergeCell ref="N171:Q171"/>
    <mergeCell ref="F166:I166"/>
    <mergeCell ref="L166:M166"/>
    <mergeCell ref="N166:Q166"/>
    <mergeCell ref="F167:I167"/>
    <mergeCell ref="L167:M167"/>
    <mergeCell ref="N167:Q167"/>
    <mergeCell ref="F168:I168"/>
    <mergeCell ref="L168:M168"/>
    <mergeCell ref="N168:Q168"/>
    <mergeCell ref="F163:I163"/>
    <mergeCell ref="L163:M163"/>
    <mergeCell ref="N163:Q163"/>
    <mergeCell ref="F164:I164"/>
    <mergeCell ref="L164:M164"/>
    <mergeCell ref="N164:Q164"/>
    <mergeCell ref="F165:I165"/>
    <mergeCell ref="L165:M165"/>
    <mergeCell ref="N165:Q165"/>
    <mergeCell ref="F160:I160"/>
    <mergeCell ref="L160:M160"/>
    <mergeCell ref="N160:Q160"/>
    <mergeCell ref="F161:I161"/>
    <mergeCell ref="L161:M161"/>
    <mergeCell ref="N161:Q161"/>
    <mergeCell ref="F162:I162"/>
    <mergeCell ref="L162:M162"/>
    <mergeCell ref="N162:Q162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1:I141"/>
    <mergeCell ref="L141:M141"/>
    <mergeCell ref="N141:Q141"/>
    <mergeCell ref="F142:I142"/>
    <mergeCell ref="L142:M142"/>
    <mergeCell ref="N142:Q142"/>
    <mergeCell ref="F143:I143"/>
    <mergeCell ref="L143:M143"/>
    <mergeCell ref="N143:Q143"/>
    <mergeCell ref="F137:I137"/>
    <mergeCell ref="L137:M137"/>
    <mergeCell ref="N137:Q137"/>
    <mergeCell ref="F138:I138"/>
    <mergeCell ref="L138:M138"/>
    <mergeCell ref="N138:Q138"/>
    <mergeCell ref="F140:I140"/>
    <mergeCell ref="L140:M140"/>
    <mergeCell ref="N140:Q140"/>
    <mergeCell ref="F134:I134"/>
    <mergeCell ref="L134:M134"/>
    <mergeCell ref="N134:Q134"/>
    <mergeCell ref="F135:I135"/>
    <mergeCell ref="L135:M135"/>
    <mergeCell ref="N135:Q135"/>
    <mergeCell ref="F136:I136"/>
    <mergeCell ref="L136:M136"/>
    <mergeCell ref="N136:Q136"/>
    <mergeCell ref="F131:I131"/>
    <mergeCell ref="L131:M131"/>
    <mergeCell ref="N131:Q131"/>
    <mergeCell ref="F132:I132"/>
    <mergeCell ref="L132:M132"/>
    <mergeCell ref="N132:Q132"/>
    <mergeCell ref="F133:I133"/>
    <mergeCell ref="L133:M133"/>
    <mergeCell ref="N133:Q133"/>
    <mergeCell ref="F128:I128"/>
    <mergeCell ref="L128:M128"/>
    <mergeCell ref="N128:Q128"/>
    <mergeCell ref="F129:I129"/>
    <mergeCell ref="L129:M129"/>
    <mergeCell ref="N129:Q129"/>
    <mergeCell ref="F130:I130"/>
    <mergeCell ref="L130:M130"/>
    <mergeCell ref="N130:Q130"/>
    <mergeCell ref="C114:Q114"/>
    <mergeCell ref="F116:P116"/>
    <mergeCell ref="M118:P118"/>
    <mergeCell ref="M120:Q120"/>
    <mergeCell ref="M121:Q121"/>
    <mergeCell ref="F123:I123"/>
    <mergeCell ref="L123:M123"/>
    <mergeCell ref="N123:Q123"/>
    <mergeCell ref="F127:I127"/>
    <mergeCell ref="L127:M127"/>
    <mergeCell ref="N127:Q127"/>
    <mergeCell ref="N98:Q98"/>
    <mergeCell ref="N99:Q99"/>
    <mergeCell ref="N100:Q100"/>
    <mergeCell ref="N101:Q101"/>
    <mergeCell ref="N102:Q102"/>
    <mergeCell ref="N103:Q103"/>
    <mergeCell ref="N104:Q104"/>
    <mergeCell ref="N106:Q106"/>
    <mergeCell ref="L108:Q10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M80:P80"/>
    <mergeCell ref="M82:Q82"/>
    <mergeCell ref="M83:Q83"/>
    <mergeCell ref="C85:G85"/>
    <mergeCell ref="N85:Q85"/>
    <mergeCell ref="N87:Q87"/>
    <mergeCell ref="N88:Q88"/>
    <mergeCell ref="H32:J32"/>
    <mergeCell ref="M32:P32"/>
    <mergeCell ref="H33:J33"/>
    <mergeCell ref="M33:P33"/>
    <mergeCell ref="H34:J34"/>
    <mergeCell ref="M34:P34"/>
    <mergeCell ref="H35:J35"/>
    <mergeCell ref="M35:P35"/>
    <mergeCell ref="L37:P37"/>
    <mergeCell ref="O17:P17"/>
    <mergeCell ref="O19:P19"/>
    <mergeCell ref="O20:P20"/>
    <mergeCell ref="E23:L23"/>
    <mergeCell ref="M26:P26"/>
    <mergeCell ref="M27:P27"/>
    <mergeCell ref="M29:P29"/>
    <mergeCell ref="H31:J31"/>
    <mergeCell ref="M31:P31"/>
    <mergeCell ref="C2:Q2"/>
    <mergeCell ref="C4:Q4"/>
    <mergeCell ref="F6:P6"/>
    <mergeCell ref="O8:P8"/>
    <mergeCell ref="O10:P10"/>
    <mergeCell ref="O11:P11"/>
    <mergeCell ref="O13:P13"/>
    <mergeCell ref="O14:P14"/>
    <mergeCell ref="O16:P16"/>
  </mergeCells>
  <hyperlinks>
    <hyperlink ref="F1:G1" location="C2" display="1) Krycí list rozpočtu"/>
    <hyperlink ref="H1:K1" location="C85" display="2) Rekapitulace rozpočtu"/>
    <hyperlink ref="L1" location="C123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18313 - Rekonstrukce plyn...</vt:lpstr>
      <vt:lpstr>'18313 - Rekonstrukce plyn...'!Názvy_tisku</vt:lpstr>
      <vt:lpstr>'Rekapitulace stavby'!Názvy_tisku</vt:lpstr>
      <vt:lpstr>'18313 - Rekonstrukce plyn...'!Oblast_tisku</vt:lpstr>
      <vt:lpstr>'Rekapitulace stavby'!Oblast_tisku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Lucka-PC\Lucka</dc:creator>
  <cp:lastModifiedBy>Kuba</cp:lastModifiedBy>
  <dcterms:created xsi:type="dcterms:W3CDTF">2019-01-16T22:24:38Z</dcterms:created>
  <dcterms:modified xsi:type="dcterms:W3CDTF">2019-06-06T21:26:20Z</dcterms:modified>
</cp:coreProperties>
</file>