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Modernizace teplárny\Výběrové řízení OB2\"/>
    </mc:Choice>
  </mc:AlternateContent>
  <xr:revisionPtr revIDLastSave="0" documentId="13_ncr:1_{95931EA9-67AC-4D7A-9DF9-4FEDDA5C7924}" xr6:coauthVersionLast="47" xr6:coauthVersionMax="47" xr10:uidLastSave="{00000000-0000-0000-0000-000000000000}"/>
  <bookViews>
    <workbookView xWindow="-120" yWindow="-120" windowWidth="29040" windowHeight="15840" xr2:uid="{B2264DE0-6FB8-4235-BFE3-9549B0DB3128}"/>
  </bookViews>
  <sheets>
    <sheet name="Evaluation" sheetId="1" r:id="rId1"/>
    <sheet name="List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G7" i="1"/>
  <c r="I14" i="1"/>
  <c r="H14" i="1"/>
  <c r="E14" i="1"/>
  <c r="F14" i="1"/>
  <c r="H12" i="1" l="1"/>
  <c r="I12" i="1"/>
  <c r="G12" i="1"/>
  <c r="G11" i="1"/>
  <c r="H13" i="4" l="1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  <c r="G10" i="1" l="1"/>
  <c r="H13" i="1"/>
  <c r="H11" i="1"/>
  <c r="I9" i="1"/>
  <c r="H8" i="1"/>
  <c r="H9" i="1"/>
  <c r="G9" i="1"/>
  <c r="G8" i="1"/>
  <c r="G13" i="1"/>
  <c r="H10" i="1"/>
  <c r="I10" i="1"/>
  <c r="H7" i="1"/>
  <c r="I7" i="1"/>
  <c r="H15" i="1" l="1"/>
  <c r="I13" i="1"/>
  <c r="I11" i="1"/>
  <c r="I8" i="1"/>
  <c r="G14" i="1"/>
  <c r="G15" i="1" s="1"/>
  <c r="I15" i="1" l="1"/>
  <c r="G16" i="1" s="1"/>
</calcChain>
</file>

<file path=xl/sharedStrings.xml><?xml version="1.0" encoding="utf-8"?>
<sst xmlns="http://schemas.openxmlformats.org/spreadsheetml/2006/main" count="140" uniqueCount="79">
  <si>
    <t>jmenovitý výkon</t>
  </si>
  <si>
    <t>MW</t>
  </si>
  <si>
    <t>K20</t>
  </si>
  <si>
    <t>K80</t>
  </si>
  <si>
    <t>K90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</si>
  <si>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</si>
  <si>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</si>
  <si>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</si>
  <si>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</si>
  <si>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</si>
  <si>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</si>
  <si>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</si>
  <si>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t>spotřeba síranu amonného</t>
  </si>
  <si>
    <t>spotřeba vápence</t>
  </si>
  <si>
    <t>spotřeba uhličitanu sodného</t>
  </si>
  <si>
    <t>spotřeba hydroxidu vápenatého</t>
  </si>
  <si>
    <t>kW</t>
  </si>
  <si>
    <t>dřevní štepky</t>
  </si>
  <si>
    <t>fytopelety</t>
  </si>
  <si>
    <t>elektřina</t>
  </si>
  <si>
    <t>vápenec</t>
  </si>
  <si>
    <t>uhličitan sodný</t>
  </si>
  <si>
    <t>močovina</t>
  </si>
  <si>
    <t>síran amonný</t>
  </si>
  <si>
    <t>ceny komodit</t>
  </si>
  <si>
    <t>hydroxid vápenatý</t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</si>
  <si>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</si>
  <si>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</si>
  <si>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</si>
  <si>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spotřeba vodného roztoku čpavku</t>
  </si>
  <si>
    <t>vodný roztok čpavku</t>
  </si>
  <si>
    <t>CZK</t>
  </si>
  <si>
    <r>
      <t>EUR·t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</si>
  <si>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</si>
  <si>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</si>
  <si>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</si>
  <si>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</si>
  <si>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EUR·%</t>
    </r>
    <r>
      <rPr>
        <vertAlign val="superscript"/>
        <sz val="10"/>
        <color theme="1"/>
        <rFont val="Arial"/>
        <family val="2"/>
        <charset val="238"/>
      </rPr>
      <t>-1</t>
    </r>
  </si>
  <si>
    <t>a</t>
  </si>
  <si>
    <t>b</t>
  </si>
  <si>
    <t>c</t>
  </si>
  <si>
    <t>Annex J of the tender documentation - Operating costs for the purposes of tender evaluation</t>
  </si>
  <si>
    <t>filled data</t>
  </si>
  <si>
    <t>calculated item prices</t>
  </si>
  <si>
    <t>(fill in)</t>
  </si>
  <si>
    <t>Commodity prices</t>
  </si>
  <si>
    <r>
      <t>CALCULATION OF OPERATING COSTS</t>
    </r>
    <r>
      <rPr>
        <b/>
        <vertAlign val="superscript"/>
        <sz val="10"/>
        <color theme="1"/>
        <rFont val="Arial"/>
        <family val="2"/>
        <charset val="238"/>
      </rPr>
      <t>a</t>
    </r>
  </si>
  <si>
    <t>The data for hourly operation at nominal parameters are filled in.</t>
  </si>
  <si>
    <t>The thermal efficiency of the boiler is calculated according to the ČSN EN 12952-15 standard.</t>
  </si>
  <si>
    <t>Self consumption of devices located on boiler hall K20 (SO201/202) without consumption of the compressor station.</t>
  </si>
  <si>
    <t>The composition of fuels and additives is described in Annex A6.</t>
  </si>
  <si>
    <t>Comments:</t>
  </si>
  <si>
    <t>item</t>
  </si>
  <si>
    <t>unit</t>
  </si>
  <si>
    <t>electricity</t>
  </si>
  <si>
    <t>limestone</t>
  </si>
  <si>
    <t>soda</t>
  </si>
  <si>
    <t>urea solution</t>
  </si>
  <si>
    <t>amonia solution</t>
  </si>
  <si>
    <t>ammonium sulfate solution</t>
  </si>
  <si>
    <t>sand</t>
  </si>
  <si>
    <t>thermal efficiency K20</t>
  </si>
  <si>
    <t>thermal efficiency K80/90</t>
  </si>
  <si>
    <r>
      <t>Total                 EUR·h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</si>
  <si>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Thermal efficiency</t>
    </r>
    <r>
      <rPr>
        <vertAlign val="superscript"/>
        <sz val="10"/>
        <color theme="1"/>
        <rFont val="Arial"/>
        <family val="2"/>
        <charset val="238"/>
      </rPr>
      <t>b</t>
    </r>
  </si>
  <si>
    <t>Urea consumption</t>
  </si>
  <si>
    <t>Amomonium sulfate consumption</t>
  </si>
  <si>
    <t>Amonia consumption</t>
  </si>
  <si>
    <t>Limestone consumption</t>
  </si>
  <si>
    <t>Soda consumption</t>
  </si>
  <si>
    <t>Sand consumption</t>
  </si>
  <si>
    <t>Hydrated lime consumption</t>
  </si>
  <si>
    <t>hydrated lime</t>
  </si>
  <si>
    <r>
      <t>Self electicity consumption</t>
    </r>
    <r>
      <rPr>
        <vertAlign val="superscript"/>
        <sz val="10"/>
        <color theme="1"/>
        <rFont val="Arial"/>
        <family val="2"/>
        <charset val="238"/>
      </rPr>
      <t>c</t>
    </r>
  </si>
  <si>
    <t>Only the white / non-shaded cells of the table are filled.</t>
  </si>
  <si>
    <t>d</t>
  </si>
  <si>
    <r>
      <t>K90</t>
    </r>
    <r>
      <rPr>
        <b/>
        <vertAlign val="superscript"/>
        <sz val="10"/>
        <color theme="1"/>
        <rFont val="Arial"/>
        <family val="2"/>
        <charset val="238"/>
      </rPr>
      <t>d</t>
    </r>
  </si>
  <si>
    <r>
      <t>K80</t>
    </r>
    <r>
      <rPr>
        <b/>
        <vertAlign val="superscript"/>
        <sz val="10"/>
        <color theme="1"/>
        <rFont val="Arial"/>
        <family val="2"/>
        <charset val="238"/>
      </rPr>
      <t>d</t>
    </r>
  </si>
  <si>
    <t>The values ​​for the combustion input of 60% wood chips and 40% plant pellets are filled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</si>
</sst>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3" fontId="4" fillId="2" borderId="0" xfId="0" applyNumberFormat="1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6" fillId="2" borderId="0" xfId="0" applyFont="1" applyFill="1"/>
    <xf numFmtId="3" fontId="0" fillId="0" borderId="12" xfId="0" applyNumberFormat="1" applyFill="1" applyBorder="1"/>
    <xf numFmtId="165" fontId="0" fillId="0" borderId="14" xfId="0" applyNumberFormat="1" applyFill="1" applyBorder="1"/>
    <xf numFmtId="165" fontId="0" fillId="3" borderId="14" xfId="0" applyNumberFormat="1" applyFill="1" applyBorder="1"/>
    <xf numFmtId="3" fontId="0" fillId="0" borderId="13" xfId="0" applyNumberFormat="1" applyFill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7" fillId="0" borderId="0" xfId="0" applyFont="1" applyAlignment="1"/>
    <xf numFmtId="0" fontId="1" fillId="5" borderId="21" xfId="0" applyFont="1" applyFill="1" applyBorder="1" applyAlignment="1">
      <alignment horizontal="center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/>
    <xf numFmtId="3" fontId="0" fillId="4" borderId="8" xfId="0" applyNumberFormat="1" applyFill="1" applyBorder="1"/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0" fillId="4" borderId="8" xfId="0" applyFill="1" applyBorder="1" applyAlignment="1">
      <alignment horizontal="left"/>
    </xf>
    <xf numFmtId="0" fontId="0" fillId="4" borderId="8" xfId="0" applyFill="1" applyBorder="1" applyAlignment="1">
      <alignment horizontal="left" vertical="center"/>
    </xf>
    <xf numFmtId="164" fontId="0" fillId="4" borderId="8" xfId="0" applyNumberFormat="1" applyFill="1" applyBorder="1" applyAlignment="1"/>
    <xf numFmtId="3" fontId="0" fillId="4" borderId="8" xfId="0" applyNumberFormat="1" applyFill="1" applyBorder="1" applyAlignment="1"/>
    <xf numFmtId="3" fontId="0" fillId="3" borderId="8" xfId="0" applyNumberFormat="1" applyFill="1" applyBorder="1" applyAlignment="1"/>
    <xf numFmtId="0" fontId="0" fillId="2" borderId="0" xfId="0" applyFill="1" applyBorder="1" applyAlignment="1">
      <alignment horizontal="center" wrapText="1"/>
    </xf>
    <xf numFmtId="3" fontId="1" fillId="2" borderId="0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4" fontId="9" fillId="3" borderId="8" xfId="0" applyNumberFormat="1" applyFont="1" applyFill="1" applyBorder="1" applyAlignment="1">
      <alignment horizontal="right"/>
    </xf>
    <xf numFmtId="4" fontId="9" fillId="3" borderId="8" xfId="0" applyNumberFormat="1" applyFont="1" applyFill="1" applyBorder="1" applyAlignment="1"/>
    <xf numFmtId="4" fontId="9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5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2" fontId="8" fillId="0" borderId="19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R26"/>
  <sheetViews>
    <sheetView showGridLines="0" tabSelected="1" topLeftCell="A2" workbookViewId="0">
      <selection activeCell="A2" sqref="A1:XFD1048576"/>
    </sheetView>
  </sheetViews>
  <sheetFormatPr defaultColWidth="9.140625" defaultRowHeight="12.75" x14ac:dyDescent="0.2"/>
  <cols>
    <col min="1" max="1" width="2.85546875" style="1" customWidth="1"/>
    <col min="2" max="2" width="29.7109375" style="1" customWidth="1"/>
    <col min="3" max="3" width="11" style="2" customWidth="1"/>
    <col min="4" max="4" width="11.140625" style="1" customWidth="1"/>
    <col min="5" max="6" width="9.140625" style="1"/>
    <col min="7" max="7" width="11.85546875" style="1" customWidth="1"/>
    <col min="8" max="8" width="12.28515625" style="1" bestFit="1" customWidth="1"/>
    <col min="9" max="9" width="11.7109375" style="1" customWidth="1"/>
    <col min="10" max="10" width="3.5703125" style="1" customWidth="1"/>
    <col min="11" max="11" width="22.85546875" style="48" customWidth="1"/>
    <col min="12" max="12" width="4.7109375" style="1" customWidth="1"/>
    <col min="13" max="13" width="10.42578125" style="3" bestFit="1" customWidth="1"/>
    <col min="14" max="14" width="10.28515625" style="1" bestFit="1" customWidth="1"/>
    <col min="15" max="15" width="17.7109375" style="1" bestFit="1" customWidth="1"/>
    <col min="16" max="16384" width="9.140625" style="1"/>
  </cols>
  <sheetData>
    <row r="2" spans="2:18" ht="20.25" x14ac:dyDescent="0.3">
      <c r="B2" s="63" t="s">
        <v>41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2:18" ht="20.25" x14ac:dyDescent="0.3">
      <c r="B3" s="36"/>
      <c r="C3" s="36"/>
      <c r="D3" s="36"/>
      <c r="E3" s="36"/>
      <c r="F3" s="36"/>
      <c r="G3" s="36"/>
      <c r="H3" s="36"/>
      <c r="I3" s="36"/>
      <c r="J3" s="36"/>
    </row>
    <row r="4" spans="2:18" ht="14.25" x14ac:dyDescent="0.2">
      <c r="B4" s="61" t="s">
        <v>46</v>
      </c>
      <c r="C4" s="61"/>
      <c r="D4" s="61" t="s">
        <v>42</v>
      </c>
      <c r="E4" s="61"/>
      <c r="F4" s="61"/>
      <c r="G4" s="61" t="s">
        <v>43</v>
      </c>
      <c r="H4" s="61"/>
      <c r="I4" s="61"/>
      <c r="K4" s="66" t="s">
        <v>45</v>
      </c>
      <c r="L4" s="66"/>
      <c r="M4" s="66"/>
      <c r="N4" s="23"/>
      <c r="O4" s="64" t="s">
        <v>31</v>
      </c>
      <c r="P4" s="64"/>
      <c r="Q4" s="64"/>
    </row>
    <row r="5" spans="2:18" s="2" customFormat="1" ht="15" thickBot="1" x14ac:dyDescent="0.25">
      <c r="B5" s="37" t="s">
        <v>52</v>
      </c>
      <c r="C5" s="37" t="s">
        <v>53</v>
      </c>
      <c r="D5" s="37" t="s">
        <v>2</v>
      </c>
      <c r="E5" s="37" t="s">
        <v>77</v>
      </c>
      <c r="F5" s="37" t="s">
        <v>76</v>
      </c>
      <c r="G5" s="37" t="s">
        <v>2</v>
      </c>
      <c r="H5" s="37" t="s">
        <v>3</v>
      </c>
      <c r="I5" s="37" t="s">
        <v>4</v>
      </c>
      <c r="K5" s="67"/>
      <c r="L5" s="67"/>
      <c r="M5" s="67"/>
      <c r="N5" s="64" t="s">
        <v>24</v>
      </c>
      <c r="O5" s="64"/>
      <c r="P5" s="64"/>
    </row>
    <row r="6" spans="2:18" ht="15" thickTop="1" x14ac:dyDescent="0.2">
      <c r="B6" s="42" t="s">
        <v>64</v>
      </c>
      <c r="C6" s="43" t="s">
        <v>10</v>
      </c>
      <c r="D6" s="75" t="s">
        <v>44</v>
      </c>
      <c r="E6" s="75" t="s">
        <v>44</v>
      </c>
      <c r="F6" s="75" t="s">
        <v>44</v>
      </c>
      <c r="G6" s="57" t="e">
        <f>(100*$L$14)+($L$14*(100-D6))</f>
        <v>#VALUE!</v>
      </c>
      <c r="H6" s="57" t="e">
        <f>(100*$L$15)+($L$15*(100-E6))</f>
        <v>#VALUE!</v>
      </c>
      <c r="I6" s="57" t="e">
        <f>(100*$L$15)+($L$15*(100-F6))</f>
        <v>#VALUE!</v>
      </c>
      <c r="K6" s="49" t="s">
        <v>54</v>
      </c>
      <c r="L6" s="51">
        <v>0.1</v>
      </c>
      <c r="M6" s="45" t="s">
        <v>33</v>
      </c>
      <c r="N6" s="22" t="s">
        <v>17</v>
      </c>
      <c r="O6" s="20">
        <v>2300</v>
      </c>
      <c r="P6" s="22" t="s">
        <v>34</v>
      </c>
    </row>
    <row r="7" spans="2:18" ht="14.25" x14ac:dyDescent="0.2">
      <c r="B7" s="38" t="s">
        <v>65</v>
      </c>
      <c r="C7" s="39" t="s">
        <v>26</v>
      </c>
      <c r="D7" s="75" t="s">
        <v>44</v>
      </c>
      <c r="E7" s="75" t="s">
        <v>44</v>
      </c>
      <c r="F7" s="75" t="s">
        <v>44</v>
      </c>
      <c r="G7" s="58" t="e">
        <f>(D7/1000)*$L$10</f>
        <v>#VALUE!</v>
      </c>
      <c r="H7" s="58" t="e">
        <f>(E7/1000)*$L$10</f>
        <v>#VALUE!</v>
      </c>
      <c r="I7" s="58" t="e">
        <f>(F7/1000)*$L$10</f>
        <v>#VALUE!</v>
      </c>
      <c r="K7" s="49" t="s">
        <v>55</v>
      </c>
      <c r="L7" s="52">
        <v>46</v>
      </c>
      <c r="M7" s="40" t="s">
        <v>32</v>
      </c>
      <c r="N7" s="22" t="s">
        <v>18</v>
      </c>
      <c r="O7" s="20">
        <v>3800</v>
      </c>
      <c r="P7" s="22" t="s">
        <v>34</v>
      </c>
      <c r="R7" s="24">
        <v>26</v>
      </c>
    </row>
    <row r="8" spans="2:18" ht="14.25" x14ac:dyDescent="0.2">
      <c r="B8" s="38" t="s">
        <v>66</v>
      </c>
      <c r="C8" s="39" t="s">
        <v>26</v>
      </c>
      <c r="D8" s="75" t="s">
        <v>44</v>
      </c>
      <c r="E8" s="75" t="s">
        <v>44</v>
      </c>
      <c r="F8" s="75" t="s">
        <v>44</v>
      </c>
      <c r="G8" s="58" t="e">
        <f>(D8/1000)*$L$12</f>
        <v>#VALUE!</v>
      </c>
      <c r="H8" s="58" t="e">
        <f>(E8/1000)*$L$12</f>
        <v>#VALUE!</v>
      </c>
      <c r="I8" s="58" t="e">
        <f>(F8/1000)*$L$12</f>
        <v>#VALUE!</v>
      </c>
      <c r="K8" s="50" t="s">
        <v>72</v>
      </c>
      <c r="L8" s="52">
        <v>315</v>
      </c>
      <c r="M8" s="45" t="s">
        <v>32</v>
      </c>
      <c r="N8" s="22" t="s">
        <v>19</v>
      </c>
      <c r="O8" s="21">
        <v>2.5</v>
      </c>
      <c r="P8" s="22" t="s">
        <v>35</v>
      </c>
    </row>
    <row r="9" spans="2:18" ht="14.25" x14ac:dyDescent="0.2">
      <c r="B9" s="38" t="s">
        <v>67</v>
      </c>
      <c r="C9" s="39" t="s">
        <v>26</v>
      </c>
      <c r="D9" s="75" t="s">
        <v>44</v>
      </c>
      <c r="E9" s="75" t="s">
        <v>44</v>
      </c>
      <c r="F9" s="75" t="s">
        <v>44</v>
      </c>
      <c r="G9" s="58" t="e">
        <f>(D9/1000)*$L$11</f>
        <v>#VALUE!</v>
      </c>
      <c r="H9" s="58" t="e">
        <f>(E9/1000)*$L$11</f>
        <v>#VALUE!</v>
      </c>
      <c r="I9" s="58" t="e">
        <f>(F9/1000)*$L$11</f>
        <v>#VALUE!</v>
      </c>
      <c r="K9" s="49" t="s">
        <v>56</v>
      </c>
      <c r="L9" s="52">
        <v>520</v>
      </c>
      <c r="M9" s="40" t="s">
        <v>32</v>
      </c>
      <c r="N9" s="22" t="s">
        <v>20</v>
      </c>
      <c r="O9" s="20">
        <v>1200</v>
      </c>
      <c r="P9" s="22" t="s">
        <v>34</v>
      </c>
    </row>
    <row r="10" spans="2:18" s="44" customFormat="1" ht="14.25" x14ac:dyDescent="0.2">
      <c r="B10" s="38" t="s">
        <v>68</v>
      </c>
      <c r="C10" s="39" t="s">
        <v>26</v>
      </c>
      <c r="D10" s="75" t="s">
        <v>44</v>
      </c>
      <c r="E10" s="75" t="s">
        <v>44</v>
      </c>
      <c r="F10" s="75" t="s">
        <v>44</v>
      </c>
      <c r="G10" s="58" t="e">
        <f>(D10/1000)*$L$7</f>
        <v>#VALUE!</v>
      </c>
      <c r="H10" s="58" t="e">
        <f>(E10/1000)*$L$7</f>
        <v>#VALUE!</v>
      </c>
      <c r="I10" s="58" t="e">
        <f>(F10/1000)*$L$7</f>
        <v>#VALUE!</v>
      </c>
      <c r="K10" s="49" t="s">
        <v>57</v>
      </c>
      <c r="L10" s="52">
        <v>343</v>
      </c>
      <c r="M10" s="40" t="s">
        <v>32</v>
      </c>
      <c r="N10" s="46" t="s">
        <v>25</v>
      </c>
      <c r="O10" s="47">
        <v>8200</v>
      </c>
      <c r="P10" s="46" t="s">
        <v>34</v>
      </c>
    </row>
    <row r="11" spans="2:18" ht="14.25" x14ac:dyDescent="0.2">
      <c r="B11" s="38" t="s">
        <v>69</v>
      </c>
      <c r="C11" s="39" t="s">
        <v>26</v>
      </c>
      <c r="D11" s="75" t="s">
        <v>44</v>
      </c>
      <c r="E11" s="75" t="s">
        <v>44</v>
      </c>
      <c r="F11" s="75" t="s">
        <v>44</v>
      </c>
      <c r="G11" s="58" t="e">
        <f>(D11/1000)*$L$9</f>
        <v>#VALUE!</v>
      </c>
      <c r="H11" s="58" t="e">
        <f>(E11/1000)*$L$9</f>
        <v>#VALUE!</v>
      </c>
      <c r="I11" s="58" t="e">
        <f>(F11/1000)*$L$9</f>
        <v>#VALUE!</v>
      </c>
      <c r="K11" s="49" t="s">
        <v>58</v>
      </c>
      <c r="L11" s="52">
        <v>215</v>
      </c>
      <c r="M11" s="45" t="s">
        <v>32</v>
      </c>
      <c r="N11" s="22" t="s">
        <v>21</v>
      </c>
      <c r="O11" s="20">
        <v>13500</v>
      </c>
      <c r="P11" s="22" t="s">
        <v>34</v>
      </c>
    </row>
    <row r="12" spans="2:18" ht="14.25" x14ac:dyDescent="0.2">
      <c r="B12" s="38" t="s">
        <v>70</v>
      </c>
      <c r="C12" s="39" t="s">
        <v>26</v>
      </c>
      <c r="D12" s="75" t="s">
        <v>44</v>
      </c>
      <c r="E12" s="75" t="s">
        <v>44</v>
      </c>
      <c r="F12" s="75" t="s">
        <v>44</v>
      </c>
      <c r="G12" s="58" t="e">
        <f>(D12/1000)*$L$13</f>
        <v>#VALUE!</v>
      </c>
      <c r="H12" s="58" t="e">
        <f t="shared" ref="H12:I12" si="0">(E12/1000)*$L$13</f>
        <v>#VALUE!</v>
      </c>
      <c r="I12" s="58" t="e">
        <f t="shared" si="0"/>
        <v>#VALUE!</v>
      </c>
      <c r="K12" s="49" t="s">
        <v>59</v>
      </c>
      <c r="L12" s="52">
        <v>334</v>
      </c>
      <c r="M12" s="40" t="s">
        <v>32</v>
      </c>
      <c r="N12" s="22" t="s">
        <v>22</v>
      </c>
      <c r="O12" s="20">
        <v>8920</v>
      </c>
      <c r="P12" s="22" t="s">
        <v>34</v>
      </c>
    </row>
    <row r="13" spans="2:18" ht="14.25" x14ac:dyDescent="0.2">
      <c r="B13" s="38" t="s">
        <v>71</v>
      </c>
      <c r="C13" s="39" t="s">
        <v>26</v>
      </c>
      <c r="D13" s="75" t="s">
        <v>44</v>
      </c>
      <c r="E13" s="75" t="s">
        <v>44</v>
      </c>
      <c r="F13" s="75" t="s">
        <v>44</v>
      </c>
      <c r="G13" s="58" t="e">
        <f>(D13/1000)*$L$8</f>
        <v>#VALUE!</v>
      </c>
      <c r="H13" s="58" t="e">
        <f>(E13/1000)*$L$8</f>
        <v>#VALUE!</v>
      </c>
      <c r="I13" s="58" t="e">
        <f>(F13/1000)*$L$8</f>
        <v>#VALUE!</v>
      </c>
      <c r="K13" s="50" t="s">
        <v>60</v>
      </c>
      <c r="L13" s="52">
        <v>12.5</v>
      </c>
      <c r="M13" s="40" t="s">
        <v>32</v>
      </c>
      <c r="N13" s="22" t="s">
        <v>30</v>
      </c>
      <c r="O13" s="20">
        <v>5600</v>
      </c>
      <c r="P13" s="22" t="s">
        <v>34</v>
      </c>
    </row>
    <row r="14" spans="2:18" ht="14.25" x14ac:dyDescent="0.2">
      <c r="B14" s="38" t="s">
        <v>73</v>
      </c>
      <c r="C14" s="39" t="s">
        <v>16</v>
      </c>
      <c r="D14" s="75" t="s">
        <v>44</v>
      </c>
      <c r="E14" s="56" t="str">
        <f>"-"</f>
        <v>-</v>
      </c>
      <c r="F14" s="56" t="str">
        <f>"-"</f>
        <v>-</v>
      </c>
      <c r="G14" s="58" t="e">
        <f>D14*$L$6</f>
        <v>#VALUE!</v>
      </c>
      <c r="H14" s="59" t="str">
        <f>"-"</f>
        <v>-</v>
      </c>
      <c r="I14" s="59" t="str">
        <f>"-"</f>
        <v>-</v>
      </c>
      <c r="K14" s="50" t="s">
        <v>61</v>
      </c>
      <c r="L14" s="41">
        <v>25</v>
      </c>
      <c r="M14" s="40" t="s">
        <v>37</v>
      </c>
      <c r="N14" s="22" t="s">
        <v>23</v>
      </c>
      <c r="O14" s="20">
        <v>8670</v>
      </c>
      <c r="P14" s="22" t="s">
        <v>34</v>
      </c>
    </row>
    <row r="15" spans="2:18" ht="14.25" x14ac:dyDescent="0.2">
      <c r="D15" s="48"/>
      <c r="E15" s="62" t="s">
        <v>63</v>
      </c>
      <c r="F15" s="62"/>
      <c r="G15" s="53" t="e">
        <f>SUM(G6:G14)</f>
        <v>#VALUE!</v>
      </c>
      <c r="H15" s="53" t="e">
        <f>SUM(H6:H13)</f>
        <v>#VALUE!</v>
      </c>
      <c r="I15" s="53" t="e">
        <f>SUM(I6:I13)</f>
        <v>#VALUE!</v>
      </c>
      <c r="K15" s="50" t="s">
        <v>62</v>
      </c>
      <c r="L15" s="41">
        <v>31.25</v>
      </c>
      <c r="M15" s="40" t="s">
        <v>37</v>
      </c>
      <c r="N15" s="22"/>
      <c r="O15" s="22"/>
      <c r="P15" s="22"/>
    </row>
    <row r="16" spans="2:18" x14ac:dyDescent="0.2">
      <c r="D16" s="48"/>
      <c r="E16" s="62"/>
      <c r="F16" s="62"/>
      <c r="G16" s="65" t="e">
        <f>G15+H15+I15</f>
        <v>#VALUE!</v>
      </c>
      <c r="H16" s="65"/>
      <c r="I16" s="65"/>
      <c r="L16" s="3"/>
      <c r="M16" s="1"/>
      <c r="N16" s="22"/>
      <c r="O16" s="22"/>
      <c r="P16" s="22"/>
    </row>
    <row r="17" spans="1:16" x14ac:dyDescent="0.2">
      <c r="D17" s="48"/>
      <c r="E17" s="54"/>
      <c r="F17" s="54"/>
      <c r="G17" s="55"/>
      <c r="H17" s="55"/>
      <c r="I17" s="55"/>
      <c r="L17" s="3"/>
      <c r="M17" s="1"/>
      <c r="N17" s="22"/>
      <c r="O17" s="22"/>
      <c r="P17" s="22"/>
    </row>
    <row r="18" spans="1:16" ht="14.25" x14ac:dyDescent="0.2">
      <c r="A18" s="60" t="s">
        <v>38</v>
      </c>
      <c r="B18" s="1" t="s">
        <v>47</v>
      </c>
      <c r="D18" s="48"/>
      <c r="E18" s="54"/>
      <c r="F18" s="54"/>
      <c r="G18" s="55"/>
      <c r="H18" s="55"/>
      <c r="I18" s="55"/>
      <c r="L18" s="3"/>
      <c r="M18" s="1"/>
      <c r="N18" s="22"/>
      <c r="O18" s="22"/>
      <c r="P18" s="22"/>
    </row>
    <row r="19" spans="1:16" ht="14.25" x14ac:dyDescent="0.2">
      <c r="A19" s="60" t="s">
        <v>39</v>
      </c>
      <c r="B19" s="1" t="s">
        <v>48</v>
      </c>
    </row>
    <row r="20" spans="1:16" ht="14.25" customHeight="1" x14ac:dyDescent="0.2">
      <c r="A20" s="60" t="s">
        <v>40</v>
      </c>
      <c r="B20" s="1" t="s">
        <v>49</v>
      </c>
    </row>
    <row r="21" spans="1:16" ht="14.25" customHeight="1" x14ac:dyDescent="0.2">
      <c r="A21" s="60" t="s">
        <v>75</v>
      </c>
      <c r="B21" s="1" t="s">
        <v>78</v>
      </c>
    </row>
    <row r="22" spans="1:16" ht="14.25" customHeight="1" x14ac:dyDescent="0.2">
      <c r="B22" s="1" t="s">
        <v>51</v>
      </c>
    </row>
    <row r="23" spans="1:16" ht="15" customHeight="1" x14ac:dyDescent="0.2">
      <c r="B23" s="1" t="s">
        <v>74</v>
      </c>
      <c r="C23"/>
      <c r="D23"/>
      <c r="E23"/>
      <c r="F23"/>
      <c r="G23"/>
    </row>
    <row r="24" spans="1:16" x14ac:dyDescent="0.2">
      <c r="B24" s="1" t="s">
        <v>50</v>
      </c>
      <c r="C24"/>
      <c r="D24"/>
      <c r="E24"/>
      <c r="F24"/>
      <c r="G24"/>
    </row>
    <row r="25" spans="1:16" ht="14.25" x14ac:dyDescent="0.2">
      <c r="A25" s="17"/>
    </row>
    <row r="26" spans="1:16" ht="14.25" x14ac:dyDescent="0.2">
      <c r="A26" s="17"/>
    </row>
  </sheetData>
  <mergeCells count="9">
    <mergeCell ref="D4:F4"/>
    <mergeCell ref="B4:C4"/>
    <mergeCell ref="E15:F16"/>
    <mergeCell ref="B2:M2"/>
    <mergeCell ref="N5:P5"/>
    <mergeCell ref="O4:Q4"/>
    <mergeCell ref="G16:I16"/>
    <mergeCell ref="K4:M5"/>
    <mergeCell ref="G4:I4"/>
  </mergeCells>
  <pageMargins left="0.7" right="0.7" top="0.78740157499999996" bottom="0.78740157499999996" header="0.3" footer="0.3"/>
  <pageSetup paperSize="9" orientation="landscape" verticalDpi="0" r:id="rId1"/>
  <ignoredErrors>
    <ignoredError sqref="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2.75" x14ac:dyDescent="0.2"/>
  <sheetData>
    <row r="1" spans="1:8" ht="14.25" x14ac:dyDescent="0.2">
      <c r="A1" s="68" t="s">
        <v>27</v>
      </c>
      <c r="B1" s="69"/>
      <c r="C1" s="4" t="s">
        <v>2</v>
      </c>
      <c r="D1" s="4" t="s">
        <v>3</v>
      </c>
      <c r="E1" s="4" t="s">
        <v>4</v>
      </c>
      <c r="F1" s="29" t="s">
        <v>2</v>
      </c>
      <c r="G1" s="4" t="s">
        <v>3</v>
      </c>
      <c r="H1" s="5" t="s">
        <v>4</v>
      </c>
    </row>
    <row r="2" spans="1:8" x14ac:dyDescent="0.2">
      <c r="A2" s="6" t="s">
        <v>0</v>
      </c>
      <c r="B2" s="7" t="s">
        <v>1</v>
      </c>
      <c r="C2" s="10">
        <v>56.7</v>
      </c>
      <c r="D2" s="10">
        <v>70.900000000000006</v>
      </c>
      <c r="E2" s="26">
        <v>70.900000000000006</v>
      </c>
      <c r="F2" s="30"/>
      <c r="G2" s="13"/>
      <c r="H2" s="15"/>
    </row>
    <row r="3" spans="1:8" x14ac:dyDescent="0.2">
      <c r="A3" s="6" t="s">
        <v>5</v>
      </c>
      <c r="B3" s="7" t="s">
        <v>1</v>
      </c>
      <c r="C3" s="11">
        <f>C4*$L$17/3.6</f>
        <v>0</v>
      </c>
      <c r="D3" s="11">
        <f>(D4*$L$17/3.6)+(D5*$L$18/3.6)</f>
        <v>0</v>
      </c>
      <c r="E3" s="27">
        <f>(E4*$L$17/3.6)+(E5*$L$18/3.6)</f>
        <v>0</v>
      </c>
      <c r="F3" s="30"/>
      <c r="G3" s="13"/>
      <c r="H3" s="15"/>
    </row>
    <row r="4" spans="1:8" ht="14.25" x14ac:dyDescent="0.2">
      <c r="A4" s="6" t="s">
        <v>6</v>
      </c>
      <c r="B4" s="7" t="s">
        <v>7</v>
      </c>
      <c r="C4" s="10">
        <v>22.4</v>
      </c>
      <c r="D4" s="10">
        <v>17.2</v>
      </c>
      <c r="E4" s="26">
        <v>17.2</v>
      </c>
      <c r="F4" s="31">
        <f>C4*$L$6</f>
        <v>0</v>
      </c>
      <c r="G4" s="14">
        <f>D4*$L$6</f>
        <v>0</v>
      </c>
      <c r="H4" s="16">
        <f>E4*$L$6</f>
        <v>0</v>
      </c>
    </row>
    <row r="5" spans="1:8" ht="14.25" x14ac:dyDescent="0.2">
      <c r="A5" s="6" t="s">
        <v>8</v>
      </c>
      <c r="B5" s="7" t="s">
        <v>7</v>
      </c>
      <c r="C5" s="12"/>
      <c r="D5" s="11">
        <v>6.9</v>
      </c>
      <c r="E5" s="27">
        <v>6.9</v>
      </c>
      <c r="F5" s="30"/>
      <c r="G5" s="14">
        <f>D5*$L$7</f>
        <v>0</v>
      </c>
      <c r="H5" s="16">
        <f>E5*$L$7</f>
        <v>0</v>
      </c>
    </row>
    <row r="6" spans="1:8" x14ac:dyDescent="0.2">
      <c r="A6" s="6" t="s">
        <v>9</v>
      </c>
      <c r="B6" s="7" t="s">
        <v>10</v>
      </c>
      <c r="C6" s="11" t="e">
        <f>(C2/C3)*100</f>
        <v>#DIV/0!</v>
      </c>
      <c r="D6" s="11" t="e">
        <f>(D2/D3)*100</f>
        <v>#DIV/0!</v>
      </c>
      <c r="E6" s="27" t="e">
        <f>(E2/E3)*100</f>
        <v>#DIV/0!</v>
      </c>
      <c r="F6" s="30"/>
      <c r="G6" s="13"/>
      <c r="H6" s="15"/>
    </row>
    <row r="7" spans="1:8" ht="14.25" x14ac:dyDescent="0.2">
      <c r="A7" s="6" t="s">
        <v>11</v>
      </c>
      <c r="B7" s="7" t="s">
        <v>26</v>
      </c>
      <c r="C7" s="10">
        <v>1.6</v>
      </c>
      <c r="D7" s="10">
        <v>0</v>
      </c>
      <c r="E7" s="26">
        <v>2.1</v>
      </c>
      <c r="F7" s="31">
        <f>(C7/1000)*$L$12</f>
        <v>0</v>
      </c>
      <c r="G7" s="14">
        <f>(D7/1000)*$L$12</f>
        <v>0</v>
      </c>
      <c r="H7" s="16">
        <f>(E7/1000)*$L$12</f>
        <v>0</v>
      </c>
    </row>
    <row r="8" spans="1:8" ht="14.25" x14ac:dyDescent="0.2">
      <c r="A8" s="6" t="s">
        <v>12</v>
      </c>
      <c r="B8" s="7" t="s">
        <v>26</v>
      </c>
      <c r="C8" s="10">
        <v>0</v>
      </c>
      <c r="D8" s="10">
        <v>0.8</v>
      </c>
      <c r="E8" s="26">
        <v>0</v>
      </c>
      <c r="F8" s="31">
        <f>(C8/1000)*$L$14</f>
        <v>0</v>
      </c>
      <c r="G8" s="14">
        <f>(D8/1000)*$L$14</f>
        <v>0</v>
      </c>
      <c r="H8" s="16">
        <f>(E8/1000)*$L$14</f>
        <v>0</v>
      </c>
    </row>
    <row r="9" spans="1:8" ht="14.25" x14ac:dyDescent="0.2">
      <c r="A9" s="6" t="s">
        <v>29</v>
      </c>
      <c r="B9" s="7" t="s">
        <v>26</v>
      </c>
      <c r="C9" s="10">
        <v>0</v>
      </c>
      <c r="D9" s="10">
        <v>0</v>
      </c>
      <c r="E9" s="26">
        <v>0</v>
      </c>
      <c r="F9" s="31">
        <f>(C9/1000)*$L$13</f>
        <v>0</v>
      </c>
      <c r="G9" s="14">
        <f>(D9/1000)*$L$13</f>
        <v>0</v>
      </c>
      <c r="H9" s="16">
        <f>(E9/1000)*$L$13</f>
        <v>0</v>
      </c>
    </row>
    <row r="10" spans="1:8" ht="14.25" x14ac:dyDescent="0.2">
      <c r="A10" s="6" t="s">
        <v>13</v>
      </c>
      <c r="B10" s="7" t="s">
        <v>26</v>
      </c>
      <c r="C10" s="10">
        <v>0</v>
      </c>
      <c r="D10" s="10">
        <v>0</v>
      </c>
      <c r="E10" s="26">
        <v>0</v>
      </c>
      <c r="F10" s="31">
        <f>(C10/1000)*$L$9</f>
        <v>0</v>
      </c>
      <c r="G10" s="14">
        <f>(D10/1000)*$L$9</f>
        <v>0</v>
      </c>
      <c r="H10" s="16">
        <f>(E10/1000)*$L$9</f>
        <v>0</v>
      </c>
    </row>
    <row r="11" spans="1:8" ht="14.25" x14ac:dyDescent="0.2">
      <c r="A11" s="6" t="s">
        <v>14</v>
      </c>
      <c r="B11" s="7" t="s">
        <v>26</v>
      </c>
      <c r="C11" s="10">
        <v>7.5</v>
      </c>
      <c r="D11" s="10">
        <v>0</v>
      </c>
      <c r="E11" s="26">
        <v>0</v>
      </c>
      <c r="F11" s="31">
        <f>(C11/1000)*$L$11</f>
        <v>0</v>
      </c>
      <c r="G11" s="14">
        <f>(D11/1000)*$L$11</f>
        <v>0</v>
      </c>
      <c r="H11" s="16">
        <f>(E11/1000)*$L$11</f>
        <v>0</v>
      </c>
    </row>
    <row r="12" spans="1:8" ht="14.25" x14ac:dyDescent="0.2">
      <c r="A12" s="6" t="s">
        <v>15</v>
      </c>
      <c r="B12" s="7" t="s">
        <v>26</v>
      </c>
      <c r="C12" s="10">
        <v>0</v>
      </c>
      <c r="D12" s="10">
        <v>11</v>
      </c>
      <c r="E12" s="26">
        <v>11</v>
      </c>
      <c r="F12" s="31">
        <f>(C12/1000)*$L$10</f>
        <v>0</v>
      </c>
      <c r="G12" s="14">
        <f>(D12/1000)*$L$10</f>
        <v>0</v>
      </c>
      <c r="H12" s="16">
        <f>(E12/1000)*$L$10</f>
        <v>0</v>
      </c>
    </row>
    <row r="13" spans="1:8" ht="15" thickBot="1" x14ac:dyDescent="0.25">
      <c r="A13" s="8" t="s">
        <v>28</v>
      </c>
      <c r="B13" s="9" t="s">
        <v>16</v>
      </c>
      <c r="C13" s="25">
        <v>990</v>
      </c>
      <c r="D13" s="25">
        <v>1150</v>
      </c>
      <c r="E13" s="28">
        <v>1150</v>
      </c>
      <c r="F13" s="35">
        <f>C13*$L$8</f>
        <v>0</v>
      </c>
      <c r="G13" s="18">
        <f>D13*$L$8</f>
        <v>0</v>
      </c>
      <c r="H13" s="19">
        <f>E13*$L$8</f>
        <v>0</v>
      </c>
    </row>
    <row r="14" spans="1:8" x14ac:dyDescent="0.2">
      <c r="A14" s="1"/>
      <c r="B14" s="2"/>
      <c r="C14" s="1"/>
      <c r="D14" s="1"/>
      <c r="E14" s="70" t="s">
        <v>36</v>
      </c>
      <c r="F14" s="32">
        <f>SUM(F4:F13)</f>
        <v>0</v>
      </c>
      <c r="G14" s="33">
        <f t="shared" ref="G14:H14" si="0">SUM(G4:G13)</f>
        <v>0</v>
      </c>
      <c r="H14" s="34">
        <f t="shared" si="0"/>
        <v>0</v>
      </c>
    </row>
    <row r="15" spans="1:8" ht="13.5" thickBot="1" x14ac:dyDescent="0.25">
      <c r="A15" s="1"/>
      <c r="B15" s="2"/>
      <c r="C15" s="1"/>
      <c r="D15" s="1"/>
      <c r="E15" s="71"/>
      <c r="F15" s="72">
        <f>F14+G14+H14</f>
        <v>0</v>
      </c>
      <c r="G15" s="73"/>
      <c r="H15" s="74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a6b84135-ab90-4b03-a415-784f8f15a7f1}" enabled="1" method="Privileged" siteId="{2882be50-2012-4d88-ac86-544124e120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Evaluation</vt:lpstr>
      <vt:lpstr>List1</vt:lpstr>
    </vt:vector>
  </TitlesOfParts>
  <Company>SKODA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cp:lastPrinted>2023-10-18T11:42:50Z</cp:lastPrinted>
  <dcterms:created xsi:type="dcterms:W3CDTF">2023-06-30T10:25:23Z</dcterms:created>
  <dcterms:modified xsi:type="dcterms:W3CDTF">2024-08-30T06:32:22Z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</Properties>
</file>