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zivatel\Documents\ZŠ Šobra\Kuchyně\Výběrové řízení\prilohy_433831\"/>
    </mc:Choice>
  </mc:AlternateContent>
  <xr:revisionPtr revIDLastSave="0" documentId="8_{BC7E40AC-CA8E-4EEE-AB15-E6F7FA702E3A}" xr6:coauthVersionLast="47" xr6:coauthVersionMax="47" xr10:uidLastSave="{00000000-0000-0000-0000-000000000000}"/>
  <bookViews>
    <workbookView xWindow="20920" yWindow="960" windowWidth="15480" windowHeight="12010" xr2:uid="{00000000-000D-0000-FFFF-FFFF00000000}"/>
  </bookViews>
  <sheets>
    <sheet name="Krycí list" sheetId="1" r:id="rId1"/>
    <sheet name="Rekapitulace" sheetId="2" r:id="rId2"/>
    <sheet name="VRN" sheetId="3" r:id="rId3"/>
    <sheet name="SO-01 - střecha" sheetId="4" r:id="rId4"/>
    <sheet name="SO-02 - Přízemí" sheetId="5" r:id="rId5"/>
    <sheet name="SO-03 - Suterén" sheetId="6" r:id="rId6"/>
    <sheet name="SO 04 - Vybavení kuchyně" sheetId="7" r:id="rId7"/>
    <sheet name="PV_SO01" sheetId="8" r:id="rId8"/>
    <sheet name="PV_SO02" sheetId="9" r:id="rId9"/>
    <sheet name="PV_SO03" sheetId="10" r:id="rId10"/>
    <sheet name="PV_VRN" sheetId="11" r:id="rId11"/>
    <sheet name="R-HMG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3" l="1"/>
  <c r="E33" i="5"/>
  <c r="F39" i="7" l="1"/>
  <c r="F38" i="7"/>
  <c r="F47" i="7"/>
  <c r="F46" i="7"/>
  <c r="F45" i="7"/>
  <c r="F44" i="7"/>
  <c r="F43" i="7"/>
  <c r="F42" i="7"/>
  <c r="F41" i="7"/>
  <c r="F37" i="7"/>
  <c r="F36" i="7"/>
  <c r="F35" i="7"/>
  <c r="F34" i="7"/>
  <c r="E33" i="7" l="1"/>
  <c r="E40" i="7"/>
  <c r="F40" i="7" s="1"/>
  <c r="C28" i="12" l="1"/>
  <c r="D28" i="12" s="1"/>
  <c r="C27" i="12"/>
  <c r="D27" i="12" s="1"/>
  <c r="C26" i="12"/>
  <c r="D26" i="12" s="1"/>
  <c r="C25" i="12"/>
  <c r="B12" i="12" s="1"/>
  <c r="T19" i="12"/>
  <c r="T18" i="12"/>
  <c r="T17" i="12"/>
  <c r="T16" i="12"/>
  <c r="T15" i="12"/>
  <c r="B11" i="12"/>
  <c r="F51" i="7"/>
  <c r="F50" i="7"/>
  <c r="F49" i="7"/>
  <c r="F33" i="7"/>
  <c r="F32" i="7"/>
  <c r="F31" i="7"/>
  <c r="F30" i="7"/>
  <c r="F29" i="7"/>
  <c r="F28" i="7"/>
  <c r="F27" i="7"/>
  <c r="F26" i="7"/>
  <c r="F25" i="7"/>
  <c r="F18" i="7"/>
  <c r="F15" i="7"/>
  <c r="F14" i="7"/>
  <c r="F13" i="7"/>
  <c r="F12" i="7"/>
  <c r="F11" i="7"/>
  <c r="F10" i="7"/>
  <c r="F9" i="7"/>
  <c r="B2" i="7"/>
  <c r="F98" i="6"/>
  <c r="E97" i="6"/>
  <c r="F97" i="6" s="1"/>
  <c r="F95" i="6"/>
  <c r="E94" i="6"/>
  <c r="F94" i="6" s="1"/>
  <c r="F92" i="6"/>
  <c r="E91" i="6"/>
  <c r="F91" i="6" s="1"/>
  <c r="F89" i="6"/>
  <c r="F88" i="6"/>
  <c r="F87" i="6"/>
  <c r="F84" i="6"/>
  <c r="E83" i="6"/>
  <c r="F83" i="6" s="1"/>
  <c r="F81" i="6"/>
  <c r="E80" i="6"/>
  <c r="F80" i="6" s="1"/>
  <c r="F78" i="6"/>
  <c r="E77" i="6"/>
  <c r="F77" i="6" s="1"/>
  <c r="F75" i="6"/>
  <c r="E74" i="6"/>
  <c r="F74" i="6" s="1"/>
  <c r="F71" i="6"/>
  <c r="E70" i="6"/>
  <c r="F70" i="6" s="1"/>
  <c r="F68" i="6"/>
  <c r="E67" i="6"/>
  <c r="F67" i="6" s="1"/>
  <c r="F65" i="6"/>
  <c r="E64" i="6"/>
  <c r="F64" i="6" s="1"/>
  <c r="F61" i="6"/>
  <c r="E60" i="6"/>
  <c r="F60" i="6" s="1"/>
  <c r="F58" i="6"/>
  <c r="E57" i="6"/>
  <c r="F57" i="6" s="1"/>
  <c r="F55" i="6"/>
  <c r="E54" i="6"/>
  <c r="F54" i="6" s="1"/>
  <c r="F51" i="6"/>
  <c r="E50" i="6"/>
  <c r="F50" i="6" s="1"/>
  <c r="F48" i="6"/>
  <c r="E47" i="6"/>
  <c r="F47" i="6" s="1"/>
  <c r="F44" i="6"/>
  <c r="E43" i="6"/>
  <c r="F43" i="6" s="1"/>
  <c r="F41" i="6"/>
  <c r="E40" i="6"/>
  <c r="F40" i="6" s="1"/>
  <c r="F38" i="6"/>
  <c r="E37" i="6"/>
  <c r="F37" i="6" s="1"/>
  <c r="F35" i="6"/>
  <c r="E34" i="6"/>
  <c r="F34" i="6" s="1"/>
  <c r="F31" i="6"/>
  <c r="E30" i="6"/>
  <c r="F30" i="6" s="1"/>
  <c r="F28" i="6"/>
  <c r="E27" i="6"/>
  <c r="F27" i="6" s="1"/>
  <c r="F25" i="6"/>
  <c r="E24" i="6"/>
  <c r="F24" i="6" s="1"/>
  <c r="F22" i="6"/>
  <c r="E21" i="6"/>
  <c r="F21" i="6" s="1"/>
  <c r="F19" i="6"/>
  <c r="E18" i="6"/>
  <c r="F18" i="6" s="1"/>
  <c r="F16" i="6"/>
  <c r="E15" i="6"/>
  <c r="F15" i="6" s="1"/>
  <c r="F13" i="6"/>
  <c r="E12" i="6"/>
  <c r="F12" i="6" s="1"/>
  <c r="F10" i="6"/>
  <c r="E9" i="6"/>
  <c r="F9" i="6" s="1"/>
  <c r="B2" i="6"/>
  <c r="F138" i="5"/>
  <c r="F136" i="5"/>
  <c r="F134" i="5"/>
  <c r="F130" i="5"/>
  <c r="F128" i="5"/>
  <c r="F126" i="5"/>
  <c r="F124" i="5"/>
  <c r="F122" i="5"/>
  <c r="F118" i="5"/>
  <c r="F116" i="5"/>
  <c r="F114" i="5"/>
  <c r="F112" i="5"/>
  <c r="F108" i="5"/>
  <c r="F106" i="5"/>
  <c r="F104" i="5"/>
  <c r="F102" i="5"/>
  <c r="F100" i="5"/>
  <c r="F98" i="5"/>
  <c r="F94" i="5"/>
  <c r="F92" i="5"/>
  <c r="F90" i="5"/>
  <c r="F88" i="5"/>
  <c r="F86" i="5"/>
  <c r="F82" i="5"/>
  <c r="F80" i="5"/>
  <c r="F78" i="5"/>
  <c r="F76" i="5"/>
  <c r="F74" i="5"/>
  <c r="F70" i="5"/>
  <c r="F68" i="5"/>
  <c r="F66" i="5"/>
  <c r="F62" i="5"/>
  <c r="F60" i="5"/>
  <c r="F58" i="5"/>
  <c r="F56" i="5"/>
  <c r="F52" i="5"/>
  <c r="F50" i="5"/>
  <c r="F48" i="5"/>
  <c r="F46" i="5"/>
  <c r="F42" i="5"/>
  <c r="F40" i="5"/>
  <c r="F38" i="5"/>
  <c r="F36" i="5"/>
  <c r="F34" i="5"/>
  <c r="F33" i="5"/>
  <c r="F31" i="5"/>
  <c r="F29" i="5"/>
  <c r="F27" i="5"/>
  <c r="E26" i="5"/>
  <c r="F26" i="5" s="1"/>
  <c r="F24" i="5"/>
  <c r="F22" i="5"/>
  <c r="E21" i="5"/>
  <c r="F21" i="5" s="1"/>
  <c r="F19" i="5"/>
  <c r="F17" i="5"/>
  <c r="E16" i="5"/>
  <c r="F16" i="5" s="1"/>
  <c r="F14" i="5"/>
  <c r="F12" i="5"/>
  <c r="F10" i="5"/>
  <c r="E9" i="5"/>
  <c r="F9" i="5" s="1"/>
  <c r="F68" i="4"/>
  <c r="F63" i="4"/>
  <c r="B14" i="8" s="1"/>
  <c r="F58" i="4"/>
  <c r="B13" i="8" s="1"/>
  <c r="F52" i="4"/>
  <c r="B12" i="8" s="1"/>
  <c r="F47" i="4"/>
  <c r="B11" i="8" s="1"/>
  <c r="F37" i="4"/>
  <c r="B10" i="8" s="1"/>
  <c r="F31" i="4"/>
  <c r="B9" i="8" s="1"/>
  <c r="F23" i="4"/>
  <c r="B8" i="8" s="1"/>
  <c r="F14" i="4"/>
  <c r="B7" i="8" s="1"/>
  <c r="F9" i="4"/>
  <c r="F39" i="3"/>
  <c r="F31" i="3"/>
  <c r="F29" i="3"/>
  <c r="F28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B2" i="3"/>
  <c r="A2" i="2"/>
  <c r="B2" i="4" s="1"/>
  <c r="F86" i="6" l="1"/>
  <c r="B10" i="10" s="1"/>
  <c r="F90" i="6"/>
  <c r="F73" i="6"/>
  <c r="H73" i="6" s="1"/>
  <c r="F53" i="6"/>
  <c r="B7" i="10" s="1"/>
  <c r="F33" i="6"/>
  <c r="F8" i="6"/>
  <c r="H8" i="6" s="1"/>
  <c r="F8" i="7"/>
  <c r="H8" i="7" s="1"/>
  <c r="F46" i="6"/>
  <c r="B6" i="10" s="1"/>
  <c r="F65" i="5"/>
  <c r="H65" i="5" s="1"/>
  <c r="F111" i="5"/>
  <c r="B11" i="9" s="1"/>
  <c r="F121" i="5"/>
  <c r="H121" i="5" s="1"/>
  <c r="F8" i="3"/>
  <c r="H8" i="3" s="1"/>
  <c r="F22" i="4"/>
  <c r="H22" i="4" s="1"/>
  <c r="F73" i="5"/>
  <c r="B8" i="9" s="1"/>
  <c r="F85" i="5"/>
  <c r="B9" i="9" s="1"/>
  <c r="F48" i="7"/>
  <c r="H48" i="7" s="1"/>
  <c r="F55" i="5"/>
  <c r="B6" i="9" s="1"/>
  <c r="F97" i="5"/>
  <c r="B10" i="9" s="1"/>
  <c r="D25" i="12"/>
  <c r="E25" i="12" s="1"/>
  <c r="F30" i="4"/>
  <c r="H30" i="4" s="1"/>
  <c r="F45" i="5"/>
  <c r="H45" i="5" s="1"/>
  <c r="F133" i="5"/>
  <c r="H133" i="5" s="1"/>
  <c r="F8" i="4"/>
  <c r="H8" i="4" s="1"/>
  <c r="F28" i="12"/>
  <c r="F26" i="12"/>
  <c r="E28" i="12"/>
  <c r="E26" i="12"/>
  <c r="F27" i="12"/>
  <c r="F25" i="12"/>
  <c r="E27" i="12"/>
  <c r="F63" i="6"/>
  <c r="B3" i="12"/>
  <c r="B2" i="5"/>
  <c r="F8" i="5"/>
  <c r="B15" i="8"/>
  <c r="B6" i="8"/>
  <c r="B4" i="11" l="1"/>
  <c r="B9" i="10"/>
  <c r="B7" i="9"/>
  <c r="H46" i="6"/>
  <c r="H85" i="5"/>
  <c r="H111" i="5"/>
  <c r="B12" i="9"/>
  <c r="F52" i="7"/>
  <c r="H52" i="7" s="1"/>
  <c r="H53" i="6"/>
  <c r="B13" i="9"/>
  <c r="C19" i="12"/>
  <c r="L19" i="12" s="1"/>
  <c r="H86" i="6"/>
  <c r="H55" i="5"/>
  <c r="H73" i="5"/>
  <c r="B4" i="10"/>
  <c r="F71" i="4"/>
  <c r="E5" i="2" s="1"/>
  <c r="B5" i="9"/>
  <c r="H97" i="5"/>
  <c r="H71" i="4"/>
  <c r="H8" i="5"/>
  <c r="F141" i="5"/>
  <c r="B4" i="9"/>
  <c r="B8" i="10"/>
  <c r="H63" i="6"/>
  <c r="H33" i="6"/>
  <c r="B5" i="10"/>
  <c r="F101" i="6"/>
  <c r="B16" i="8"/>
  <c r="C15" i="12" s="1"/>
  <c r="B11" i="10"/>
  <c r="H90" i="6"/>
  <c r="I13" i="1" l="1"/>
  <c r="C18" i="12"/>
  <c r="M18" i="12" s="1"/>
  <c r="E8" i="2"/>
  <c r="I16" i="1" s="1"/>
  <c r="B15" i="9"/>
  <c r="C16" i="12" s="1"/>
  <c r="D19" i="12"/>
  <c r="Q19" i="12" s="1"/>
  <c r="J19" i="12"/>
  <c r="M19" i="12"/>
  <c r="K19" i="12"/>
  <c r="B13" i="10"/>
  <c r="C17" i="12" s="1"/>
  <c r="J15" i="12"/>
  <c r="D15" i="12"/>
  <c r="L15" i="12"/>
  <c r="M15" i="12"/>
  <c r="K15" i="12"/>
  <c r="E7" i="2"/>
  <c r="I15" i="1" s="1"/>
  <c r="H101" i="6"/>
  <c r="H141" i="5"/>
  <c r="E6" i="2"/>
  <c r="O19" i="12" l="1"/>
  <c r="D18" i="12"/>
  <c r="R18" i="12" s="1"/>
  <c r="J18" i="12"/>
  <c r="K18" i="12"/>
  <c r="L18" i="12"/>
  <c r="B16" i="9"/>
  <c r="B14" i="10"/>
  <c r="P19" i="12"/>
  <c r="R19" i="12"/>
  <c r="C20" i="12"/>
  <c r="I14" i="1"/>
  <c r="R15" i="12"/>
  <c r="Q15" i="12"/>
  <c r="P15" i="12"/>
  <c r="O15" i="12"/>
  <c r="K16" i="12"/>
  <c r="J16" i="12"/>
  <c r="D16" i="12"/>
  <c r="M16" i="12"/>
  <c r="L16" i="12"/>
  <c r="L17" i="12"/>
  <c r="K17" i="12"/>
  <c r="J17" i="12"/>
  <c r="D17" i="12"/>
  <c r="M17" i="12"/>
  <c r="O18" i="12" l="1"/>
  <c r="P18" i="12"/>
  <c r="L20" i="12"/>
  <c r="Q18" i="12"/>
  <c r="J20" i="12"/>
  <c r="M20" i="12"/>
  <c r="D20" i="12"/>
  <c r="K20" i="12"/>
  <c r="O17" i="12"/>
  <c r="R17" i="12"/>
  <c r="Q17" i="12"/>
  <c r="P17" i="12"/>
  <c r="R16" i="12"/>
  <c r="Q16" i="12"/>
  <c r="P16" i="12"/>
  <c r="O16" i="12"/>
  <c r="P20" i="12" l="1"/>
  <c r="R20" i="12"/>
  <c r="Q20" i="12"/>
  <c r="O20" i="12"/>
  <c r="B28" i="12" l="1"/>
  <c r="G28" i="12" s="1"/>
  <c r="H20" i="12"/>
  <c r="B27" i="12"/>
  <c r="G27" i="12" s="1"/>
  <c r="G20" i="12"/>
  <c r="B26" i="12"/>
  <c r="G26" i="12" s="1"/>
  <c r="F20" i="12"/>
  <c r="B25" i="12"/>
  <c r="G25" i="12" s="1"/>
  <c r="E20" i="12"/>
  <c r="P21" i="12"/>
  <c r="Q21" i="12"/>
  <c r="O21" i="12"/>
  <c r="R21" i="12"/>
  <c r="G30" i="12" l="1"/>
  <c r="E30" i="3" s="1"/>
  <c r="F30" i="3" s="1"/>
  <c r="E10" i="2" s="1"/>
  <c r="I18" i="1" s="1"/>
  <c r="C21" i="1" s="1"/>
  <c r="T20" i="12"/>
  <c r="B5" i="11" l="1"/>
  <c r="B7" i="11" s="1"/>
  <c r="F27" i="3"/>
  <c r="F42" i="3" s="1"/>
  <c r="H42" i="3" s="1"/>
  <c r="B8" i="11" s="1"/>
  <c r="H27" i="3" l="1"/>
  <c r="E9" i="2"/>
  <c r="E11" i="2" s="1"/>
  <c r="I17" i="1" l="1"/>
  <c r="I19" i="1" s="1"/>
  <c r="I22" i="1" s="1"/>
  <c r="C23" i="1" s="1"/>
  <c r="F23" i="1" s="1"/>
  <c r="I23" i="1" s="1"/>
</calcChain>
</file>

<file path=xl/sharedStrings.xml><?xml version="1.0" encoding="utf-8"?>
<sst xmlns="http://schemas.openxmlformats.org/spreadsheetml/2006/main" count="1006" uniqueCount="634">
  <si>
    <t>Krycí list soupisu stavebních prací, dodávek a služeb</t>
  </si>
  <si>
    <t>Název akce:</t>
  </si>
  <si>
    <t>Rekonstrukce střešní krytiny a adaptace výdejny na školní kuchyni</t>
  </si>
  <si>
    <t>Objednatel:</t>
  </si>
  <si>
    <t>Základní škola Tomáše Šobra a Mateřská škola Písek</t>
  </si>
  <si>
    <t>IČ/DIČ:</t>
  </si>
  <si>
    <t>70943168</t>
  </si>
  <si>
    <t>Dodavatel:</t>
  </si>
  <si>
    <t>IČ:</t>
  </si>
  <si>
    <t>Druh nákladů:</t>
  </si>
  <si>
    <t xml:space="preserve">Stavební práce, dodávky a služby </t>
  </si>
  <si>
    <t>Ulice</t>
  </si>
  <si>
    <t>DIČ:</t>
  </si>
  <si>
    <t>Město / PSČ</t>
  </si>
  <si>
    <t>Začátek realizace:</t>
  </si>
  <si>
    <t>2026</t>
  </si>
  <si>
    <t>Konec realizace:</t>
  </si>
  <si>
    <t>Datum:</t>
  </si>
  <si>
    <t>Rozpočtové náklady v Kč</t>
  </si>
  <si>
    <t>A</t>
  </si>
  <si>
    <t xml:space="preserve">Rozpočtové náklady pro stavební práce, dodávky a služby </t>
  </si>
  <si>
    <t>1.</t>
  </si>
  <si>
    <t>Rekapitulace</t>
  </si>
  <si>
    <t>SO 01 - Střecha</t>
  </si>
  <si>
    <t xml:space="preserve">SO 02 - Přízemí </t>
  </si>
  <si>
    <t xml:space="preserve">SO 03 - Suterén </t>
  </si>
  <si>
    <t xml:space="preserve">SO 04 - Vybavení </t>
  </si>
  <si>
    <t xml:space="preserve">VRN bez dodavatelského úvěru </t>
  </si>
  <si>
    <t>Dodavatelský úvěr</t>
  </si>
  <si>
    <t>2.</t>
  </si>
  <si>
    <t xml:space="preserve">Nabídková cena </t>
  </si>
  <si>
    <t>Celkem bez DPH</t>
  </si>
  <si>
    <t>Základ 0%</t>
  </si>
  <si>
    <t>Základ 15%</t>
  </si>
  <si>
    <t>DPH 15%</t>
  </si>
  <si>
    <t>Základ 21%</t>
  </si>
  <si>
    <t>DPH 21%</t>
  </si>
  <si>
    <t>Celkem včetně DPH</t>
  </si>
  <si>
    <t>Objednatel</t>
  </si>
  <si>
    <t>Dodavatel</t>
  </si>
  <si>
    <t>Datum a podpis</t>
  </si>
  <si>
    <t xml:space="preserve">Rekapitulace soupisu stavebních prací, dodávek a služeb </t>
  </si>
  <si>
    <t xml:space="preserve">Položky dílčích částí soupisu stavebních prací, dodávek a služeb </t>
  </si>
  <si>
    <t xml:space="preserve">Kč bez DPH </t>
  </si>
  <si>
    <t>SO-01 - střecha</t>
  </si>
  <si>
    <t>SO-02 - Přízemí</t>
  </si>
  <si>
    <t>SO-03 - Suterén</t>
  </si>
  <si>
    <t xml:space="preserve">SO-04 - Vybavení kuchyně </t>
  </si>
  <si>
    <t>VRN bez dodavatelského úvěru</t>
  </si>
  <si>
    <t xml:space="preserve">Celkem </t>
  </si>
  <si>
    <t>SOUPIS VEDLEJŠÍCH ROZPOČTOVÝCH NÁKLADŮ – VRN</t>
  </si>
  <si>
    <t xml:space="preserve">Projekt:  </t>
  </si>
  <si>
    <t xml:space="preserve">Investor:  </t>
  </si>
  <si>
    <t>Základní škola Tomáše Šobra a Mateřská škola Písek, Šobrova 2070, 397 01 Písek</t>
  </si>
  <si>
    <t>03/2026</t>
  </si>
  <si>
    <t>Číslo položky</t>
  </si>
  <si>
    <t>Název položky</t>
  </si>
  <si>
    <t>MJ</t>
  </si>
  <si>
    <t>Množství</t>
  </si>
  <si>
    <t>Cena / MJ</t>
  </si>
  <si>
    <t>Celkem</t>
  </si>
  <si>
    <t>DPH</t>
  </si>
  <si>
    <t>Cena s DPH</t>
  </si>
  <si>
    <t>1</t>
  </si>
  <si>
    <t xml:space="preserve">Vedlejší rozpočtové náklady </t>
  </si>
  <si>
    <t>1.1.</t>
  </si>
  <si>
    <t>Technický návrh - dokumentace pro provedení díla včetně projektových dokumentací</t>
  </si>
  <si>
    <t>kpl.</t>
  </si>
  <si>
    <t>1.2.</t>
  </si>
  <si>
    <t>Průzkumy pro rekonsrukci střechy</t>
  </si>
  <si>
    <t>1.3.</t>
  </si>
  <si>
    <t xml:space="preserve">Ostatní průzkumy </t>
  </si>
  <si>
    <t>1.4.</t>
  </si>
  <si>
    <t xml:space="preserve">Zařízení staveniště a dočasná ochranná oaptření </t>
  </si>
  <si>
    <t>1.5.</t>
  </si>
  <si>
    <t>Provoz zařízení staveniště</t>
  </si>
  <si>
    <t>1.6.</t>
  </si>
  <si>
    <t>Odstranění zařízení staveniště s uvedením prostoru do původního stavu</t>
  </si>
  <si>
    <t>1.7.</t>
  </si>
  <si>
    <t xml:space="preserve">Koordinační a inženýrské činnosti </t>
  </si>
  <si>
    <t>1.8.</t>
  </si>
  <si>
    <t>Zkoušky a revize</t>
  </si>
  <si>
    <t>1.9.</t>
  </si>
  <si>
    <t xml:space="preserve">Dílenské dokumentace </t>
  </si>
  <si>
    <t>1.10.</t>
  </si>
  <si>
    <t>Dokumentace skutečného provedění stavby a provozní dokumentace</t>
  </si>
  <si>
    <t>1.11.</t>
  </si>
  <si>
    <t>Provozní vlivy</t>
  </si>
  <si>
    <t>1.12.</t>
  </si>
  <si>
    <t xml:space="preserve">Bezepečnostní a hygienická opatření na staveništi </t>
  </si>
  <si>
    <t>1.13.</t>
  </si>
  <si>
    <t xml:space="preserve">Individuální a komplexní vyzkoušení </t>
  </si>
  <si>
    <t>1.14.</t>
  </si>
  <si>
    <t xml:space="preserve">Akustická měření </t>
  </si>
  <si>
    <t>1.15.</t>
  </si>
  <si>
    <t>Měření osvětlení pracovišť budoucí školní kuchyně</t>
  </si>
  <si>
    <t>1.16.</t>
  </si>
  <si>
    <t>1.17.</t>
  </si>
  <si>
    <t>Zprovoznění a funkční ověření celků neuvedená v položkách soupisu</t>
  </si>
  <si>
    <t>1.18.</t>
  </si>
  <si>
    <t>Zaškolení, revize, zkoušky a předání neuvedená v položkách soupisu</t>
  </si>
  <si>
    <t>Ostatní náklady</t>
  </si>
  <si>
    <t>2.1.</t>
  </si>
  <si>
    <t>Bankovní záruky/zádržné</t>
  </si>
  <si>
    <t>2.2.</t>
  </si>
  <si>
    <t xml:space="preserve">Pojištění </t>
  </si>
  <si>
    <t>2.3.</t>
  </si>
  <si>
    <t>Dodavatelský úvěr – modelový náklad dle R-HMG</t>
  </si>
  <si>
    <t>%/rok</t>
  </si>
  <si>
    <t>2.4.</t>
  </si>
  <si>
    <t>Následné závazky dle odst. 1.1.4. písm. b) bodu 1-11 Smlouvy o DÍLO prováděných 1x za rok v trvání dvou let</t>
  </si>
  <si>
    <t>2.4.1.</t>
  </si>
  <si>
    <t xml:space="preserve">servis technologického celku varná technologie včetně servisního spotřebního materiálu (výrobcem předepsané výměny), dopravy a práce sevisního technika; součástí musí být i proškolení obsluhy </t>
  </si>
  <si>
    <t>2.4.2.</t>
  </si>
  <si>
    <t xml:space="preserve">servis technologického celku mycí technologie včetně servisního spotřebního materiálu včetně servisního spotřebního materiálu ((výrobcem předepsané výměny), dopravy a práce sevisního technika; součástí musí být i proškolení obsluhy  </t>
  </si>
  <si>
    <t>2.4.3.</t>
  </si>
  <si>
    <t xml:space="preserve">servis technologického celku chladicí a ostatní kuchyňská technologie včetně servisního spotřebního materiálu (výrobcem předepsané výměny), dopravy a práce sevisního technika; součástí musí být i proškolení obsluhy </t>
  </si>
  <si>
    <t>2.4.4.</t>
  </si>
  <si>
    <t>servis technologického celku VZT včetně servisního spotřebního materiálu (včetně výměny filtrů), dopravy a práce sevisního technika</t>
  </si>
  <si>
    <t>2.4.5.</t>
  </si>
  <si>
    <t>servis technologického celku výtah včetně ostatního servisního spotřebního materiálu (výrobcem předepsané výměny)  včetně provedení revize</t>
  </si>
  <si>
    <t>2.4.6.</t>
  </si>
  <si>
    <t xml:space="preserve">provedení revize instalovaných elektrozařízení </t>
  </si>
  <si>
    <t>2.4.7.</t>
  </si>
  <si>
    <t>provedení servisu technologického celku MaR včetně aktualizací software/firmware, nastavení, seřízení, dopravy a práce servisního technika a vyškolení obsluhy</t>
  </si>
  <si>
    <t>2.5.</t>
  </si>
  <si>
    <t>Následné závazky dle odst. 1.1.4. písm. b) bodu 12-14 Smlouvy o DÍLO</t>
  </si>
  <si>
    <t>2.5.1.</t>
  </si>
  <si>
    <t>provedení školení + provozní asistence dle odst. 1.1.4. písm. b) bodu 12/14 Smlouvy o DÍLO (včetně dopravy do místa školení)</t>
  </si>
  <si>
    <t>2.5.2.</t>
  </si>
  <si>
    <t>provedení školení + provozní asistence dle odst. 1.1.4. písm. b) bodu 13/14 Smlouvy o DÍLO (včetně dopravy do místa školení)</t>
  </si>
  <si>
    <t>CELKEM VRN</t>
  </si>
  <si>
    <t xml:space="preserve">SOUPIS POŽADOVANÝCH STAVEBNÍCH PRACÍ DODÁVEK A SLUŽEB </t>
  </si>
  <si>
    <t xml:space="preserve">Číslo položky </t>
  </si>
  <si>
    <t xml:space="preserve">Název položky </t>
  </si>
  <si>
    <t xml:space="preserve">Množství </t>
  </si>
  <si>
    <t>Demontáže a bourací práce střecha A a B</t>
  </si>
  <si>
    <t xml:space="preserve">Demontáž a odstranění stávajících vrstev a prvků střešních ploch </t>
  </si>
  <si>
    <t xml:space="preserve">kpl. </t>
  </si>
  <si>
    <t xml:space="preserve">demontáž stávající krytiny a asfaltových pásů </t>
  </si>
  <si>
    <t>demontáž separačních vrstev</t>
  </si>
  <si>
    <t>demontáž lokálních klempířských prvků</t>
  </si>
  <si>
    <t>manipulace s vybouranými hmotami, odvoz a likvidace odpadu</t>
  </si>
  <si>
    <t xml:space="preserve">Demontáž / bourání stávajících zařízení na střeše, odstranění stávajících střešních prostupů a vpustí </t>
  </si>
  <si>
    <t>vybourání stávajících zařízení VZT určených k odstranění</t>
  </si>
  <si>
    <t xml:space="preserve">vybourání zděného odvětrávacího komínku </t>
  </si>
  <si>
    <t>odbourání určených atik</t>
  </si>
  <si>
    <t xml:space="preserve">odstranění nefunkčních či kolizních prostupů, tj. prostupů zrušených nebo dotčených novým technickým řešením střechy </t>
  </si>
  <si>
    <t>demontáž stávajících střešních vpustí a souvisejících odvodňovacích prvků</t>
  </si>
  <si>
    <t>související zapravení dotčených konstrukcí po provedených bouracích pracích</t>
  </si>
  <si>
    <t>Sanace a vyrovnání podkladu pro novou skladbu střechy A a B</t>
  </si>
  <si>
    <t>Příprava, sanace a vyrovnání podkladu pro novou skladbu</t>
  </si>
  <si>
    <t>očištění odkrytého podkladu po odstranění stávajících vrstev</t>
  </si>
  <si>
    <t>vizuální kontrola přístupných částí podkladních a nosných konstrukcí po odkrytí střechy v rozsahu umožněném postupem prací, včetně odborného posouzení statikem v případě zjištění zjevných poruch, deformací nebo korozních projevů</t>
  </si>
  <si>
    <t>místní vyspravení a vyrovnání podkladu</t>
  </si>
  <si>
    <t>úprava podkladu pro pokládku nové skladby a kotvení</t>
  </si>
  <si>
    <t>lokální sanace podkladních vrstev v předvídatelném rozsahu</t>
  </si>
  <si>
    <t>související drobné dokončovací práce a  úpravy podkladu před pokládkou nových konstrukcí</t>
  </si>
  <si>
    <t xml:space="preserve">3. </t>
  </si>
  <si>
    <t>Nová střešní konstrukce (střechy A a střechy B)</t>
  </si>
  <si>
    <t>3.1.</t>
  </si>
  <si>
    <t xml:space="preserve">Nová tepelněizolační a spádová vrstva střešních ploch </t>
  </si>
  <si>
    <t>dodávka a montáž tepelné izolace</t>
  </si>
  <si>
    <t>dodávka a montáž spádových klínů</t>
  </si>
  <si>
    <t>vytvoření potřebných spádů</t>
  </si>
  <si>
    <t>tvarové a výškové přizpůsobení tepelné izolace a spádové vrstvy v návaznosti na atiky, vpusti, prostupy a navazující konstrukce</t>
  </si>
  <si>
    <t>související řezání, kladení, kotvení, manipulace a doprava materiálu na místo provádění</t>
  </si>
  <si>
    <t>3.2.</t>
  </si>
  <si>
    <t xml:space="preserve">Nová hydroizolační vrstva střešních ploch </t>
  </si>
  <si>
    <t>Kompletní nové hydroizolační souvrství musí být provedeno v celé ploše všech řešených střešních ploch nad výdejnou a jídelnou a nad chodbou navazující na jídelnu, tj. v celé ploše střešních ploch A a B podle podkladů Atelieru DEK, včetně všech souvisejících dodávek, montážních prací, manipulace a dokončovacích detailů. (bližší popis rozsahu řešení je uveden v dokumentaci Technické zadání v kapitole 3).</t>
  </si>
  <si>
    <t xml:space="preserve"> - dodávka vrchní povlakové hydroizolační fólie / membrány</t>
  </si>
  <si>
    <t xml:space="preserve"> - dodávka podkladních a separačních vrstev</t>
  </si>
  <si>
    <t xml:space="preserve"> - dodávka systému kotvení</t>
  </si>
  <si>
    <t xml:space="preserve"> - dodávka tvarovek, manžet, ukončovacích a přítlačných prvků,</t>
  </si>
  <si>
    <t xml:space="preserve"> - montáž hydroizolačního systému včetně kotvení, spojování a opracování detailů,</t>
  </si>
  <si>
    <t xml:space="preserve"> - manipulace, přesuny a doprava materiálu na místo provádění</t>
  </si>
  <si>
    <t xml:space="preserve"> - napojení na vpusti, atiky, prostupy a odvětrání</t>
  </si>
  <si>
    <t xml:space="preserve"> - provedení všech souvisejících detailů a kompletace systému</t>
  </si>
  <si>
    <t>3.3.</t>
  </si>
  <si>
    <t>Atiky, nadezdívky a související zednické úpravy střechy A a B</t>
  </si>
  <si>
    <t>nadezdění atik</t>
  </si>
  <si>
    <t>vyrovnání korun atik</t>
  </si>
  <si>
    <t>zednické úpravy a zapravení pro navazující vrstvy</t>
  </si>
  <si>
    <t>příprava podkladu pro navazující oplechování atik</t>
  </si>
  <si>
    <t>3.4.</t>
  </si>
  <si>
    <t>Klempířské konstrukce střechy A a B</t>
  </si>
  <si>
    <t>nové oplechování atik z titanzinkového plechu</t>
  </si>
  <si>
    <t>oplechování v návaznosti na sousední obvodový plášť z titanzinkového plechu</t>
  </si>
  <si>
    <t>přítlačné a ukončovací prvky</t>
  </si>
  <si>
    <t>řešení ukončení, rohů a napojovacích detailů klempířských konstrukcí</t>
  </si>
  <si>
    <t>dodávka a montáž klempířských prvků a systémového příslušenství</t>
  </si>
  <si>
    <t>3.5.</t>
  </si>
  <si>
    <t>Střešní odvodnění a návaznost na ZTI</t>
  </si>
  <si>
    <t>provedení nových střešních vpustí včetně souvisejících napojovacích prostupů</t>
  </si>
  <si>
    <t>napojení na stávající dešťové svody</t>
  </si>
  <si>
    <t>úpravy, případně dílčí výměna stávajících dešťových svodů v rozsahu nezbytném pro napojení nových střešních vpustí a zajištění funkčnosti odvodnění</t>
  </si>
  <si>
    <t>provedení souvisejících těsnicích a konstrukčních opatření pro napojení a zajištění funkčního odvodnění střechy</t>
  </si>
  <si>
    <t>3.6.</t>
  </si>
  <si>
    <t>Prostupy, odvětrání a návaznost na VZT</t>
  </si>
  <si>
    <t>provedení nových a úprava stávajících prostupů</t>
  </si>
  <si>
    <t>provedení nových odvětrávacích hlavic</t>
  </si>
  <si>
    <t>příprava prostupů pro napojení zařízení VZT přízemí (kuchyně, jídelna) a suterenu</t>
  </si>
  <si>
    <t>provedení vodotěsného utěsnění všech prostupů</t>
  </si>
  <si>
    <t>3.7.</t>
  </si>
  <si>
    <t>Napojení konstrukce nové střechy na konstrukci související stavby přístavby</t>
  </si>
  <si>
    <t>Kompletní a vodotěsné řešení rozhraní mezi rekonstruovanou částí střechy a navazující střechou realizovanou v rámci související stavby přístavby, včetně všech ukončovacích, napojovacích a dilatačních detailů, návaznosti výšek vrstev a zajištění materiálové a technologické kompatibility v místě napojení. Bližší popis řešení je uveden v čl. 3.5. dokumentace technického zadání</t>
  </si>
  <si>
    <t>SOUPIS POŽADOVANÝCH STAVEBNÍCH PRACÍ, DODÁVEK A SLUŽEB – SO 02</t>
  </si>
  <si>
    <t>Demontáže, bourací práce a vyklizení</t>
  </si>
  <si>
    <t>Demontáž a odstranění stávajícího interiérového vybavení a zařizovacích prvků</t>
  </si>
  <si>
    <t>1.1.1.</t>
  </si>
  <si>
    <t>Prostory 101–103 – hlavní provozní část nové kuchyně</t>
  </si>
  <si>
    <t>demontáž a odstranění stávajícího interiérového vybavení a zařizovacích prvků v rozsahu kolidujícím s novým dispozičním, provozním a technologickým řešením hlavní části kuchyně; prvky určené k zachování nebo novému využití budou odborně demontovány, chráněny nebo přemístěny</t>
  </si>
  <si>
    <t>1.1.2.</t>
  </si>
  <si>
    <t>1.1.3.</t>
  </si>
  <si>
    <t>Chodba 108, navazující hygienické, obslužné a pomocné prostory a prostor 107 v rozsahu vyvolaném návrhem</t>
  </si>
  <si>
    <t>Demontáž a odstranění stávající technologie a technologických zařízení</t>
  </si>
  <si>
    <t>1.2.1.</t>
  </si>
  <si>
    <t>Prostory 101–103 – stávající výdejna a související provoz</t>
  </si>
  <si>
    <t>demontáž a odstranění stávající výdejní / kuchyňské technologie a souvisejících zařízení v rozsahu kolidujícím s novým provozem</t>
  </si>
  <si>
    <t>1.2.2.</t>
  </si>
  <si>
    <t>Technické prostory 106/1.43, 107 a 113 v rozsahu vyvolaném návrhem technického řešení</t>
  </si>
  <si>
    <t>Bourání stávajících příček, zazdívek, lokálních otvorů a souvisejících konstrukcí</t>
  </si>
  <si>
    <t>1.3.1.</t>
  </si>
  <si>
    <t>vybourání příček, lokální bourání zděných konstrukcí a úpravy otvorů v závislosti na výsledném dispozičním a provozním řešení nové školní kuchyně</t>
  </si>
  <si>
    <t>1.3.2.</t>
  </si>
  <si>
    <t>Odstranění stávajících podlah, obkladů, podhledů a povrchů v dotčeném rozsahu</t>
  </si>
  <si>
    <t>1.4.1.</t>
  </si>
  <si>
    <t>odstranění stávajících nášlapných vrstev, podlahových skladeb dle potřeby, obkladů, podhledů a dalších povrchových úprav v rozsahu nového řešení</t>
  </si>
  <si>
    <t>1.4.2.</t>
  </si>
  <si>
    <t>1.4.3.</t>
  </si>
  <si>
    <t>Chodba 108, hygienické, obslužné a pomocné prostory v rozsahu vyvolaném návrhem</t>
  </si>
  <si>
    <t>Demontáž stávajících rozvodů a zařízení ZTI, VZT, elektro, slaboproudu a MaR v dotčeném rozsahu</t>
  </si>
  <si>
    <t>1.5.1.</t>
  </si>
  <si>
    <t>1.5.2.</t>
  </si>
  <si>
    <t>1.5.3.</t>
  </si>
  <si>
    <t>1.5.4.</t>
  </si>
  <si>
    <t>Manipulace s vybouranými hmotami, odvoz a likvidace odpadu</t>
  </si>
  <si>
    <t>včetně třídění, vnitrostaveništní manipulace, odvozu, zákonné likvidace a poplatků</t>
  </si>
  <si>
    <t>2</t>
  </si>
  <si>
    <t>Stavební úpravy dispozice a konstrukcí</t>
  </si>
  <si>
    <t>Nové příčky, zazdívky a doplnění dělících konstrukcí</t>
  </si>
  <si>
    <t>Nové otvory a úpravy otvorů ve stávajících konstrukcích</t>
  </si>
  <si>
    <t>nové nebo upravené dveřní, technologické, výdejní, sběrné a instalační otvory, včetně překladů a lokálních zesílení, v nezbytném rozsahu vyplývajícím z návrhu; zejména v hlavní provozní části kuchyně, v prostoru výdeje a v navazující části jídelny</t>
  </si>
  <si>
    <t>Lokální sanace, vyspravení a vyrovnání stávajících konstrukcí a podkladů</t>
  </si>
  <si>
    <t>Lokální sanace a vysprávky podlah, stěn, stropů a podkladů ve všech dotčených místnostech, včetně odstranění stávajících poruch, trhlin, nerovností a lokálních degradací povrchů a podkladních vrstev a přípravy podkladů pro nové vrstvy a konstrukce</t>
  </si>
  <si>
    <t>Úpravy suterénního vstupu, schodiště a navazujících konstrukcí</t>
  </si>
  <si>
    <t>ocenit jako samostatný lokální okruh pouze pro skutečně dotčené suterénní návaznosti, zejména ve vazbě na provozní napojení 123 a související komunikace; neoceňovat jako plošnou adaptaci suterénu</t>
  </si>
  <si>
    <t>3</t>
  </si>
  <si>
    <t>Nové podlahy, povrchy a hygienické úpravy</t>
  </si>
  <si>
    <t>Nové podlahové skladby a nášlapné vrstvy</t>
  </si>
  <si>
    <t>Nové skladby podlah, vyrovnání, hydroizolační a separační vrstvy a finální nášlapné vrstvy v rozsahu vyvolaném novým řešením. Výsledná výšková úroveň a návaznost podlah musí být sjednocena v prostoru chodby 108 a v dalších dotčených navazujících komunikačních, hygienických, obslužných a technických prostorech přízemí. U místnosti 114 se nová skladba podlahy provede pouze v případě, že to vyplyne z návrhu dodavatele a skutečně potřebného rozsahu úprav.</t>
  </si>
  <si>
    <t>Nové stěnové povrchy a hygienické obklady</t>
  </si>
  <si>
    <t>omítky, keramické obklady, ochranné a omyvatelné povrchy pouze v hygienicky a provozně vyžadovaných úsecích; neztotožňovat s plošnými malbami</t>
  </si>
  <si>
    <t>Nové podhledy a související podkonstrukce</t>
  </si>
  <si>
    <t>hygienické, akustické, SDK, kazetové nebo jiné podhledy dle navrženého provozu a technického řešení dodavatele v režimu D+B</t>
  </si>
  <si>
    <t>Malby, nátěry a povrchové dokončovací úpravy</t>
  </si>
  <si>
    <t>finální malby, nátěry a související dokončovací úpravy napříč všemi dotčenými zónami po dokončení stavebních a instalačních zásahů</t>
  </si>
  <si>
    <t>4</t>
  </si>
  <si>
    <t>Výplně otvorů, dveře, revizní přístupy a ochranné konstrukce</t>
  </si>
  <si>
    <t>4.1.</t>
  </si>
  <si>
    <t>Nové nebo upravené dveře, zárubně a související úpravy otvorů</t>
  </si>
  <si>
    <t>dodávka a montáž nových dveří, zárubní a souvisejících úprav otvorů, popřípadě úprava nebo náhrada stávajících prvků, v rozsahu vyplývajícím z nového provozního řešení a hygienických požadavků</t>
  </si>
  <si>
    <t>4.2.</t>
  </si>
  <si>
    <t>Vnitřní výplně otvorů, revizní a servisní přístupy, krycí prvky</t>
  </si>
  <si>
    <t>revizní dvířka, servisní přístupy, zakrytování a další provozní výplně otvorů v rozsahu vyplývajícím z návrhu technologií a instalací</t>
  </si>
  <si>
    <t>4.3.</t>
  </si>
  <si>
    <t>Zámečnické a ochranné konstrukce v dotčeném rozsahu</t>
  </si>
  <si>
    <t>nerezové, ocelové nebo jiné ochranné a provozní prvky dle návrhu dodavatele a hygienicko-provozních požadavků</t>
  </si>
  <si>
    <t>5</t>
  </si>
  <si>
    <t>ZTI – voda, kanalizace a zařizovací předměty</t>
  </si>
  <si>
    <t>5.1.</t>
  </si>
  <si>
    <t>Nové a upravené rozvody studené, teplé a cirkulační vody v dotčeném rozsahu</t>
  </si>
  <si>
    <t>nové a upravené rozvody vody pro kuchyňský a související provoz v rozsahu vyplývajícím z výsledného dispozičního a technologického řešení, včetně vyvolaných lokálních návazností na použitelné stávající přípojné body a rozvody</t>
  </si>
  <si>
    <t>5.2.</t>
  </si>
  <si>
    <t>Nové a upravené rozvody vnitřní kanalizace a odvodnění provozu</t>
  </si>
  <si>
    <t>včetně podlahových vpustí, napojení, úprav a případného odvodu kondenzátu od nové VZT technologie tam, kde to vyplyne z návrhu; s využitím použitelných stávajících návazností v rozsahu technicky vhodném pro nové řešení</t>
  </si>
  <si>
    <t>5.3.</t>
  </si>
  <si>
    <t>Nové zařizovací předměty a provozní ZTI prvky dle návrhu</t>
  </si>
  <si>
    <t>zařizovací předměty, provozní armatury, nerezové a provozní ZTI prvky podle výsledného řešení dodavatele</t>
  </si>
  <si>
    <t>5.4.</t>
  </si>
  <si>
    <t>Napojení na stávající ZTI a související těsnicí, napojovací a provozní opatření</t>
  </si>
  <si>
    <t>napojení nových rozvodů a zařízení na stávající systémy v rozsahu nezbytném pro funkční a provozní celek; včetně úprav vyvolaných stavem a kapacitou stávajících systémů</t>
  </si>
  <si>
    <t>5.5.</t>
  </si>
  <si>
    <t>Zkoušky, proplachy a uvedení systému ZTI do provozu</t>
  </si>
  <si>
    <t>včetně všech provozních zkoušek, proplachů, nastavení a dokladování funkčnosti</t>
  </si>
  <si>
    <t>6</t>
  </si>
  <si>
    <t>VZT – nové řešení větrání a odvětrání</t>
  </si>
  <si>
    <t>6.1.</t>
  </si>
  <si>
    <t>Nový systém VZT pro kuchyňský a související provoz</t>
  </si>
  <si>
    <t>6.2.</t>
  </si>
  <si>
    <t>Rozvody vzduchu, koncové prvky a související konstrukční opatření dle návrhu</t>
  </si>
  <si>
    <t>nové potrubí, tvarovky, výústky, mřížky, klapky, izolace, zavěšení a veškeré koncové prvky v dotčeném rozsahu, včetně návazností na zachovávané nebo upravované části systému, pokud to vyplyne z návrhu</t>
  </si>
  <si>
    <t>6.3.</t>
  </si>
  <si>
    <t>Napojení nového řešení VZT na stávající části v dotčeném rozsahu</t>
  </si>
  <si>
    <t>ocenit samostatně pro případ, že některé stávající části zůstanou zachovány a bude nutné je provozně nebo konstrukčně navázat na nové řešení</t>
  </si>
  <si>
    <t>6.4.</t>
  </si>
  <si>
    <t>Prostupy a stavební návaznosti VZT</t>
  </si>
  <si>
    <t>zřízení prostupů, včetně vrtaných (i jádrově) a ražených, zapravení, lokální konstrukční úpravy, zavěšení a související stavební návaznosti vyvolané novým VZT řešením</t>
  </si>
  <si>
    <t>6.5.</t>
  </si>
  <si>
    <t>Zkoušky, seřízení a uvedení VZT do provozu</t>
  </si>
  <si>
    <t>včetně vyvážení, měření, seřízení, funkčních zkoušek a předání provozních dokladů</t>
  </si>
  <si>
    <t>7</t>
  </si>
  <si>
    <t>Elektro – silnoproud</t>
  </si>
  <si>
    <t>7.1.</t>
  </si>
  <si>
    <t>Nové a upravené silnoproudé rozvody v dotčeném rozsahu</t>
  </si>
  <si>
    <t>7.2.</t>
  </si>
  <si>
    <t>Nové a upravené rozvody pro napájení technologie kuchyně a provozu</t>
  </si>
  <si>
    <t>samostatné napájecí rozvody a napojení technologických zařízení kuchyně a souvisejícího provozu, včetně využití použitelných stávajících kapacit a napojovacích míst, pokud to bude technicky vhodné</t>
  </si>
  <si>
    <t>7.3.</t>
  </si>
  <si>
    <t>Nové osvětlení</t>
  </si>
  <si>
    <t>7.4.</t>
  </si>
  <si>
    <t>Nové zásuvkové a provozní okruhy</t>
  </si>
  <si>
    <t>zásuvky, provozní vývody a další koncové silnoproudé prvky potřebné pro nový provoz</t>
  </si>
  <si>
    <t>7.5.</t>
  </si>
  <si>
    <t>Rozvaděče, ochrany, pospojování a související opatření</t>
  </si>
  <si>
    <t>7.6.</t>
  </si>
  <si>
    <t>Revize, zkoušky a uvedení elektro do provozu</t>
  </si>
  <si>
    <t>včetně všech požadovaných měření, revizí, funkčních zkoušek a předávacích dokladů</t>
  </si>
  <si>
    <t>8</t>
  </si>
  <si>
    <t>Elektro – slaboproud</t>
  </si>
  <si>
    <t>8.1.</t>
  </si>
  <si>
    <t>Nové slaboproudé rozvody v dotčeném rozsahu</t>
  </si>
  <si>
    <t>8.2.</t>
  </si>
  <si>
    <t>Napojení na stávající slaboproudé koncové systémy objektu v rozsahu vyvolaném novým provozem</t>
  </si>
  <si>
    <t>napojení nového řešení na stávající slaboproudé koncové systémy objektu v rozsahu vyvolaném novým provozním a technologickým řešením</t>
  </si>
  <si>
    <t>8.3.</t>
  </si>
  <si>
    <t>Vyvolané úpravy signalizačních a provozních systémů</t>
  </si>
  <si>
    <t>vyvolané úpravy signalizace, provozních a návazných slaboproudých systémů v rozsahu skutečně vyvolaném novým řešením; stávající zabezpečovací systém se zachovává</t>
  </si>
  <si>
    <t>8.4.</t>
  </si>
  <si>
    <t>Funkční ověření a uvedení slaboproudu do provozu</t>
  </si>
  <si>
    <t>včetně funkčního ověření návazností, základního nastavení a předání provozních dokladů</t>
  </si>
  <si>
    <t>9</t>
  </si>
  <si>
    <t>MaR a návaznosti na řídicí systémy podle návrhu</t>
  </si>
  <si>
    <t>9.1.</t>
  </si>
  <si>
    <t>Nové prvky MaR pro technologické a provozní systémy v dotčeném rozsahu</t>
  </si>
  <si>
    <t>nové místní prvky MaR vyvolané novým ZTI, VZT, elektro a technologickým řešením; bez zásahu do stávajícího systému vytápění a jeho regulace ENESA</t>
  </si>
  <si>
    <t>9.2.</t>
  </si>
  <si>
    <t>Napojení MaR na nové ZTI, VZT, elektro a další navazující zařízení</t>
  </si>
  <si>
    <t>napojení, komunikace a související provozní návaznosti pouze v rozsahu nezbytném pro funkční celek nového řešení</t>
  </si>
  <si>
    <t>9.3.</t>
  </si>
  <si>
    <t>Elektro, komunikační a MaR návaznosti vyvolané systémem řízení soudobého elektrického příkonu kuchyňské technologie</t>
  </si>
  <si>
    <t>elektro, komunikační a MaR návaznosti vyvolané systémem řízení soudobého elektrického příkonu kuchyňské technologie, včetně potřebných úprav napojovacích bodů, tras, rozvaděčových návazností a zprovoznění rozhraní.</t>
  </si>
  <si>
    <t>9.4.</t>
  </si>
  <si>
    <t>SW řešení pro řízení MaR</t>
  </si>
  <si>
    <t>návrh, dodávka, implementace a oživení softwarového řešení řízení MaR pro nově navržené technologie a zařízení, včetně aplikačního SW, parametrizace, nastavení provozních stavů, vazeb, alarmů, komunikačních návazností, časových funkcí a základních řídicích logik</t>
  </si>
  <si>
    <t>9.5.</t>
  </si>
  <si>
    <t>Funkční zkoušky, seřízení a uvedení MaR do provozu</t>
  </si>
  <si>
    <t>včetně funkčních zkoušek, základního nastavení a předání příslušných dokladů</t>
  </si>
  <si>
    <t>10</t>
  </si>
  <si>
    <t>Požární, hygienické a provozní konstrukční návaznosti</t>
  </si>
  <si>
    <t>10.1.</t>
  </si>
  <si>
    <t>Požární ucpávky, utěsnění prostupů a související konstrukční opatření</t>
  </si>
  <si>
    <t>všechny požárně bezpečnostní úpravy vyvolané novými instalacemi a stavebními zásahy</t>
  </si>
  <si>
    <t>10.2.</t>
  </si>
  <si>
    <t>Hygienická a provozní utěsnění, zakrytování a ochranné prvky</t>
  </si>
  <si>
    <t>hygienická utěsnění, zakrytování a ochranné prvky v rozsahu vyžadovaném novým provozem</t>
  </si>
  <si>
    <t>10.3.</t>
  </si>
  <si>
    <t>Úpravy vyvolané požadavky KHS a HZS v dotčeném rozsahu</t>
  </si>
  <si>
    <t>vyvolané doplňující stavební, instalační a provozní úpravy potřebné pro splnění požadavků dotčených orgánů</t>
  </si>
  <si>
    <t>SOUPIS POŽADOVANÝCH STAVEBNÍCH PRACÍ, DODÁVEK A SLUŽEB – SO 03</t>
  </si>
  <si>
    <t>Vyklizení a odstranění movitých věcí, skladovaného materiálu a volného vybavení</t>
  </si>
  <si>
    <t>Prostory suterénu 1–5 dle půdorysu</t>
  </si>
  <si>
    <t>úplné vyklizení prostor, vytřídění, odnos, odvoz a likvidace movitých věcí, skladovaného materiálu a volného vybavení, které není určeno k zachování</t>
  </si>
  <si>
    <t>Demontáž a odstranění stávajících vestavěných, technologických a zařizovacích prvků</t>
  </si>
  <si>
    <t xml:space="preserve">včetně starých boxů, kabin, vestavěných skříňových a skladových prvků, mříží, krytů, revizních uzávěrů, polic, vaniček a dalších pevných prvků určených k odstranění v rámci nového řešení </t>
  </si>
  <si>
    <t>Demontáž a odstranění stávajících rozvodů ZTI a zařizovacích předmětů</t>
  </si>
  <si>
    <t>včetně stávajících umyvadel, sprchových a sanitárních prvků, armatur, sifonů, odkrytých napojení, nevyhovujících rozvodů vody a kanalizace a souvisejících instalačních prvků</t>
  </si>
  <si>
    <t>Demontáž a odstranění stávající elektroinstalace a svítidel</t>
  </si>
  <si>
    <t>včetně svítidel, vypínačů, zásuvek, povrchových i zapuštěných rozvodů, nevyhovujících přívodů, instalačních krabic a souvisejících elektroprvků</t>
  </si>
  <si>
    <t>Odstranění stávajících podlahových vrstev, soklů, lokálních podest, vaniček a souvisejících prvků</t>
  </si>
  <si>
    <t>odstranění nášlapných vrstev, starých vyrovnávacích a podkladních vrstev v potřebném rozsahu, soklů, keramických lemů, lokálních zvýšených ploch a dalších podlahových návazností tak, aby byl vytvořen podklad pro nové skladby</t>
  </si>
  <si>
    <t>Odstranění stávajících obkladů, nesoudržných omítek, nátěrů a lokálně poškozených povrchových vrstev</t>
  </si>
  <si>
    <t>1.6.1.</t>
  </si>
  <si>
    <t>včetně lokálního osekání degradovaných vrstev, odstrojení poškozených povrchů stěn a stropů a odstranění pouze těch povrchových vrstev, které jsou poškozené, nesoudržné, degradované nebo nevhodné jako podklad pro nové vrstvy</t>
  </si>
  <si>
    <t>Lokální bourání nenosných konstrukcí, zazdívek, prostupů, ostění a uzávěrů</t>
  </si>
  <si>
    <t>1.7.1.</t>
  </si>
  <si>
    <t>lokální bourací práce a úpravy potřebné k odstranění stávajícího nevyhovujícího stavu, otevření nebo uzavření prostupů a k přípravě prostoru pro nové stavební, ZTI a elektro řešení</t>
  </si>
  <si>
    <t>Odvoz a ekologická likvidace suti, odpadu a demontovaného materiálu</t>
  </si>
  <si>
    <t>1.8.1.</t>
  </si>
  <si>
    <t>průběžný odnos, naložení, odvoz, skládka nebo ekologická likvidace vzniklých odpadů včetně poplatků a související manipulace</t>
  </si>
  <si>
    <t>Sanace, stavební opravy a příprava podkladů</t>
  </si>
  <si>
    <t>Lokální sanace a vysprávky podlah, stěn, stropů a podkladů ve všech dotčených místnostech</t>
  </si>
  <si>
    <t>2.1.1.</t>
  </si>
  <si>
    <t>včetně lokálních vysprávek, doplnění, vyrovnání a stabilizace podkladů po předchozím odstranění nevyhovujících vrstev, zapravení trhlin, nerovností a lokálních poruch a přípravy podkladů pro nové vrstvy a konstrukce</t>
  </si>
  <si>
    <t>Lokální stavební opravy vlhkostně a provozně poškozených míst</t>
  </si>
  <si>
    <t>2.2.1.</t>
  </si>
  <si>
    <t>lokální stavební opravy a vysprávky v místech s povrchovými projevy vlhkosti, degradací, znečištěním nebo dřívějšími neodbornými zásahy, včetně místního ošetření podkladu a doplnění navazujících vrstev; bez systémového řešení vlhkosti stavby</t>
  </si>
  <si>
    <t>Opravy otvorů, ostění, nik, kapes, prostupů a lokální zazdívky nebo doplnění konstrukcí</t>
  </si>
  <si>
    <t>2.3.1.</t>
  </si>
  <si>
    <t>Opravy otvorů, ostění, nik, kapes, prostupů a lokální zazdívky nebo doplnění konstrukcí – začištění a stavební doplnění po demontážích a bouráních, opravy ostění a hran a lokální doplnění zdiva nebo jiných konstrukcí v potřebném rozsahu. Součástí je stavební oprava stávajících suterénních okenních otvorů a přizpůsobení okenních výplní stávajícím podmínkám pro možnost větrání mikroventilací, bez změny velikosti a polohy otvorů.</t>
  </si>
  <si>
    <t>Vyrovnání a příprava podkladů pro nové vrstvy, instalace a finální povrchy</t>
  </si>
  <si>
    <t>vyrovnání podkladů, penetrační a přípravné práce, doplnění lokálních podkladních vrstev a vytvoření vhodného stavebního základu pro nové skladby a koncové úpravy</t>
  </si>
  <si>
    <t>Nové podlahy</t>
  </si>
  <si>
    <t>Nové skladby podlah, hydroizolační a separační vrstvy, vyrovnání a finální nášlapné vrstvy</t>
  </si>
  <si>
    <t>3.1.1.</t>
  </si>
  <si>
    <t>kompletní nové podlahové souvrství v rozsahu vyplývajícím z výsledného řešení suterénu, včetně potřebných hydroizolačních, separačních, vyrovnávacích a podkladních vrstev a nové finální nášlapné vrstvy</t>
  </si>
  <si>
    <t>Nové sokly, ukončení, přechody a začištění podlahových detailů</t>
  </si>
  <si>
    <t>3.2.1.</t>
  </si>
  <si>
    <t>včetně soklů, přechodových detailů, lokálních návazností na stěny, ostění, vpusti, prostupy a další prvky podlahového souvrství</t>
  </si>
  <si>
    <t>Stěny, stropy, otvory a finální stavební úpravy</t>
  </si>
  <si>
    <t>Nové omítky, stěrky, lokální doplnění podkladů a začištění po bouráních a prostupech</t>
  </si>
  <si>
    <t>4.1.1.</t>
  </si>
  <si>
    <t>provedení nových omítek, stěrek, oprav podkladů a začištění stěn a stropů do jednotného stavebního stavu vhodného pro finální povrchové úpravy</t>
  </si>
  <si>
    <t>Opravy nebo výměna dveří, zárubní, uzávěrů, revizních dvířek a drobných zámečnických doplňků</t>
  </si>
  <si>
    <t>4.2.1.</t>
  </si>
  <si>
    <t>opravy, lokální doplnění nebo výměna poškozených či nevyhovujících uzávěrů a otvorových prvků v rozsahu vyplývajícím z nového stavebního řešení</t>
  </si>
  <si>
    <t>Finální malby, nátěry a povrchové sjednocení stěn a stropů</t>
  </si>
  <si>
    <t>4.3.1.</t>
  </si>
  <si>
    <t>kompletní finální povrchová úprava stěn a stropů po provedení sanací a oprav, včetně penetrací a sjednocení vzhledu dotčených prostor</t>
  </si>
  <si>
    <t>5.1.1.</t>
  </si>
  <si>
    <t>Nové zařizovací předměty, armatury, zápachové uzávěry, napojovací a instalační komplety</t>
  </si>
  <si>
    <t>5.2.1.</t>
  </si>
  <si>
    <t>dodávka a montáž nových ZTI koncových prvků a jejich kompletní napojení v rozsahu výsledného provozního a dispozičního řešení</t>
  </si>
  <si>
    <t>5.3.1.</t>
  </si>
  <si>
    <t>včetně napojení, začištění, revizních a provozních prvků a všech doplňků nutných pro funkční odvodnění suterénních prostor a jejich ochranu proti zpětnému vzdutí z kanalizace (zpětné klapky nebo jiné technicky odpovídající řešení)</t>
  </si>
  <si>
    <t>6.1.1.</t>
  </si>
  <si>
    <t>Nové osvětlení, svítidla a ovládací prvky</t>
  </si>
  <si>
    <t>6.2.1.</t>
  </si>
  <si>
    <t>dodávka a montáž nových svítidel, vypínačů, ovládacích prvků a související montážní a napojovací práce</t>
  </si>
  <si>
    <t>Nové zásuvkové okruhy, vývody pro zařízení a doplňující elektroinstalace</t>
  </si>
  <si>
    <t>6.3.1.</t>
  </si>
  <si>
    <t>včetně zásuvek, vývodů pro zařízení, pomocných napájecích bodů a dalších koncových elektroprvků dle nového využití prostor</t>
  </si>
  <si>
    <t>Revize, zkoušky a dokumentace elektroinstalace</t>
  </si>
  <si>
    <t>6.4.1.</t>
  </si>
  <si>
    <t>včetně výchozí revize, funkčních zkoušek, protokolů a předávací dokumentace v rozsahu provedeného díla</t>
  </si>
  <si>
    <t xml:space="preserve">Rekonstrukce výtahu </t>
  </si>
  <si>
    <t xml:space="preserve">Demontáž stávající technologie výtahu </t>
  </si>
  <si>
    <t xml:space="preserve">7.2. </t>
  </si>
  <si>
    <t xml:space="preserve">Stavební úpravy a vysprávky </t>
  </si>
  <si>
    <t xml:space="preserve">Instalace nové technologie výtahu včetně zprovoznění </t>
  </si>
  <si>
    <t>Dokončení, zkoušky a předání</t>
  </si>
  <si>
    <t>Kompletační zednické a montážní práce, finální začištění a utěsnění prostupů, napojení a detailů</t>
  </si>
  <si>
    <t>8.1.1.</t>
  </si>
  <si>
    <t>veškeré dokončovací stavební a montážní návaznosti nutné k úplnému a funkčnímu dokončení suterénu</t>
  </si>
  <si>
    <t>Zkoušky, tlakové zkoušky, uvedení ZTI do provozu a související doklady</t>
  </si>
  <si>
    <t>8.2.1.</t>
  </si>
  <si>
    <t>provedení potřebných zkoušek, protokolů, seřízení a ověření funkce nových ZTI systémů v rozsahu provedeného díla</t>
  </si>
  <si>
    <t>Závěrečný úklid a předání stavebně dokončeného suterénu</t>
  </si>
  <si>
    <t>8.3.1.</t>
  </si>
  <si>
    <t>finální úklid, odstranění zbytků materiálu, očištění dotčených ploch a předání prostor ve stavebně dokončeném a provozně použitelném stavu</t>
  </si>
  <si>
    <t>SOUPIS DODÁVKY A MONTÁŽE VYBAVENÍ KUCHYNĚ – SO 04</t>
  </si>
  <si>
    <t>Hlavní kuchyňská technologie – hlavní stroje a zařízení</t>
  </si>
  <si>
    <t>ks</t>
  </si>
  <si>
    <t xml:space="preserve">sporák el. 4x plotýnka s podestavbou </t>
  </si>
  <si>
    <t xml:space="preserve">Multifunkční pultová pánev </t>
  </si>
  <si>
    <t>Multifunkční varný kotel</t>
  </si>
  <si>
    <t>kráječ chleba a knedlíků, pevná rozteč řezu 13 mm</t>
  </si>
  <si>
    <t>univerzální robot 40 l</t>
  </si>
  <si>
    <t>samostatný profesionální kráječ / krouhač zeleniny</t>
  </si>
  <si>
    <t>šokový zchlazovač / zmrazovač (šokér) profesionální</t>
  </si>
  <si>
    <t>profesionální komorová vakuovačka potravin</t>
  </si>
  <si>
    <t>pultový mrazicí box profesionální</t>
  </si>
  <si>
    <t>profesionální škrabka brambor</t>
  </si>
  <si>
    <t>profesionální lednice velká GN 2/1</t>
  </si>
  <si>
    <t>Řízení soudobého elektrického příkonu kuchyňské technologie</t>
  </si>
  <si>
    <t xml:space="preserve">Systém peak-load managementu pro kuchyňskou technologii </t>
  </si>
  <si>
    <t>Výkonové, komunikační a integrační moduly k vybraným elektrickým strojům</t>
  </si>
  <si>
    <t>Parametrizace priorit, uvedení do provozu, funkční ověření a zaškolení obsluhy</t>
  </si>
  <si>
    <t>CELKEM SO 04</t>
  </si>
  <si>
    <t>Pracovní ocenění položek SO-01 (bez DPH)</t>
  </si>
  <si>
    <t>Položka</t>
  </si>
  <si>
    <t>Pracovní cena bez DPH (Kč)</t>
  </si>
  <si>
    <t>Poznámka</t>
  </si>
  <si>
    <t>1.1 Demontáž stávajících vrstev a prvků střechy</t>
  </si>
  <si>
    <t>1.2 Demontáž zařízení, prostupů a vpustí</t>
  </si>
  <si>
    <t>2.1 Sanace a vyrovnání podkladu</t>
  </si>
  <si>
    <t>3.1 Nová tepelněizolační a spádová vrstva</t>
  </si>
  <si>
    <t>3.2 Nová hydroizolační vrstva</t>
  </si>
  <si>
    <t>3.3 Atiky, nadezdívky a zednické úpravy</t>
  </si>
  <si>
    <t>3.4 Klempířské konstrukce střechy</t>
  </si>
  <si>
    <t>3.5 Střešní odvodnění a návaznost na ZTI</t>
  </si>
  <si>
    <t>3.6 Prostupy, odvětrání a návaznost na VZT</t>
  </si>
  <si>
    <t>3.7 Napojení na krytinu HCZ</t>
  </si>
  <si>
    <t>Celkem SO-01 bez DPH</t>
  </si>
  <si>
    <t>Sekce</t>
  </si>
  <si>
    <t>Pracovní odhad (Kč bez DPH)</t>
  </si>
  <si>
    <t>1 Demontáže, bourací práce a vyklizení</t>
  </si>
  <si>
    <t>2 Stavební úpravy dispozice a konstrukcí</t>
  </si>
  <si>
    <t>3 Nové podlahy, povrchy a hygienické úpravy</t>
  </si>
  <si>
    <t>4 Výplně otvorů, dveře, revizní přístupy a ochranné konstrukce</t>
  </si>
  <si>
    <t>5 ZTI – voda, kanalizace a zařizovací předměty</t>
  </si>
  <si>
    <t>6 VZT – nové řešení větrání a odvětrání</t>
  </si>
  <si>
    <t>7 Elektro – silnoproud</t>
  </si>
  <si>
    <t>8 Elektro – slaboproud</t>
  </si>
  <si>
    <t>9 MaR a návaznosti na řídicí systémy</t>
  </si>
  <si>
    <t>10 Požární, hygienické a provozní konstrukční návaznosti</t>
  </si>
  <si>
    <t>Celkem SO-02 bez DPH</t>
  </si>
  <si>
    <t>Celkem SO-02 vč. 21 % DPH</t>
  </si>
  <si>
    <t>Poznámka:</t>
  </si>
  <si>
    <t>1 Demontáže, vyklizení a bourací práce</t>
  </si>
  <si>
    <t>2 Sanace, stavební opravy a příprava podkladů</t>
  </si>
  <si>
    <t>3 Nové podlahy</t>
  </si>
  <si>
    <t>4 Stěny, stropy, otvory a finální stavební úpravy</t>
  </si>
  <si>
    <t>5 ZTI – nové rozvody a odvodnění</t>
  </si>
  <si>
    <t>6 Elektroinstalace (nové)</t>
  </si>
  <si>
    <t xml:space="preserve">7 Rekonstrukce výtahu </t>
  </si>
  <si>
    <t>8 Dokončení, zkoušky a předání</t>
  </si>
  <si>
    <t>Celkem SO-03 bez DPH</t>
  </si>
  <si>
    <t>Celkem SO-03 vč. 21 % DPH</t>
  </si>
  <si>
    <t>Skupina</t>
  </si>
  <si>
    <t>1 Vedlejší rozpočtové náklady</t>
  </si>
  <si>
    <t>2 Ostatní náklady</t>
  </si>
  <si>
    <t>Celkem VRN bez DPH</t>
  </si>
  <si>
    <t>Celkem VRN vč. 21 % DPH</t>
  </si>
  <si>
    <t>Projekt:</t>
  </si>
  <si>
    <t>Předpokládaný start realizace</t>
  </si>
  <si>
    <t>Referenční splatnost (dny)</t>
  </si>
  <si>
    <t>Dodavatelský úvěr nad referenční splatnost pro 1. modelovou fakturu (dny)</t>
  </si>
  <si>
    <t>Měsíční snížení dnů dodavatelského úvěru (dny)</t>
  </si>
  <si>
    <t>Roční sazba financování (vazba na VRN!D30)</t>
  </si>
  <si>
    <t>Cílové datum úhrady 1. faktury</t>
  </si>
  <si>
    <t>Nákladový celek</t>
  </si>
  <si>
    <t>Zdroj</t>
  </si>
  <si>
    <t>Celkem bez DPH (Kč)</t>
  </si>
  <si>
    <t>Celkem vč. DPH (Kč)</t>
  </si>
  <si>
    <t>07/2026 %</t>
  </si>
  <si>
    <t>08/2026 %</t>
  </si>
  <si>
    <t>09/2026 %</t>
  </si>
  <si>
    <t>10/2026 %</t>
  </si>
  <si>
    <t>07/2026 bez DPH</t>
  </si>
  <si>
    <t>08/2026 bez DPH</t>
  </si>
  <si>
    <t>09/2026 bez DPH</t>
  </si>
  <si>
    <t>10/2026 bez DPH</t>
  </si>
  <si>
    <t>07/2026 vč. DPH</t>
  </si>
  <si>
    <t>08/2026 vč. DPH</t>
  </si>
  <si>
    <t>09/2026 vč. DPH</t>
  </si>
  <si>
    <t>10/2026 vč. DPH</t>
  </si>
  <si>
    <t>Součet %</t>
  </si>
  <si>
    <t>SO-01 – střecha</t>
  </si>
  <si>
    <t>SO-01 dokončení do 30.9.2026</t>
  </si>
  <si>
    <t>SO-02 – Přízemí</t>
  </si>
  <si>
    <t>SO-02 dokončení do 31.10.2026</t>
  </si>
  <si>
    <t>SO-03 – Suterén</t>
  </si>
  <si>
    <t>SO-03 dokončení do 31.10.2026</t>
  </si>
  <si>
    <t>SO-04 – Vybavení kuchyně</t>
  </si>
  <si>
    <t>Dodávka a zprovoznění v 10/2026</t>
  </si>
  <si>
    <t>Průběžné plnění; položka dodavatelského úvěru je počítána samostatně</t>
  </si>
  <si>
    <t>CELKEM</t>
  </si>
  <si>
    <t>Součet referenčního finančního plnění</t>
  </si>
  <si>
    <t>Kumulace vč. DPH</t>
  </si>
  <si>
    <t>Kumulativní měsíční fakturace</t>
  </si>
  <si>
    <t>Měsíc</t>
  </si>
  <si>
    <t>Modelová fakturace vč. DPH (Kč)</t>
  </si>
  <si>
    <t>Modelové datum fakturace</t>
  </si>
  <si>
    <t>Referenční datum úhrady (30 dnů)</t>
  </si>
  <si>
    <t>Dny dodavatelského úvěru nad referenční splatnost</t>
  </si>
  <si>
    <t>Modelové datum úhrady se smluvním úvěrem</t>
  </si>
  <si>
    <t>Modelový náklad financování (Kč)</t>
  </si>
  <si>
    <t>07/2026</t>
  </si>
  <si>
    <t>08/2026</t>
  </si>
  <si>
    <t>09/2026</t>
  </si>
  <si>
    <t>10/2026</t>
  </si>
  <si>
    <t>CELKEM modelový náklad dodavatelského úvěru</t>
  </si>
  <si>
    <t>Do listu VRN, buňka D30, dodavatel vyplní pouze roční sazbu financování. Modelový náklad dodavatelského úvěru se dopočítá po jednotlivých modelových fakturách z listu R-HMG podle referenčního finančního harmonogramu z částek včetně DPH. Cílové datum úhrady se odvozuje od první modelové faktury jako referenční splatnost první faktury zvýšená o 180 dnů dodavatelského úvěru; u dalších faktur se počet dnů dodavatelského úvěru stanoví jako rozdíl mezi tímto cílovým datem a referenční splatností příslušné faktury. Řádek 'VRN bez dodavatelského úvěru' je v R-HMG počítán bez položky VRN 2.3, aby nevznikal cyklický odkaz.</t>
  </si>
  <si>
    <t>demontáž a odstranění stávajících prvků v navazujících komunikacích, hygienických, obslužných a pomocných prostorech v rozsahu vyplývajícím z navrženého dispozičního, provozního a technického řešení; včetně případných zásahů do prostor 106 / 1.43 a 107, pokud si je navržené technické řešení vyžádá a jejich provedení bude technicky přípustné</t>
  </si>
  <si>
    <t>demontáž a odstranění stávající technologie VZT a souvisejících zařízení pouze v rozsahu kolidujícím s novým technickým řešením; u prostoru 107 včetně případných zásahů souvisejících s jeho propojením s prostorem 106/1.43, pokud takové řešení vyplyne z návrhu technického řešení a bude technicky přípustné</t>
  </si>
  <si>
    <t xml:space="preserve">odstranění stávajících podlah, obkladů, podhledů a povrchů v rozsahu vyvolaném novým provozním a technickým řešením </t>
  </si>
  <si>
    <t>Prostory 104–105, prostor výdeje a navazující část jídelny 118, 1.45–1.46 dle návrhu technického řešení</t>
  </si>
  <si>
    <t xml:space="preserve">bourání příček, zazdívek, úpravy otvorů, parapetů, výdejních a sběrných míst a další lokální zásahy v rozsahu vyplývajícím z navrženého provozního a dispozičního řešení; </t>
  </si>
  <si>
    <t>Prostory 104–105,1.45–1.46</t>
  </si>
  <si>
    <t>demontáž a odstranění stávajících prvků v rozsahu vyplývajícím z výsledného provozního a dispozičního řešení;</t>
  </si>
  <si>
    <t>odstranění stávajících povrchů pouze v rozsahu nezbytném pro provedení navazujících stavebních, instalačních a provozních úprav</t>
  </si>
  <si>
    <t>Prostory 104–105, 1.45–1.46 a technické prostory 106/1.43, 107 a 113 v rozsahu vyvolaném návrhem technického řešení</t>
  </si>
  <si>
    <t xml:space="preserve">Chodba 108, hygienické, obslužné a pomocné prostory v rozsahu vyvolaném návrhem technického řešení </t>
  </si>
  <si>
    <t>Prostory 104–105, 1.45–1.46 a navazující části přízemí v rozsahu vyvolaném návrhem technického řešení</t>
  </si>
  <si>
    <t>demontáž stávajících rozvodů a zařízení v rozsahu vyvolaném navrženým dispozičním, provozním a technickým řešením a které nebudou zachovány v novém provozním a technickém řešení</t>
  </si>
  <si>
    <t>demontáž stávajících profesních rozvodů a zařízení v rozsahu dotčeném novým technickým řešením technologických prostor a které nebudou zachovány v novém provozním a technickém řešení</t>
  </si>
  <si>
    <t>demontáž stávajících rozvodů a zařízení pouze v místním rozsahu nezbytném pro navázání nového řešení a provedení souvisejících úprav a které nebudou zachovány v novém provozním a technickém řešení</t>
  </si>
  <si>
    <t>odpojení a odstranění stávajících profesních rozvodů a zařízení, které nebudou zachovány v novém provozním a technickém řešení</t>
  </si>
  <si>
    <t>kompletní návrh a realizace nového VZT řešení pro provoz kuchyně, odvětrání a obsluhu technologií kuchyně a navazující prostory, včetně dodávky a napojení VZT jednotek  s rekuperací a technických návazností na stávající části tam, kde to bude podle návrhu účelné a technicky přípustné</t>
  </si>
  <si>
    <t>nové kabelové trasy, vedení, uložení a související prvky silnoproudé instalace v rozsahu vyplývajícím z nového provozního a technologického řešení, včetně lokálních návazností na zachovávané technicky způsobilé stávající rozvody a napojovací body</t>
  </si>
  <si>
    <t>nová LED svítidla s vysokou energetickou účinností, s měrným světelným výkonem svítidla nejméně 130 lm/W, životností L80/B10 min. 50 000 h, indexem podání barev CRI min. 80 a v provedení odpovídajícím charakteru jednotlivých prostor</t>
  </si>
  <si>
    <t>úpravy a doplnění rozvaděčů, jištění, ochranných prvků, pospojování a souvisejících opatření v rozsahu vyplývajícím z návrhu technického řešení</t>
  </si>
  <si>
    <t>nové slaboproudé rozvody, datové vedení, zakončení, související instalační prvky a koncové aktivní prvky v rozsahu vyplývajícím z nového provozního a technologického řešení</t>
  </si>
  <si>
    <t xml:space="preserve">nové nenosné konstrukce, lokální doplnění dělících stěn a zazdívek v hlavní provozní části kuchyně, v navazujících prostorech 104–105 a v dalších dotčených částech přízemí v rozsahu vyplývajícím z dispozičního a provozního návrhu; </t>
  </si>
  <si>
    <t>Zdravotechnické instalace - oprava, úprava, doplnění a částečná výměna ZTI</t>
  </si>
  <si>
    <t>oprava stávajíích a nové rozvody studené vody, odpady, napojovací body, armatury a veškeré související instalace potřebné pro nové řešení suterénu</t>
  </si>
  <si>
    <t>Úpravy, opravy, doplnění a případná výměna vpustí, odvodnění a souvisejících prvků v dotčeném rozsahu</t>
  </si>
  <si>
    <t xml:space="preserve">Elektroinstalace </t>
  </si>
  <si>
    <t>Oprava stávajících rozvodů a provedení nových rozvodů studené vody, odpadů, napojovacích bodů, armatur a veškerých souvisejících instalací potřebných pro nové řešení suterénu</t>
  </si>
  <si>
    <t>Úpravy, opravy, doplnění a částečná výměna napájecích a distribučních silnoproudých rozvodů a napojení</t>
  </si>
  <si>
    <t>úpravy, opravy, doplnění a částečná výměna napájecích a distribučních silnoproudých rozvodů, kabelových tras, vedení, uložení, rozbočení a napojení v rozsahu nového řešení suterénních prostor, s napojením na stávající napájecí okruhy objektu v rozsahu technicky vhodném pro nové řešení</t>
  </si>
  <si>
    <t xml:space="preserve">Doprava, instalace a montáž, přesuny materiálu, hmot a technologií neuvedená v položkách soupisu </t>
  </si>
  <si>
    <t>Kotel el. s duplikátorem a dig. ovládáním</t>
  </si>
  <si>
    <t>Konvektomat min. 20 zásuvů GN 1/1</t>
  </si>
  <si>
    <t xml:space="preserve">Konvektomat min. 10 zásuvů GN 1/1 </t>
  </si>
  <si>
    <t xml:space="preserve">Tunelová myčka včetně: </t>
  </si>
  <si>
    <t xml:space="preserve">ks </t>
  </si>
  <si>
    <t xml:space="preserve"> - gastro košů na nádobí </t>
  </si>
  <si>
    <t xml:space="preserve"> - gastro koše na talíře </t>
  </si>
  <si>
    <t xml:space="preserve"> - gastro koše na hluboké misky </t>
  </si>
  <si>
    <t xml:space="preserve"> - gastro koše na sdalátové misky </t>
  </si>
  <si>
    <t xml:space="preserve"> - gastro koše na sklenice</t>
  </si>
  <si>
    <t xml:space="preserve"> - gastro koše na tácy</t>
  </si>
  <si>
    <t xml:space="preserve"> - gastro koše na příbory </t>
  </si>
  <si>
    <t xml:space="preserve"> - gastro vložek na tácy a plechy</t>
  </si>
  <si>
    <t xml:space="preserve">Myčka černého a gastro nádobí </t>
  </si>
  <si>
    <t>kpl</t>
  </si>
  <si>
    <t>1.17.1</t>
  </si>
  <si>
    <t>1.17.2</t>
  </si>
  <si>
    <t>1.17.3</t>
  </si>
  <si>
    <t>1.17.4</t>
  </si>
  <si>
    <t xml:space="preserve">Nádobí a příbory </t>
  </si>
  <si>
    <t>1.19.</t>
  </si>
  <si>
    <t xml:space="preserve">Talíř bílý z tvrzeného skla hluboky (na polévku) 24 cm </t>
  </si>
  <si>
    <t xml:space="preserve">kpl </t>
  </si>
  <si>
    <t xml:space="preserve">Nerezové příbory sada lžíce, vidlička a nůž </t>
  </si>
  <si>
    <t>sada</t>
  </si>
  <si>
    <t xml:space="preserve">Talíř bílý z tvrzeného skla mělký 25 cm </t>
  </si>
  <si>
    <t xml:space="preserve">Miska salátová průhledná s technického skla 12 cm </t>
  </si>
  <si>
    <t>Sklenička s technického skla 200 ml</t>
  </si>
  <si>
    <t>Nerezový vozík pro GN 1/1 - 16 pozic</t>
  </si>
  <si>
    <t xml:space="preserve">GN 1/1 plná 530x325, hloubka 40 mm - nerez </t>
  </si>
  <si>
    <t xml:space="preserve">GN 1/1 plná 530x325, hloubka 65 mm - nerez </t>
  </si>
  <si>
    <t xml:space="preserve">GN 1/1 plná 530x325, hloubka 100 mm - nerez </t>
  </si>
  <si>
    <t xml:space="preserve">GN 1/1 děrovaná 530x325, hloubka 65 mm - nerez </t>
  </si>
  <si>
    <t>1,17.6.</t>
  </si>
  <si>
    <t>1.17.6</t>
  </si>
  <si>
    <t>GN 1/1 plná hloubka 200 mm včetně víka - polypropylen</t>
  </si>
  <si>
    <t xml:space="preserve">Provozní výdejové nádoby včetně víka </t>
  </si>
  <si>
    <t>Jídelní tác - polyester se skelným vláknem  GN 1/1</t>
  </si>
  <si>
    <t>Gastro nádoby a vozík gastronádob</t>
  </si>
  <si>
    <t>Pomocný výpočezt VRN – pracovní metodika a kontrolní součet</t>
  </si>
  <si>
    <t>Pracovní referenční harmonogram pro model výpočtu  položky dodavatelského úvěru.</t>
  </si>
  <si>
    <t>MODELOVÝ HARMONOGRAM (R-HMG)</t>
  </si>
  <si>
    <t>Pomocný výpočet SO-03 – pracovní metodika a kontrolní součet</t>
  </si>
  <si>
    <t>Pomocný výpočet SO-02 – pracovní metodika a kontrolní součet</t>
  </si>
  <si>
    <t>Pomocný výpočet SO-01 – střecha</t>
  </si>
  <si>
    <t>1.18.1</t>
  </si>
  <si>
    <t>1.18.2</t>
  </si>
  <si>
    <t>1.18.5</t>
  </si>
  <si>
    <t>1.18.3</t>
  </si>
  <si>
    <t>1.18.4</t>
  </si>
  <si>
    <t>1.18.6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</si>
</sst>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K\č"/>
    <numFmt numFmtId="165" formatCode="0.0%"/>
    <numFmt numFmtId="166" formatCode="d\.m\.yyyy"/>
    <numFmt numFmtId="167" formatCode="dd\.mm\.yyyy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8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8"/>
      <color indexed="8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name val="Arial CE"/>
    </font>
    <font>
      <b/>
      <sz val="10"/>
      <name val="Arial CE"/>
    </font>
    <font>
      <b/>
      <sz val="11"/>
      <color theme="1"/>
      <name val="Calibri"/>
      <family val="2"/>
      <scheme val="minor"/>
    </font>
    <font>
      <sz val="10"/>
      <name val="Arial CE"/>
    </font>
    <font>
      <sz val="11"/>
      <color theme="1"/>
      <name val="Calibri"/>
      <family val="2"/>
      <scheme val="minor"/>
    </font>
    <font>
      <sz val="10"/>
      <color rgb="FF000000"/>
      <name val="Arial CE"/>
    </font>
    <font>
      <b/>
      <sz val="9"/>
      <color rgb="FF0000FF"/>
      <name val="Arial CE"/>
    </font>
    <font>
      <sz val="8"/>
      <color rgb="FF000000"/>
      <name val="Arial CE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8000"/>
      <name val="Calibri"/>
      <family val="2"/>
    </font>
    <font>
      <sz val="10"/>
      <color rgb="FF0000FF"/>
      <name val="Arial CE"/>
    </font>
    <font>
      <i/>
      <sz val="11"/>
      <color rgb="FF666666"/>
      <name val="Calibri"/>
      <family val="2"/>
    </font>
    <font>
      <sz val="10"/>
      <name val="Arial CE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6600FF"/>
      <name val="Arial"/>
      <family val="2"/>
      <charset val="238"/>
    </font>
    <font>
      <sz val="11"/>
      <color rgb="FF0000FF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10"/>
      <color rgb="FF008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4" tint="0.59987182226020086"/>
        <bgColor indexed="65"/>
      </patternFill>
    </fill>
    <fill>
      <patternFill patternType="solid">
        <fgColor indexed="22"/>
      </patternFill>
    </fill>
    <fill>
      <patternFill patternType="solid">
        <fgColor rgb="FFFFFF00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BDBDB"/>
      </patternFill>
    </fill>
    <fill>
      <patternFill patternType="solid">
        <fgColor theme="4" tint="0.79985961485641044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BDBDB"/>
      </patternFill>
    </fill>
    <fill>
      <patternFill patternType="solid">
        <fgColor theme="4" tint="0.79985961485641044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D9D9"/>
      </patternFill>
    </fill>
    <fill>
      <patternFill patternType="solid">
        <fgColor rgb="FFE2F0D9"/>
      </patternFill>
    </fill>
    <fill>
      <patternFill patternType="solid">
        <fgColor theme="4" tint="0.59990234076967686"/>
        <bgColor indexed="6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" fillId="0" borderId="0"/>
  </cellStyleXfs>
  <cellXfs count="378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0" fontId="3" fillId="0" borderId="1" xfId="1" applyFont="1" applyBorder="1" applyAlignment="1">
      <alignment horizontal="left" vertical="center" wrapText="1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0" fontId="3" fillId="0" borderId="20" xfId="1" applyFont="1" applyBorder="1" applyAlignment="1">
      <alignment vertical="center"/>
    </xf>
    <xf numFmtId="0" fontId="3" fillId="0" borderId="0" xfId="1" applyFont="1" applyAlignment="1">
      <alignment vertical="center"/>
    </xf>
    <xf numFmtId="4" fontId="7" fillId="3" borderId="15" xfId="1" applyNumberFormat="1" applyFont="1" applyFill="1" applyBorder="1" applyAlignment="1">
      <alignment horizontal="right" vertical="center"/>
    </xf>
    <xf numFmtId="0" fontId="3" fillId="0" borderId="12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49" fontId="9" fillId="0" borderId="0" xfId="1" applyNumberFormat="1" applyFont="1" applyAlignment="1">
      <alignment horizontal="left" vertical="center"/>
    </xf>
    <xf numFmtId="0" fontId="3" fillId="0" borderId="13" xfId="1" applyFont="1" applyBorder="1" applyAlignment="1">
      <alignment vertical="center"/>
    </xf>
    <xf numFmtId="49" fontId="3" fillId="0" borderId="2" xfId="1" applyNumberFormat="1" applyFont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" fontId="3" fillId="0" borderId="29" xfId="1" applyNumberFormat="1" applyFont="1" applyBorder="1" applyAlignment="1">
      <alignment vertical="center" shrinkToFit="1"/>
    </xf>
    <xf numFmtId="0" fontId="11" fillId="0" borderId="0" xfId="1" applyFont="1" applyAlignment="1">
      <alignment vertical="center"/>
    </xf>
    <xf numFmtId="0" fontId="13" fillId="0" borderId="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0" fillId="0" borderId="0" xfId="4" applyFont="1" applyAlignment="1">
      <alignment horizontal="left" vertical="center" wrapText="1"/>
    </xf>
    <xf numFmtId="0" fontId="17" fillId="0" borderId="0" xfId="4" applyFont="1" applyAlignment="1">
      <alignment vertical="center"/>
    </xf>
    <xf numFmtId="0" fontId="18" fillId="0" borderId="0" xfId="4" applyFont="1" applyAlignment="1">
      <alignment horizontal="left" vertical="center" wrapText="1"/>
    </xf>
    <xf numFmtId="0" fontId="18" fillId="0" borderId="0" xfId="4" applyFont="1" applyAlignment="1">
      <alignment horizontal="center" vertical="center"/>
    </xf>
    <xf numFmtId="0" fontId="0" fillId="0" borderId="0" xfId="4" applyFont="1" applyAlignment="1">
      <alignment vertical="center"/>
    </xf>
    <xf numFmtId="0" fontId="20" fillId="0" borderId="4" xfId="4" applyFont="1" applyBorder="1" applyAlignment="1">
      <alignment horizontal="center" vertical="center"/>
    </xf>
    <xf numFmtId="0" fontId="0" fillId="0" borderId="15" xfId="4" applyFont="1" applyBorder="1"/>
    <xf numFmtId="0" fontId="18" fillId="8" borderId="4" xfId="4" applyFont="1" applyFill="1" applyBorder="1" applyAlignment="1">
      <alignment vertical="center" wrapText="1"/>
    </xf>
    <xf numFmtId="0" fontId="18" fillId="8" borderId="4" xfId="4" applyFont="1" applyFill="1" applyBorder="1" applyAlignment="1">
      <alignment horizontal="left" vertical="center" wrapText="1"/>
    </xf>
    <xf numFmtId="0" fontId="18" fillId="8" borderId="4" xfId="4" applyFont="1" applyFill="1" applyBorder="1" applyAlignment="1">
      <alignment horizontal="center" vertical="center"/>
    </xf>
    <xf numFmtId="0" fontId="18" fillId="9" borderId="14" xfId="4" applyFont="1" applyFill="1" applyBorder="1" applyAlignment="1">
      <alignment horizontal="center" vertical="center"/>
    </xf>
    <xf numFmtId="0" fontId="18" fillId="9" borderId="4" xfId="4" applyFont="1" applyFill="1" applyBorder="1" applyAlignment="1">
      <alignment horizontal="center" vertical="center"/>
    </xf>
    <xf numFmtId="0" fontId="18" fillId="9" borderId="4" xfId="4" applyFont="1" applyFill="1" applyBorder="1" applyAlignment="1">
      <alignment horizontal="center" vertical="center" wrapText="1"/>
    </xf>
    <xf numFmtId="0" fontId="18" fillId="10" borderId="4" xfId="4" applyFont="1" applyFill="1" applyBorder="1" applyAlignment="1">
      <alignment horizontal="center" vertical="center"/>
    </xf>
    <xf numFmtId="4" fontId="18" fillId="10" borderId="4" xfId="4" applyNumberFormat="1" applyFont="1" applyFill="1" applyBorder="1" applyAlignment="1">
      <alignment vertical="center" shrinkToFit="1"/>
    </xf>
    <xf numFmtId="0" fontId="18" fillId="10" borderId="4" xfId="4" applyFont="1" applyFill="1" applyBorder="1" applyAlignment="1">
      <alignment horizontal="center" vertical="center" shrinkToFit="1"/>
    </xf>
    <xf numFmtId="0" fontId="18" fillId="0" borderId="4" xfId="4" applyFont="1" applyBorder="1" applyAlignment="1">
      <alignment horizontal="center" vertical="center"/>
    </xf>
    <xf numFmtId="0" fontId="18" fillId="0" borderId="14" xfId="4" applyFont="1" applyBorder="1" applyAlignment="1">
      <alignment horizontal="left" vertical="center" wrapText="1"/>
    </xf>
    <xf numFmtId="2" fontId="18" fillId="0" borderId="4" xfId="4" applyNumberFormat="1" applyFont="1" applyBorder="1" applyAlignment="1">
      <alignment horizontal="center" vertical="center"/>
    </xf>
    <xf numFmtId="4" fontId="18" fillId="0" borderId="4" xfId="4" applyNumberFormat="1" applyFont="1" applyBorder="1" applyAlignment="1">
      <alignment vertical="center" shrinkToFit="1"/>
    </xf>
    <xf numFmtId="0" fontId="18" fillId="0" borderId="4" xfId="4" applyFont="1" applyBorder="1" applyAlignment="1">
      <alignment horizontal="center" vertical="center" shrinkToFit="1"/>
    </xf>
    <xf numFmtId="0" fontId="21" fillId="0" borderId="14" xfId="4" applyFont="1" applyBorder="1" applyAlignment="1">
      <alignment horizontal="left" vertical="center" wrapText="1"/>
    </xf>
    <xf numFmtId="4" fontId="18" fillId="0" borderId="4" xfId="4" applyNumberFormat="1" applyFont="1" applyBorder="1" applyAlignment="1">
      <alignment vertical="center"/>
    </xf>
    <xf numFmtId="0" fontId="22" fillId="0" borderId="14" xfId="4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18" fillId="10" borderId="4" xfId="4" applyNumberFormat="1" applyFont="1" applyFill="1" applyBorder="1" applyAlignment="1">
      <alignment horizontal="center" vertical="center" shrinkToFit="1"/>
    </xf>
    <xf numFmtId="4" fontId="18" fillId="0" borderId="4" xfId="4" applyNumberFormat="1" applyFont="1" applyBorder="1" applyAlignment="1">
      <alignment horizontal="center" vertical="center" shrinkToFit="1"/>
    </xf>
    <xf numFmtId="4" fontId="0" fillId="0" borderId="15" xfId="4" applyNumberFormat="1" applyFont="1" applyBorder="1" applyAlignment="1">
      <alignment vertical="center"/>
    </xf>
    <xf numFmtId="0" fontId="18" fillId="0" borderId="4" xfId="4" applyFont="1" applyBorder="1" applyAlignment="1">
      <alignment vertical="center" wrapText="1"/>
    </xf>
    <xf numFmtId="4" fontId="0" fillId="7" borderId="21" xfId="4" applyNumberFormat="1" applyFon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0" fontId="18" fillId="0" borderId="4" xfId="4" applyFont="1" applyBorder="1" applyAlignment="1">
      <alignment horizontal="left" vertical="center" wrapText="1"/>
    </xf>
    <xf numFmtId="0" fontId="18" fillId="0" borderId="14" xfId="4" applyFont="1" applyBorder="1" applyAlignment="1">
      <alignment vertical="center" wrapText="1"/>
    </xf>
    <xf numFmtId="164" fontId="18" fillId="10" borderId="4" xfId="4" applyNumberFormat="1" applyFont="1" applyFill="1" applyBorder="1" applyAlignment="1">
      <alignment vertical="center" shrinkToFit="1"/>
    </xf>
    <xf numFmtId="0" fontId="23" fillId="0" borderId="0" xfId="0" applyFont="1"/>
    <xf numFmtId="0" fontId="24" fillId="0" borderId="0" xfId="0" applyFont="1"/>
    <xf numFmtId="0" fontId="25" fillId="11" borderId="0" xfId="0" applyFont="1" applyFill="1" applyAlignment="1">
      <alignment horizontal="center" vertical="center"/>
    </xf>
    <xf numFmtId="0" fontId="24" fillId="12" borderId="41" xfId="0" applyFont="1" applyFill="1" applyBorder="1" applyAlignment="1">
      <alignment horizontal="center"/>
    </xf>
    <xf numFmtId="0" fontId="24" fillId="0" borderId="41" xfId="0" applyFont="1" applyBorder="1"/>
    <xf numFmtId="0" fontId="0" fillId="0" borderId="21" xfId="0" applyBorder="1"/>
    <xf numFmtId="0" fontId="0" fillId="0" borderId="15" xfId="0" applyBorder="1"/>
    <xf numFmtId="0" fontId="13" fillId="0" borderId="4" xfId="1" applyFont="1" applyBorder="1" applyAlignment="1">
      <alignment vertical="center"/>
    </xf>
    <xf numFmtId="0" fontId="11" fillId="0" borderId="4" xfId="1" applyFont="1" applyBorder="1" applyAlignment="1">
      <alignment horizontal="center" vertical="center"/>
    </xf>
    <xf numFmtId="0" fontId="27" fillId="14" borderId="42" xfId="0" applyFont="1" applyFill="1" applyBorder="1"/>
    <xf numFmtId="166" fontId="28" fillId="15" borderId="42" xfId="0" applyNumberFormat="1" applyFont="1" applyFill="1" applyBorder="1"/>
    <xf numFmtId="0" fontId="28" fillId="15" borderId="42" xfId="0" applyFont="1" applyFill="1" applyBorder="1"/>
    <xf numFmtId="165" fontId="28" fillId="15" borderId="42" xfId="0" applyNumberFormat="1" applyFont="1" applyFill="1" applyBorder="1"/>
    <xf numFmtId="0" fontId="30" fillId="13" borderId="42" xfId="0" applyFont="1" applyFill="1" applyBorder="1" applyAlignment="1">
      <alignment horizontal="center" vertical="center" wrapText="1"/>
    </xf>
    <xf numFmtId="0" fontId="0" fillId="0" borderId="42" xfId="0" applyBorder="1" applyAlignment="1">
      <alignment vertical="center" wrapText="1"/>
    </xf>
    <xf numFmtId="3" fontId="0" fillId="0" borderId="42" xfId="0" applyNumberFormat="1" applyBorder="1" applyAlignment="1">
      <alignment vertical="center" wrapText="1"/>
    </xf>
    <xf numFmtId="165" fontId="28" fillId="15" borderId="42" xfId="0" applyNumberFormat="1" applyFont="1" applyFill="1" applyBorder="1" applyAlignment="1">
      <alignment vertical="center" wrapText="1"/>
    </xf>
    <xf numFmtId="165" fontId="0" fillId="0" borderId="42" xfId="0" applyNumberFormat="1" applyBorder="1" applyAlignment="1">
      <alignment vertical="center" wrapText="1"/>
    </xf>
    <xf numFmtId="0" fontId="27" fillId="16" borderId="42" xfId="0" applyFont="1" applyFill="1" applyBorder="1" applyAlignment="1">
      <alignment vertical="center" wrapText="1"/>
    </xf>
    <xf numFmtId="3" fontId="27" fillId="16" borderId="42" xfId="0" applyNumberFormat="1" applyFont="1" applyFill="1" applyBorder="1" applyAlignment="1">
      <alignment vertical="center" wrapText="1"/>
    </xf>
    <xf numFmtId="165" fontId="27" fillId="16" borderId="42" xfId="0" applyNumberFormat="1" applyFont="1" applyFill="1" applyBorder="1" applyAlignment="1">
      <alignment vertical="center" wrapText="1"/>
    </xf>
    <xf numFmtId="0" fontId="27" fillId="17" borderId="42" xfId="0" applyFont="1" applyFill="1" applyBorder="1" applyAlignment="1">
      <alignment vertical="center" wrapText="1"/>
    </xf>
    <xf numFmtId="3" fontId="27" fillId="17" borderId="42" xfId="0" applyNumberFormat="1" applyFont="1" applyFill="1" applyBorder="1" applyAlignment="1">
      <alignment vertical="center" wrapText="1"/>
    </xf>
    <xf numFmtId="0" fontId="0" fillId="0" borderId="42" xfId="0" applyBorder="1"/>
    <xf numFmtId="0" fontId="27" fillId="16" borderId="42" xfId="0" applyFont="1" applyFill="1" applyBorder="1"/>
    <xf numFmtId="3" fontId="27" fillId="16" borderId="42" xfId="0" applyNumberFormat="1" applyFont="1" applyFill="1" applyBorder="1"/>
    <xf numFmtId="0" fontId="27" fillId="0" borderId="0" xfId="0" applyFont="1"/>
    <xf numFmtId="3" fontId="31" fillId="0" borderId="0" xfId="0" applyNumberFormat="1" applyFont="1"/>
    <xf numFmtId="3" fontId="27" fillId="0" borderId="0" xfId="0" applyNumberFormat="1" applyFont="1"/>
    <xf numFmtId="3" fontId="27" fillId="0" borderId="41" xfId="0" applyNumberFormat="1" applyFont="1" applyBorder="1"/>
    <xf numFmtId="1" fontId="29" fillId="0" borderId="42" xfId="0" applyNumberFormat="1" applyFont="1" applyBorder="1"/>
    <xf numFmtId="3" fontId="31" fillId="0" borderId="42" xfId="0" applyNumberFormat="1" applyFont="1" applyBorder="1" applyAlignment="1">
      <alignment vertical="center" wrapText="1"/>
    </xf>
    <xf numFmtId="0" fontId="27" fillId="14" borderId="43" xfId="0" applyFont="1" applyFill="1" applyBorder="1" applyAlignment="1">
      <alignment horizontal="center" wrapText="1"/>
    </xf>
    <xf numFmtId="3" fontId="31" fillId="0" borderId="42" xfId="0" applyNumberFormat="1" applyFont="1" applyBorder="1"/>
    <xf numFmtId="167" fontId="29" fillId="0" borderId="42" xfId="0" applyNumberFormat="1" applyFont="1" applyBorder="1"/>
    <xf numFmtId="167" fontId="29" fillId="0" borderId="0" xfId="0" applyNumberFormat="1" applyFont="1"/>
    <xf numFmtId="1" fontId="29" fillId="0" borderId="0" xfId="0" applyNumberFormat="1" applyFont="1"/>
    <xf numFmtId="3" fontId="29" fillId="0" borderId="0" xfId="0" applyNumberFormat="1" applyFont="1"/>
    <xf numFmtId="4" fontId="0" fillId="0" borderId="15" xfId="0" applyNumberFormat="1" applyBorder="1" applyAlignment="1">
      <alignment shrinkToFit="1"/>
    </xf>
    <xf numFmtId="4" fontId="13" fillId="0" borderId="4" xfId="1" applyNumberFormat="1" applyFont="1" applyBorder="1" applyAlignment="1">
      <alignment horizontal="center" vertical="center" shrinkToFit="1"/>
    </xf>
    <xf numFmtId="4" fontId="14" fillId="0" borderId="4" xfId="1" applyNumberFormat="1" applyFont="1" applyBorder="1" applyAlignment="1">
      <alignment vertical="center" shrinkToFit="1"/>
    </xf>
    <xf numFmtId="4" fontId="13" fillId="0" borderId="4" xfId="1" applyNumberFormat="1" applyFont="1" applyBorder="1" applyAlignment="1">
      <alignment vertical="center" shrinkToFit="1"/>
    </xf>
    <xf numFmtId="4" fontId="11" fillId="0" borderId="0" xfId="1" applyNumberFormat="1" applyFont="1" applyAlignment="1">
      <alignment vertical="center" shrinkToFit="1"/>
    </xf>
    <xf numFmtId="4" fontId="7" fillId="3" borderId="15" xfId="1" applyNumberFormat="1" applyFont="1" applyFill="1" applyBorder="1" applyAlignment="1">
      <alignment horizontal="right" vertical="center" shrinkToFit="1"/>
    </xf>
    <xf numFmtId="0" fontId="15" fillId="0" borderId="4" xfId="4" applyFont="1" applyBorder="1" applyAlignment="1">
      <alignment horizontal="center" vertical="center"/>
    </xf>
    <xf numFmtId="0" fontId="33" fillId="0" borderId="0" xfId="0" applyFont="1"/>
    <xf numFmtId="0" fontId="15" fillId="0" borderId="4" xfId="4" applyFont="1" applyBorder="1" applyAlignment="1">
      <alignment vertical="center" wrapText="1"/>
    </xf>
    <xf numFmtId="0" fontId="15" fillId="10" borderId="4" xfId="4" applyFont="1" applyFill="1" applyBorder="1" applyAlignment="1">
      <alignment horizontal="left" vertical="center" wrapText="1"/>
    </xf>
    <xf numFmtId="0" fontId="15" fillId="0" borderId="14" xfId="4" applyFont="1" applyBorder="1" applyAlignment="1">
      <alignment horizontal="left" vertical="center" wrapText="1"/>
    </xf>
    <xf numFmtId="0" fontId="20" fillId="0" borderId="38" xfId="4" applyFont="1" applyBorder="1" applyAlignment="1">
      <alignment horizontal="center" vertical="center"/>
    </xf>
    <xf numFmtId="0" fontId="20" fillId="0" borderId="14" xfId="4" applyFont="1" applyBorder="1" applyAlignment="1">
      <alignment horizontal="left" vertical="center" wrapText="1"/>
    </xf>
    <xf numFmtId="4" fontId="18" fillId="0" borderId="38" xfId="4" applyNumberFormat="1" applyFont="1" applyBorder="1" applyAlignment="1">
      <alignment vertical="center" shrinkToFit="1"/>
    </xf>
    <xf numFmtId="4" fontId="18" fillId="0" borderId="38" xfId="4" applyNumberFormat="1" applyFont="1" applyBorder="1" applyAlignment="1">
      <alignment horizontal="center" vertical="center" shrinkToFit="1"/>
    </xf>
    <xf numFmtId="0" fontId="15" fillId="0" borderId="38" xfId="4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8" xfId="1" applyFont="1" applyBorder="1" applyAlignment="1">
      <alignment vertical="center"/>
    </xf>
    <xf numFmtId="4" fontId="13" fillId="0" borderId="38" xfId="1" applyNumberFormat="1" applyFont="1" applyBorder="1" applyAlignment="1">
      <alignment vertical="center" shrinkToFit="1"/>
    </xf>
    <xf numFmtId="4" fontId="3" fillId="0" borderId="44" xfId="1" applyNumberFormat="1" applyFont="1" applyBorder="1" applyAlignment="1">
      <alignment vertical="center" shrinkToFit="1"/>
    </xf>
    <xf numFmtId="49" fontId="7" fillId="4" borderId="27" xfId="1" applyNumberFormat="1" applyFont="1" applyFill="1" applyBorder="1" applyAlignment="1">
      <alignment vertical="center"/>
    </xf>
    <xf numFmtId="49" fontId="7" fillId="4" borderId="28" xfId="1" applyNumberFormat="1" applyFont="1" applyFill="1" applyBorder="1" applyAlignment="1">
      <alignment vertical="center"/>
    </xf>
    <xf numFmtId="4" fontId="7" fillId="4" borderId="47" xfId="1" applyNumberFormat="1" applyFont="1" applyFill="1" applyBorder="1" applyAlignment="1">
      <alignment vertical="center" shrinkToFit="1"/>
    </xf>
    <xf numFmtId="0" fontId="32" fillId="0" borderId="14" xfId="4" applyFont="1" applyBorder="1" applyAlignment="1">
      <alignment horizontal="left" vertical="center" wrapText="1"/>
    </xf>
    <xf numFmtId="1" fontId="18" fillId="0" borderId="4" xfId="4" applyNumberFormat="1" applyFont="1" applyBorder="1" applyAlignment="1">
      <alignment horizontal="center" vertical="center"/>
    </xf>
    <xf numFmtId="1" fontId="18" fillId="0" borderId="38" xfId="4" applyNumberFormat="1" applyFont="1" applyBorder="1" applyAlignment="1">
      <alignment horizontal="center" vertical="center"/>
    </xf>
    <xf numFmtId="0" fontId="32" fillId="0" borderId="38" xfId="4" applyFont="1" applyBorder="1" applyAlignment="1">
      <alignment horizontal="center" vertical="center"/>
    </xf>
    <xf numFmtId="1" fontId="32" fillId="0" borderId="38" xfId="4" applyNumberFormat="1" applyFont="1" applyBorder="1" applyAlignment="1">
      <alignment horizontal="center" vertical="center"/>
    </xf>
    <xf numFmtId="0" fontId="0" fillId="7" borderId="11" xfId="4" applyFont="1" applyFill="1" applyBorder="1" applyAlignment="1">
      <alignment vertical="center"/>
    </xf>
    <xf numFmtId="1" fontId="0" fillId="7" borderId="20" xfId="4" applyNumberFormat="1" applyFont="1" applyFill="1" applyBorder="1" applyAlignment="1">
      <alignment vertical="center"/>
    </xf>
    <xf numFmtId="4" fontId="0" fillId="7" borderId="20" xfId="4" applyNumberFormat="1" applyFont="1" applyFill="1" applyBorder="1" applyAlignment="1">
      <alignment vertical="center"/>
    </xf>
    <xf numFmtId="4" fontId="0" fillId="0" borderId="38" xfId="4" applyNumberFormat="1" applyFont="1" applyBorder="1" applyAlignment="1">
      <alignment vertical="center"/>
    </xf>
    <xf numFmtId="0" fontId="18" fillId="20" borderId="4" xfId="4" applyFont="1" applyFill="1" applyBorder="1" applyAlignment="1">
      <alignment horizontal="center" vertical="center"/>
    </xf>
    <xf numFmtId="0" fontId="15" fillId="20" borderId="14" xfId="4" applyFont="1" applyFill="1" applyBorder="1" applyAlignment="1">
      <alignment horizontal="left" vertical="center" wrapText="1"/>
    </xf>
    <xf numFmtId="0" fontId="15" fillId="20" borderId="4" xfId="4" applyFont="1" applyFill="1" applyBorder="1" applyAlignment="1">
      <alignment horizontal="center" vertical="center"/>
    </xf>
    <xf numFmtId="1" fontId="18" fillId="20" borderId="4" xfId="4" applyNumberFormat="1" applyFont="1" applyFill="1" applyBorder="1" applyAlignment="1">
      <alignment horizontal="center" vertical="center"/>
    </xf>
    <xf numFmtId="4" fontId="34" fillId="20" borderId="4" xfId="4" applyNumberFormat="1" applyFont="1" applyFill="1" applyBorder="1" applyAlignment="1">
      <alignment vertical="center" shrinkToFit="1"/>
    </xf>
    <xf numFmtId="4" fontId="18" fillId="20" borderId="4" xfId="4" applyNumberFormat="1" applyFont="1" applyFill="1" applyBorder="1" applyAlignment="1">
      <alignment vertical="center" shrinkToFit="1"/>
    </xf>
    <xf numFmtId="4" fontId="18" fillId="20" borderId="4" xfId="4" applyNumberFormat="1" applyFont="1" applyFill="1" applyBorder="1" applyAlignment="1">
      <alignment horizontal="center" vertical="center" shrinkToFit="1"/>
    </xf>
    <xf numFmtId="4" fontId="0" fillId="20" borderId="15" xfId="4" applyNumberFormat="1" applyFont="1" applyFill="1" applyBorder="1" applyAlignment="1">
      <alignment vertical="center"/>
    </xf>
    <xf numFmtId="0" fontId="15" fillId="20" borderId="38" xfId="4" applyFont="1" applyFill="1" applyBorder="1" applyAlignment="1">
      <alignment horizontal="center" vertical="center"/>
    </xf>
    <xf numFmtId="1" fontId="18" fillId="20" borderId="38" xfId="4" applyNumberFormat="1" applyFont="1" applyFill="1" applyBorder="1" applyAlignment="1">
      <alignment horizontal="center" vertical="center"/>
    </xf>
    <xf numFmtId="4" fontId="34" fillId="20" borderId="38" xfId="4" applyNumberFormat="1" applyFont="1" applyFill="1" applyBorder="1" applyAlignment="1">
      <alignment vertical="center" shrinkToFit="1"/>
    </xf>
    <xf numFmtId="4" fontId="18" fillId="20" borderId="38" xfId="4" applyNumberFormat="1" applyFont="1" applyFill="1" applyBorder="1" applyAlignment="1">
      <alignment horizontal="center" vertical="center" shrinkToFit="1"/>
    </xf>
    <xf numFmtId="4" fontId="0" fillId="20" borderId="38" xfId="4" applyNumberFormat="1" applyFont="1" applyFill="1" applyBorder="1" applyAlignment="1">
      <alignment vertical="center"/>
    </xf>
    <xf numFmtId="0" fontId="35" fillId="0" borderId="0" xfId="4" applyFont="1" applyAlignment="1">
      <alignment vertical="center"/>
    </xf>
    <xf numFmtId="0" fontId="35" fillId="0" borderId="0" xfId="0" applyFont="1"/>
    <xf numFmtId="0" fontId="15" fillId="9" borderId="14" xfId="4" applyFont="1" applyFill="1" applyBorder="1" applyAlignment="1">
      <alignment horizontal="center" vertical="center"/>
    </xf>
    <xf numFmtId="4" fontId="34" fillId="0" borderId="4" xfId="4" applyNumberFormat="1" applyFont="1" applyBorder="1" applyAlignment="1">
      <alignment vertical="center" shrinkToFi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/>
    <xf numFmtId="49" fontId="37" fillId="0" borderId="0" xfId="0" applyNumberFormat="1" applyFont="1" applyAlignment="1">
      <alignment horizontal="left" vertical="center"/>
    </xf>
    <xf numFmtId="49" fontId="37" fillId="0" borderId="0" xfId="0" applyNumberFormat="1" applyFont="1" applyAlignment="1">
      <alignment vertical="center"/>
    </xf>
    <xf numFmtId="49" fontId="40" fillId="0" borderId="0" xfId="0" applyNumberFormat="1" applyFont="1" applyAlignment="1">
      <alignment vertical="center"/>
    </xf>
    <xf numFmtId="0" fontId="39" fillId="8" borderId="4" xfId="0" applyFont="1" applyFill="1" applyBorder="1" applyAlignment="1">
      <alignment vertical="center" wrapText="1"/>
    </xf>
    <xf numFmtId="0" fontId="39" fillId="8" borderId="4" xfId="0" applyFont="1" applyFill="1" applyBorder="1" applyAlignment="1">
      <alignment vertical="center"/>
    </xf>
    <xf numFmtId="0" fontId="39" fillId="8" borderId="4" xfId="0" applyFont="1" applyFill="1" applyBorder="1" applyAlignment="1">
      <alignment horizontal="center" vertical="center"/>
    </xf>
    <xf numFmtId="0" fontId="39" fillId="9" borderId="14" xfId="0" applyFont="1" applyFill="1" applyBorder="1" applyAlignment="1">
      <alignment horizontal="center" vertical="center"/>
    </xf>
    <xf numFmtId="0" fontId="39" fillId="9" borderId="4" xfId="0" applyFont="1" applyFill="1" applyBorder="1" applyAlignment="1">
      <alignment horizontal="center" vertical="center"/>
    </xf>
    <xf numFmtId="0" fontId="39" fillId="9" borderId="4" xfId="0" applyFont="1" applyFill="1" applyBorder="1" applyAlignment="1">
      <alignment horizontal="center" vertical="center" wrapText="1"/>
    </xf>
    <xf numFmtId="0" fontId="39" fillId="10" borderId="4" xfId="0" applyFont="1" applyFill="1" applyBorder="1" applyAlignment="1">
      <alignment horizontal="center" vertical="center"/>
    </xf>
    <xf numFmtId="4" fontId="39" fillId="10" borderId="4" xfId="0" applyNumberFormat="1" applyFont="1" applyFill="1" applyBorder="1" applyAlignment="1">
      <alignment vertical="center" shrinkToFit="1"/>
    </xf>
    <xf numFmtId="0" fontId="39" fillId="10" borderId="4" xfId="0" applyFont="1" applyFill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/>
    </xf>
    <xf numFmtId="0" fontId="39" fillId="0" borderId="14" xfId="0" applyFont="1" applyBorder="1" applyAlignment="1">
      <alignment vertical="center" wrapText="1"/>
    </xf>
    <xf numFmtId="2" fontId="39" fillId="0" borderId="4" xfId="0" applyNumberFormat="1" applyFont="1" applyBorder="1" applyAlignment="1">
      <alignment horizontal="center" vertical="center"/>
    </xf>
    <xf numFmtId="4" fontId="39" fillId="0" borderId="4" xfId="0" applyNumberFormat="1" applyFont="1" applyBorder="1" applyAlignment="1">
      <alignment vertical="center" shrinkToFit="1"/>
    </xf>
    <xf numFmtId="0" fontId="41" fillId="0" borderId="14" xfId="0" applyFont="1" applyBorder="1" applyAlignment="1">
      <alignment vertical="center" wrapText="1"/>
    </xf>
    <xf numFmtId="4" fontId="39" fillId="0" borderId="4" xfId="0" applyNumberFormat="1" applyFont="1" applyBorder="1" applyAlignment="1">
      <alignment vertical="center"/>
    </xf>
    <xf numFmtId="0" fontId="43" fillId="0" borderId="4" xfId="0" applyFont="1" applyBorder="1" applyAlignment="1">
      <alignment horizontal="center" vertical="center"/>
    </xf>
    <xf numFmtId="0" fontId="44" fillId="0" borderId="14" xfId="0" applyFont="1" applyBorder="1" applyAlignment="1">
      <alignment vertical="center" wrapText="1"/>
    </xf>
    <xf numFmtId="0" fontId="37" fillId="0" borderId="14" xfId="0" applyFont="1" applyBorder="1" applyAlignment="1">
      <alignment vertical="center" wrapText="1"/>
    </xf>
    <xf numFmtId="2" fontId="37" fillId="0" borderId="0" xfId="0" applyNumberFormat="1" applyFont="1"/>
    <xf numFmtId="4" fontId="40" fillId="0" borderId="0" xfId="0" applyNumberFormat="1" applyFont="1"/>
    <xf numFmtId="4" fontId="37" fillId="0" borderId="0" xfId="0" applyNumberFormat="1" applyFont="1"/>
    <xf numFmtId="0" fontId="45" fillId="0" borderId="21" xfId="0" applyFont="1" applyBorder="1"/>
    <xf numFmtId="0" fontId="43" fillId="0" borderId="21" xfId="0" applyFont="1" applyBorder="1"/>
    <xf numFmtId="0" fontId="45" fillId="0" borderId="15" xfId="0" applyFont="1" applyBorder="1"/>
    <xf numFmtId="4" fontId="36" fillId="10" borderId="4" xfId="0" applyNumberFormat="1" applyFont="1" applyFill="1" applyBorder="1" applyAlignment="1">
      <alignment vertical="center" shrinkToFit="1"/>
    </xf>
    <xf numFmtId="0" fontId="38" fillId="0" borderId="0" xfId="3" applyFont="1" applyAlignment="1">
      <alignment vertical="center"/>
    </xf>
    <xf numFmtId="0" fontId="39" fillId="0" borderId="0" xfId="2" applyFont="1" applyAlignment="1">
      <alignment vertical="center"/>
    </xf>
    <xf numFmtId="0" fontId="37" fillId="0" borderId="0" xfId="3" applyFont="1" applyAlignment="1">
      <alignment vertical="center"/>
    </xf>
    <xf numFmtId="0" fontId="40" fillId="0" borderId="0" xfId="3" applyFont="1" applyAlignment="1">
      <alignment vertical="center"/>
    </xf>
    <xf numFmtId="0" fontId="46" fillId="0" borderId="0" xfId="3" applyFont="1" applyAlignment="1">
      <alignment vertical="center"/>
    </xf>
    <xf numFmtId="0" fontId="36" fillId="0" borderId="0" xfId="2" applyFont="1" applyAlignment="1">
      <alignment vertical="center"/>
    </xf>
    <xf numFmtId="49" fontId="37" fillId="0" borderId="0" xfId="3" applyNumberFormat="1" applyFont="1" applyAlignment="1">
      <alignment horizontal="left" vertical="center"/>
    </xf>
    <xf numFmtId="49" fontId="37" fillId="0" borderId="0" xfId="3" applyNumberFormat="1" applyFont="1" applyAlignment="1">
      <alignment vertical="center"/>
    </xf>
    <xf numFmtId="49" fontId="40" fillId="0" borderId="0" xfId="3" applyNumberFormat="1" applyFont="1" applyAlignment="1">
      <alignment vertical="center"/>
    </xf>
    <xf numFmtId="0" fontId="39" fillId="5" borderId="4" xfId="2" applyFont="1" applyFill="1" applyBorder="1" applyAlignment="1">
      <alignment vertical="center" wrapText="1"/>
    </xf>
    <xf numFmtId="0" fontId="39" fillId="5" borderId="4" xfId="2" applyFont="1" applyFill="1" applyBorder="1" applyAlignment="1">
      <alignment vertical="center"/>
    </xf>
    <xf numFmtId="0" fontId="39" fillId="5" borderId="4" xfId="2" applyFont="1" applyFill="1" applyBorder="1" applyAlignment="1">
      <alignment horizontal="center" vertical="center"/>
    </xf>
    <xf numFmtId="0" fontId="39" fillId="6" borderId="14" xfId="2" applyFont="1" applyFill="1" applyBorder="1" applyAlignment="1">
      <alignment horizontal="center" vertical="center"/>
    </xf>
    <xf numFmtId="0" fontId="39" fillId="6" borderId="4" xfId="2" applyFont="1" applyFill="1" applyBorder="1" applyAlignment="1">
      <alignment horizontal="center" vertical="center"/>
    </xf>
    <xf numFmtId="0" fontId="39" fillId="6" borderId="4" xfId="2" applyFont="1" applyFill="1" applyBorder="1" applyAlignment="1">
      <alignment horizontal="center" vertical="center" wrapText="1"/>
    </xf>
    <xf numFmtId="0" fontId="39" fillId="7" borderId="4" xfId="2" applyFont="1" applyFill="1" applyBorder="1" applyAlignment="1">
      <alignment horizontal="center" vertical="center"/>
    </xf>
    <xf numFmtId="4" fontId="39" fillId="7" borderId="4" xfId="2" applyNumberFormat="1" applyFont="1" applyFill="1" applyBorder="1" applyAlignment="1">
      <alignment vertical="center" shrinkToFit="1"/>
    </xf>
    <xf numFmtId="0" fontId="39" fillId="7" borderId="4" xfId="2" applyFont="1" applyFill="1" applyBorder="1" applyAlignment="1">
      <alignment horizontal="center" vertical="center" shrinkToFit="1"/>
    </xf>
    <xf numFmtId="0" fontId="39" fillId="0" borderId="4" xfId="2" applyFont="1" applyBorder="1" applyAlignment="1">
      <alignment horizontal="center" vertical="center"/>
    </xf>
    <xf numFmtId="0" fontId="39" fillId="0" borderId="14" xfId="2" applyFont="1" applyBorder="1" applyAlignment="1">
      <alignment vertical="center"/>
    </xf>
    <xf numFmtId="4" fontId="39" fillId="0" borderId="4" xfId="2" applyNumberFormat="1" applyFont="1" applyBorder="1" applyAlignment="1">
      <alignment vertical="center" shrinkToFit="1"/>
    </xf>
    <xf numFmtId="0" fontId="47" fillId="0" borderId="14" xfId="2" applyFont="1" applyBorder="1" applyAlignment="1">
      <alignment vertical="center"/>
    </xf>
    <xf numFmtId="0" fontId="39" fillId="0" borderId="14" xfId="2" applyFont="1" applyBorder="1" applyAlignment="1">
      <alignment vertical="center" wrapText="1"/>
    </xf>
    <xf numFmtId="0" fontId="47" fillId="0" borderId="14" xfId="2" applyFont="1" applyBorder="1" applyAlignment="1">
      <alignment vertical="center" wrapText="1"/>
    </xf>
    <xf numFmtId="0" fontId="37" fillId="0" borderId="14" xfId="2" applyFont="1" applyBorder="1" applyAlignment="1">
      <alignment vertical="center" wrapText="1"/>
    </xf>
    <xf numFmtId="0" fontId="39" fillId="2" borderId="0" xfId="2" applyFont="1" applyFill="1" applyAlignment="1">
      <alignment vertical="center"/>
    </xf>
    <xf numFmtId="0" fontId="39" fillId="0" borderId="0" xfId="2" applyFont="1" applyAlignment="1">
      <alignment horizontal="center" vertical="center"/>
    </xf>
    <xf numFmtId="4" fontId="39" fillId="18" borderId="0" xfId="2" applyNumberFormat="1" applyFont="1" applyFill="1" applyAlignment="1">
      <alignment vertical="center" shrinkToFit="1"/>
    </xf>
    <xf numFmtId="0" fontId="39" fillId="18" borderId="0" xfId="2" applyFont="1" applyFill="1" applyAlignment="1">
      <alignment horizontal="center" vertical="center"/>
    </xf>
    <xf numFmtId="4" fontId="36" fillId="2" borderId="0" xfId="2" applyNumberFormat="1" applyFont="1" applyFill="1" applyAlignment="1">
      <alignment vertical="center" shrinkToFit="1"/>
    </xf>
    <xf numFmtId="0" fontId="38" fillId="0" borderId="0" xfId="4" applyFont="1" applyAlignment="1">
      <alignment vertical="center"/>
    </xf>
    <xf numFmtId="0" fontId="39" fillId="0" borderId="0" xfId="4" applyFont="1" applyAlignment="1">
      <alignment horizontal="left" vertical="center" wrapText="1"/>
    </xf>
    <xf numFmtId="0" fontId="39" fillId="0" borderId="0" xfId="4" applyFont="1" applyAlignment="1">
      <alignment horizontal="center" vertical="center"/>
    </xf>
    <xf numFmtId="0" fontId="37" fillId="0" borderId="0" xfId="4" applyFont="1" applyAlignment="1">
      <alignment vertical="center"/>
    </xf>
    <xf numFmtId="0" fontId="37" fillId="0" borderId="0" xfId="4" applyFont="1" applyAlignment="1">
      <alignment horizontal="left" vertical="center" wrapText="1"/>
    </xf>
    <xf numFmtId="0" fontId="39" fillId="8" borderId="4" xfId="4" applyFont="1" applyFill="1" applyBorder="1" applyAlignment="1">
      <alignment vertical="center" wrapText="1"/>
    </xf>
    <xf numFmtId="0" fontId="39" fillId="8" borderId="4" xfId="4" applyFont="1" applyFill="1" applyBorder="1" applyAlignment="1">
      <alignment horizontal="left" vertical="center" wrapText="1"/>
    </xf>
    <xf numFmtId="0" fontId="39" fillId="8" borderId="4" xfId="4" applyFont="1" applyFill="1" applyBorder="1" applyAlignment="1">
      <alignment horizontal="center" vertical="center"/>
    </xf>
    <xf numFmtId="0" fontId="39" fillId="9" borderId="14" xfId="4" applyFont="1" applyFill="1" applyBorder="1" applyAlignment="1">
      <alignment horizontal="center" vertical="center"/>
    </xf>
    <xf numFmtId="0" fontId="39" fillId="9" borderId="4" xfId="4" applyFont="1" applyFill="1" applyBorder="1" applyAlignment="1">
      <alignment horizontal="center" vertical="center"/>
    </xf>
    <xf numFmtId="0" fontId="39" fillId="9" borderId="4" xfId="4" applyFont="1" applyFill="1" applyBorder="1" applyAlignment="1">
      <alignment horizontal="center" vertical="center" wrapText="1"/>
    </xf>
    <xf numFmtId="0" fontId="39" fillId="10" borderId="4" xfId="4" applyFont="1" applyFill="1" applyBorder="1" applyAlignment="1">
      <alignment horizontal="center" vertical="center"/>
    </xf>
    <xf numFmtId="0" fontId="39" fillId="10" borderId="4" xfId="4" applyFont="1" applyFill="1" applyBorder="1" applyAlignment="1">
      <alignment horizontal="left" vertical="center" wrapText="1"/>
    </xf>
    <xf numFmtId="4" fontId="39" fillId="10" borderId="4" xfId="4" applyNumberFormat="1" applyFont="1" applyFill="1" applyBorder="1" applyAlignment="1">
      <alignment vertical="center" shrinkToFit="1"/>
    </xf>
    <xf numFmtId="4" fontId="39" fillId="10" borderId="4" xfId="4" applyNumberFormat="1" applyFont="1" applyFill="1" applyBorder="1" applyAlignment="1">
      <alignment horizontal="center" vertical="center" shrinkToFit="1"/>
    </xf>
    <xf numFmtId="0" fontId="39" fillId="0" borderId="4" xfId="4" applyFont="1" applyBorder="1" applyAlignment="1">
      <alignment horizontal="center" vertical="center"/>
    </xf>
    <xf numFmtId="0" fontId="39" fillId="0" borderId="14" xfId="4" applyFont="1" applyBorder="1" applyAlignment="1">
      <alignment horizontal="left" vertical="center" wrapText="1"/>
    </xf>
    <xf numFmtId="1" fontId="39" fillId="0" borderId="4" xfId="4" applyNumberFormat="1" applyFont="1" applyBorder="1" applyAlignment="1">
      <alignment horizontal="center" vertical="center"/>
    </xf>
    <xf numFmtId="4" fontId="39" fillId="0" borderId="4" xfId="4" applyNumberFormat="1" applyFont="1" applyBorder="1" applyAlignment="1">
      <alignment vertical="center" shrinkToFit="1"/>
    </xf>
    <xf numFmtId="4" fontId="39" fillId="0" borderId="4" xfId="4" applyNumberFormat="1" applyFont="1" applyBorder="1" applyAlignment="1">
      <alignment horizontal="center" vertical="center" shrinkToFit="1"/>
    </xf>
    <xf numFmtId="4" fontId="37" fillId="0" borderId="15" xfId="4" applyNumberFormat="1" applyFont="1" applyBorder="1" applyAlignment="1">
      <alignment vertical="center" shrinkToFit="1"/>
    </xf>
    <xf numFmtId="0" fontId="39" fillId="0" borderId="4" xfId="4" applyFont="1" applyBorder="1" applyAlignment="1">
      <alignment vertical="center" wrapText="1"/>
    </xf>
    <xf numFmtId="0" fontId="37" fillId="7" borderId="15" xfId="4" applyFont="1" applyFill="1" applyBorder="1" applyAlignment="1">
      <alignment vertical="center"/>
    </xf>
    <xf numFmtId="0" fontId="37" fillId="7" borderId="21" xfId="4" applyFont="1" applyFill="1" applyBorder="1" applyAlignment="1">
      <alignment vertical="center"/>
    </xf>
    <xf numFmtId="4" fontId="37" fillId="7" borderId="0" xfId="0" applyNumberFormat="1" applyFont="1" applyFill="1" applyAlignment="1">
      <alignment vertical="center" shrinkToFit="1"/>
    </xf>
    <xf numFmtId="4" fontId="37" fillId="7" borderId="21" xfId="4" applyNumberFormat="1" applyFont="1" applyFill="1" applyBorder="1" applyAlignment="1">
      <alignment vertical="center" shrinkToFit="1"/>
    </xf>
    <xf numFmtId="0" fontId="39" fillId="0" borderId="4" xfId="4" applyFont="1" applyBorder="1" applyAlignment="1">
      <alignment horizontal="left" vertical="center" wrapText="1"/>
    </xf>
    <xf numFmtId="0" fontId="39" fillId="0" borderId="14" xfId="4" applyFont="1" applyBorder="1" applyAlignment="1">
      <alignment vertical="center" wrapText="1"/>
    </xf>
    <xf numFmtId="0" fontId="39" fillId="0" borderId="42" xfId="4" applyFont="1" applyBorder="1" applyAlignment="1">
      <alignment horizontal="left" vertical="center" wrapText="1"/>
    </xf>
    <xf numFmtId="0" fontId="39" fillId="0" borderId="42" xfId="4" applyFont="1" applyBorder="1" applyAlignment="1">
      <alignment horizontal="center" vertical="center"/>
    </xf>
    <xf numFmtId="4" fontId="45" fillId="0" borderId="42" xfId="4" applyNumberFormat="1" applyFont="1" applyBorder="1" applyAlignment="1">
      <alignment vertical="center" shrinkToFit="1"/>
    </xf>
    <xf numFmtId="0" fontId="49" fillId="0" borderId="14" xfId="4" applyFont="1" applyBorder="1" applyAlignment="1">
      <alignment horizontal="left" vertical="center" wrapText="1"/>
    </xf>
    <xf numFmtId="0" fontId="49" fillId="0" borderId="4" xfId="4" applyFont="1" applyBorder="1" applyAlignment="1">
      <alignment horizontal="center" vertical="center"/>
    </xf>
    <xf numFmtId="1" fontId="49" fillId="0" borderId="4" xfId="4" applyNumberFormat="1" applyFont="1" applyBorder="1" applyAlignment="1">
      <alignment horizontal="center" vertical="center"/>
    </xf>
    <xf numFmtId="4" fontId="49" fillId="0" borderId="4" xfId="4" applyNumberFormat="1" applyFont="1" applyBorder="1" applyAlignment="1">
      <alignment vertical="center" shrinkToFit="1"/>
    </xf>
    <xf numFmtId="0" fontId="50" fillId="0" borderId="38" xfId="4" applyFont="1" applyBorder="1" applyAlignment="1">
      <alignment horizontal="center" vertical="center"/>
    </xf>
    <xf numFmtId="0" fontId="50" fillId="0" borderId="14" xfId="4" applyFont="1" applyBorder="1" applyAlignment="1">
      <alignment horizontal="left" vertical="center" wrapText="1"/>
    </xf>
    <xf numFmtId="1" fontId="50" fillId="0" borderId="38" xfId="4" applyNumberFormat="1" applyFont="1" applyBorder="1" applyAlignment="1">
      <alignment horizontal="center" vertical="center"/>
    </xf>
    <xf numFmtId="4" fontId="49" fillId="0" borderId="38" xfId="4" applyNumberFormat="1" applyFont="1" applyBorder="1" applyAlignment="1">
      <alignment vertical="center" shrinkToFit="1"/>
    </xf>
    <xf numFmtId="4" fontId="39" fillId="0" borderId="38" xfId="4" applyNumberFormat="1" applyFont="1" applyBorder="1" applyAlignment="1">
      <alignment horizontal="center" vertical="center" shrinkToFit="1"/>
    </xf>
    <xf numFmtId="0" fontId="39" fillId="0" borderId="38" xfId="4" applyFont="1" applyBorder="1" applyAlignment="1">
      <alignment horizontal="center" vertical="center"/>
    </xf>
    <xf numFmtId="1" fontId="39" fillId="0" borderId="38" xfId="4" applyNumberFormat="1" applyFont="1" applyBorder="1" applyAlignment="1">
      <alignment horizontal="center" vertical="center"/>
    </xf>
    <xf numFmtId="0" fontId="51" fillId="0" borderId="4" xfId="4" applyFont="1" applyBorder="1" applyAlignment="1">
      <alignment horizontal="center" vertical="center"/>
    </xf>
    <xf numFmtId="1" fontId="51" fillId="0" borderId="4" xfId="4" applyNumberFormat="1" applyFont="1" applyBorder="1" applyAlignment="1">
      <alignment horizontal="center" vertical="center"/>
    </xf>
    <xf numFmtId="4" fontId="39" fillId="0" borderId="38" xfId="4" applyNumberFormat="1" applyFont="1" applyBorder="1" applyAlignment="1">
      <alignment vertical="center" shrinkToFit="1"/>
    </xf>
    <xf numFmtId="0" fontId="50" fillId="0" borderId="4" xfId="4" applyFont="1" applyBorder="1" applyAlignment="1">
      <alignment horizontal="center" vertical="center"/>
    </xf>
    <xf numFmtId="4" fontId="37" fillId="0" borderId="0" xfId="0" applyNumberFormat="1" applyFont="1" applyAlignment="1">
      <alignment vertical="center"/>
    </xf>
    <xf numFmtId="0" fontId="40" fillId="0" borderId="0" xfId="4" applyFont="1" applyAlignment="1">
      <alignment vertical="center"/>
    </xf>
    <xf numFmtId="4" fontId="40" fillId="7" borderId="21" xfId="4" applyNumberFormat="1" applyFont="1" applyFill="1" applyBorder="1" applyAlignment="1">
      <alignment vertical="center"/>
    </xf>
    <xf numFmtId="4" fontId="52" fillId="0" borderId="42" xfId="4" applyNumberFormat="1" applyFont="1" applyBorder="1" applyAlignment="1">
      <alignment vertical="center" shrinkToFit="1"/>
    </xf>
    <xf numFmtId="0" fontId="4" fillId="2" borderId="4" xfId="1" applyFont="1" applyFill="1" applyBorder="1" applyAlignment="1" applyProtection="1">
      <alignment vertical="center" shrinkToFit="1"/>
      <protection locked="0"/>
    </xf>
    <xf numFmtId="0" fontId="4" fillId="2" borderId="4" xfId="1" applyFont="1" applyFill="1" applyBorder="1" applyAlignment="1" applyProtection="1">
      <alignment horizontal="left" vertical="center" wrapText="1"/>
      <protection locked="0"/>
    </xf>
    <xf numFmtId="4" fontId="39" fillId="19" borderId="4" xfId="4" applyNumberFormat="1" applyFont="1" applyFill="1" applyBorder="1" applyAlignment="1" applyProtection="1">
      <alignment vertical="center" shrinkToFit="1"/>
      <protection locked="0"/>
    </xf>
    <xf numFmtId="4" fontId="39" fillId="21" borderId="15" xfId="4" applyNumberFormat="1" applyFont="1" applyFill="1" applyBorder="1" applyAlignment="1" applyProtection="1">
      <alignment vertical="center" shrinkToFit="1"/>
      <protection locked="0"/>
    </xf>
    <xf numFmtId="10" fontId="48" fillId="15" borderId="42" xfId="4" applyNumberFormat="1" applyFont="1" applyFill="1" applyBorder="1" applyAlignment="1" applyProtection="1">
      <alignment horizontal="center" vertical="center"/>
      <protection locked="0"/>
    </xf>
    <xf numFmtId="4" fontId="51" fillId="21" borderId="15" xfId="4" applyNumberFormat="1" applyFont="1" applyFill="1" applyBorder="1" applyAlignment="1" applyProtection="1">
      <alignment vertical="center" shrinkToFit="1"/>
      <protection locked="0"/>
    </xf>
    <xf numFmtId="4" fontId="39" fillId="19" borderId="4" xfId="0" applyNumberFormat="1" applyFont="1" applyFill="1" applyBorder="1" applyAlignment="1" applyProtection="1">
      <alignment vertical="center" shrinkToFit="1"/>
      <protection locked="0"/>
    </xf>
    <xf numFmtId="4" fontId="42" fillId="19" borderId="4" xfId="0" applyNumberFormat="1" applyFont="1" applyFill="1" applyBorder="1" applyAlignment="1" applyProtection="1">
      <alignment vertical="center" shrinkToFit="1"/>
      <protection locked="0"/>
    </xf>
    <xf numFmtId="4" fontId="32" fillId="19" borderId="4" xfId="4" applyNumberFormat="1" applyFont="1" applyFill="1" applyBorder="1" applyAlignment="1" applyProtection="1">
      <alignment vertical="center" shrinkToFit="1"/>
      <protection locked="0"/>
    </xf>
    <xf numFmtId="4" fontId="34" fillId="19" borderId="4" xfId="4" applyNumberFormat="1" applyFont="1" applyFill="1" applyBorder="1" applyAlignment="1" applyProtection="1">
      <alignment vertical="center" shrinkToFit="1"/>
      <protection locked="0"/>
    </xf>
    <xf numFmtId="4" fontId="39" fillId="0" borderId="15" xfId="4" applyNumberFormat="1" applyFont="1" applyBorder="1" applyAlignment="1">
      <alignment vertical="center" shrinkToFit="1"/>
    </xf>
    <xf numFmtId="49" fontId="2" fillId="0" borderId="0" xfId="1" applyNumberFormat="1" applyFont="1" applyAlignment="1">
      <alignment horizontal="center" vertical="center"/>
    </xf>
    <xf numFmtId="0" fontId="0" fillId="0" borderId="0" xfId="0"/>
    <xf numFmtId="49" fontId="3" fillId="2" borderId="5" xfId="1" applyNumberFormat="1" applyFont="1" applyFill="1" applyBorder="1" applyAlignment="1" applyProtection="1">
      <alignment horizontal="left" vertical="center"/>
      <protection locked="0"/>
    </xf>
    <xf numFmtId="0" fontId="0" fillId="0" borderId="29" xfId="0" applyBorder="1" applyProtection="1">
      <protection locked="0"/>
    </xf>
    <xf numFmtId="0" fontId="3" fillId="0" borderId="3" xfId="1" applyFont="1" applyBorder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7" fillId="3" borderId="14" xfId="1" applyNumberFormat="1" applyFont="1" applyFill="1" applyBorder="1" applyAlignment="1">
      <alignment horizontal="left" vertical="center"/>
    </xf>
    <xf numFmtId="0" fontId="0" fillId="0" borderId="21" xfId="0" applyBorder="1"/>
    <xf numFmtId="0" fontId="3" fillId="0" borderId="1" xfId="1" applyFont="1" applyBorder="1" applyAlignment="1">
      <alignment vertical="center" wrapText="1"/>
    </xf>
    <xf numFmtId="0" fontId="0" fillId="0" borderId="30" xfId="0" applyBorder="1"/>
    <xf numFmtId="0" fontId="0" fillId="0" borderId="16" xfId="0" applyBorder="1"/>
    <xf numFmtId="0" fontId="0" fillId="0" borderId="31" xfId="0" applyBorder="1"/>
    <xf numFmtId="0" fontId="0" fillId="0" borderId="12" xfId="0" applyBorder="1"/>
    <xf numFmtId="0" fontId="3" fillId="0" borderId="1" xfId="1" applyFont="1" applyBorder="1" applyAlignment="1">
      <alignment horizontal="left" vertical="center" wrapText="1"/>
    </xf>
    <xf numFmtId="0" fontId="0" fillId="0" borderId="40" xfId="0" applyBorder="1"/>
    <xf numFmtId="49" fontId="6" fillId="0" borderId="17" xfId="1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49" fontId="3" fillId="0" borderId="38" xfId="1" applyNumberFormat="1" applyFont="1" applyBorder="1" applyAlignment="1">
      <alignment vertical="center"/>
    </xf>
    <xf numFmtId="49" fontId="7" fillId="4" borderId="45" xfId="1" applyNumberFormat="1" applyFont="1" applyFill="1" applyBorder="1" applyAlignment="1">
      <alignment horizontal="left" vertical="center"/>
    </xf>
    <xf numFmtId="0" fontId="0" fillId="0" borderId="46" xfId="0" applyBorder="1"/>
    <xf numFmtId="4" fontId="3" fillId="0" borderId="8" xfId="1" applyNumberFormat="1" applyFont="1" applyBorder="1" applyAlignment="1">
      <alignment horizontal="left" vertical="center" wrapText="1" shrinkToFit="1"/>
    </xf>
    <xf numFmtId="4" fontId="3" fillId="0" borderId="7" xfId="1" applyNumberFormat="1" applyFont="1" applyBorder="1" applyAlignment="1">
      <alignment horizontal="left" vertical="center" wrapText="1" shrinkToFit="1"/>
    </xf>
    <xf numFmtId="49" fontId="5" fillId="0" borderId="0" xfId="1" applyNumberFormat="1" applyFont="1" applyAlignment="1">
      <alignment horizontal="center" vertical="center"/>
    </xf>
    <xf numFmtId="49" fontId="3" fillId="0" borderId="4" xfId="1" applyNumberFormat="1" applyFont="1" applyBorder="1" applyAlignment="1">
      <alignment horizontal="left" vertical="center"/>
    </xf>
    <xf numFmtId="0" fontId="0" fillId="0" borderId="8" xfId="0" applyBorder="1"/>
    <xf numFmtId="4" fontId="3" fillId="0" borderId="8" xfId="1" applyNumberFormat="1" applyFont="1" applyBorder="1" applyAlignment="1">
      <alignment horizontal="left" vertical="center" shrinkToFit="1"/>
    </xf>
    <xf numFmtId="0" fontId="3" fillId="0" borderId="4" xfId="1" applyFont="1" applyBorder="1" applyAlignment="1">
      <alignment horizontal="left" vertical="center" wrapText="1"/>
    </xf>
    <xf numFmtId="0" fontId="3" fillId="0" borderId="6" xfId="1" applyFont="1" applyBorder="1" applyAlignment="1">
      <alignment vertical="center" wrapText="1"/>
    </xf>
    <xf numFmtId="0" fontId="0" fillId="0" borderId="7" xfId="0" applyBorder="1"/>
    <xf numFmtId="49" fontId="8" fillId="0" borderId="32" xfId="1" applyNumberFormat="1" applyFont="1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49" fontId="8" fillId="0" borderId="34" xfId="1" applyNumberFormat="1" applyFont="1" applyBorder="1" applyAlignment="1">
      <alignment horizontal="left" vertical="center"/>
    </xf>
    <xf numFmtId="0" fontId="0" fillId="0" borderId="35" xfId="0" applyBorder="1"/>
    <xf numFmtId="0" fontId="0" fillId="0" borderId="36" xfId="0" applyBorder="1"/>
    <xf numFmtId="0" fontId="3" fillId="0" borderId="39" xfId="1" applyFont="1" applyBorder="1" applyAlignment="1">
      <alignment horizontal="center" vertical="center" wrapText="1"/>
    </xf>
    <xf numFmtId="0" fontId="0" fillId="0" borderId="25" xfId="0" applyBorder="1"/>
    <xf numFmtId="0" fontId="4" fillId="2" borderId="4" xfId="1" applyFont="1" applyFill="1" applyBorder="1" applyAlignment="1" applyProtection="1">
      <alignment vertical="center" wrapText="1"/>
      <protection locked="0"/>
    </xf>
    <xf numFmtId="0" fontId="0" fillId="0" borderId="37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14" fontId="3" fillId="2" borderId="5" xfId="1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/>
    <xf numFmtId="4" fontId="3" fillId="0" borderId="8" xfId="1" applyNumberFormat="1" applyFont="1" applyBorder="1" applyAlignment="1">
      <alignment vertical="center" wrapText="1" shrinkToFit="1"/>
    </xf>
    <xf numFmtId="49" fontId="8" fillId="0" borderId="33" xfId="1" applyNumberFormat="1" applyFont="1" applyBorder="1" applyAlignment="1">
      <alignment horizontal="center" vertical="center"/>
    </xf>
    <xf numFmtId="0" fontId="1" fillId="0" borderId="0" xfId="1" applyFont="1"/>
    <xf numFmtId="0" fontId="0" fillId="0" borderId="26" xfId="0" applyBorder="1"/>
    <xf numFmtId="49" fontId="3" fillId="2" borderId="5" xfId="1" applyNumberFormat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vertical="center" shrinkToFit="1"/>
      <protection locked="0"/>
    </xf>
    <xf numFmtId="0" fontId="0" fillId="0" borderId="15" xfId="0" applyBorder="1" applyProtection="1">
      <protection locked="0"/>
    </xf>
    <xf numFmtId="49" fontId="7" fillId="0" borderId="35" xfId="1" applyNumberFormat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/>
    </xf>
    <xf numFmtId="0" fontId="0" fillId="0" borderId="50" xfId="0" applyBorder="1"/>
    <xf numFmtId="0" fontId="0" fillId="0" borderId="51" xfId="0" applyBorder="1"/>
    <xf numFmtId="0" fontId="3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0" fillId="0" borderId="15" xfId="0" applyBorder="1"/>
    <xf numFmtId="0" fontId="10" fillId="0" borderId="4" xfId="1" applyFont="1" applyBorder="1" applyAlignment="1">
      <alignment horizontal="center" vertical="center"/>
    </xf>
    <xf numFmtId="0" fontId="39" fillId="10" borderId="4" xfId="4" applyFont="1" applyFill="1" applyBorder="1" applyAlignment="1">
      <alignment vertical="center" wrapText="1"/>
    </xf>
    <xf numFmtId="0" fontId="37" fillId="0" borderId="21" xfId="0" applyFont="1" applyBorder="1"/>
    <xf numFmtId="0" fontId="37" fillId="0" borderId="15" xfId="0" applyFont="1" applyBorder="1"/>
    <xf numFmtId="0" fontId="39" fillId="10" borderId="4" xfId="4" applyFont="1" applyFill="1" applyBorder="1" applyAlignment="1">
      <alignment horizontal="left" vertical="center" wrapText="1"/>
    </xf>
    <xf numFmtId="0" fontId="36" fillId="0" borderId="0" xfId="4" applyFont="1" applyAlignment="1">
      <alignment horizontal="center" vertical="center" wrapText="1"/>
    </xf>
    <xf numFmtId="0" fontId="37" fillId="0" borderId="0" xfId="0" applyFont="1"/>
    <xf numFmtId="0" fontId="39" fillId="0" borderId="6" xfId="2" applyFont="1" applyBorder="1" applyAlignment="1">
      <alignment horizontal="center" vertical="center"/>
    </xf>
    <xf numFmtId="0" fontId="39" fillId="0" borderId="7" xfId="2" applyFont="1" applyBorder="1" applyAlignment="1">
      <alignment horizontal="center" vertical="center"/>
    </xf>
    <xf numFmtId="0" fontId="39" fillId="0" borderId="8" xfId="2" applyFont="1" applyBorder="1" applyAlignment="1">
      <alignment horizontal="center" vertical="center"/>
    </xf>
    <xf numFmtId="0" fontId="39" fillId="0" borderId="52" xfId="2" applyFont="1" applyBorder="1" applyAlignment="1">
      <alignment horizontal="center" vertical="center"/>
    </xf>
    <xf numFmtId="0" fontId="39" fillId="0" borderId="48" xfId="2" applyFont="1" applyBorder="1" applyAlignment="1">
      <alignment horizontal="center" vertical="center"/>
    </xf>
    <xf numFmtId="0" fontId="39" fillId="0" borderId="37" xfId="2" applyFont="1" applyBorder="1" applyAlignment="1">
      <alignment horizontal="center" vertical="center"/>
    </xf>
    <xf numFmtId="0" fontId="39" fillId="0" borderId="16" xfId="2" applyFont="1" applyBorder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39" fillId="0" borderId="31" xfId="2" applyFont="1" applyBorder="1" applyAlignment="1">
      <alignment horizontal="center" vertical="center"/>
    </xf>
    <xf numFmtId="0" fontId="39" fillId="0" borderId="12" xfId="2" applyFont="1" applyBorder="1" applyAlignment="1">
      <alignment horizontal="center" vertical="center"/>
    </xf>
    <xf numFmtId="0" fontId="39" fillId="0" borderId="20" xfId="2" applyFont="1" applyBorder="1" applyAlignment="1">
      <alignment horizontal="center" vertical="center"/>
    </xf>
    <xf numFmtId="0" fontId="39" fillId="0" borderId="11" xfId="2" applyFont="1" applyBorder="1" applyAlignment="1">
      <alignment horizontal="center" vertical="center"/>
    </xf>
    <xf numFmtId="0" fontId="39" fillId="0" borderId="4" xfId="2" applyFont="1" applyBorder="1" applyAlignment="1">
      <alignment horizontal="center" vertical="center" shrinkToFit="1"/>
    </xf>
    <xf numFmtId="0" fontId="36" fillId="2" borderId="0" xfId="2" applyFont="1" applyFill="1" applyAlignment="1">
      <alignment vertical="center"/>
    </xf>
    <xf numFmtId="0" fontId="39" fillId="0" borderId="0" xfId="2" applyFont="1" applyAlignment="1">
      <alignment vertical="center"/>
    </xf>
    <xf numFmtId="0" fontId="39" fillId="0" borderId="4" xfId="2" applyFont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9" fillId="7" borderId="4" xfId="2" applyFont="1" applyFill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39" fillId="10" borderId="4" xfId="0" applyFont="1" applyFill="1" applyBorder="1" applyAlignment="1">
      <alignment vertical="center"/>
    </xf>
    <xf numFmtId="0" fontId="39" fillId="0" borderId="4" xfId="0" applyFont="1" applyBorder="1" applyAlignment="1">
      <alignment vertical="center"/>
    </xf>
    <xf numFmtId="0" fontId="43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 shrinkToFit="1"/>
    </xf>
    <xf numFmtId="0" fontId="18" fillId="10" borderId="4" xfId="4" applyFont="1" applyFill="1" applyBorder="1" applyAlignment="1">
      <alignment horizontal="left" vertical="center" wrapText="1"/>
    </xf>
    <xf numFmtId="0" fontId="18" fillId="0" borderId="4" xfId="4" applyFont="1" applyBorder="1" applyAlignment="1">
      <alignment vertical="center"/>
    </xf>
    <xf numFmtId="0" fontId="20" fillId="0" borderId="4" xfId="4" applyFont="1" applyBorder="1" applyAlignment="1">
      <alignment horizontal="center" vertical="center"/>
    </xf>
    <xf numFmtId="0" fontId="15" fillId="10" borderId="4" xfId="4" applyFont="1" applyFill="1" applyBorder="1" applyAlignment="1">
      <alignment horizontal="left" vertical="center" wrapText="1"/>
    </xf>
    <xf numFmtId="0" fontId="16" fillId="0" borderId="0" xfId="4" applyFont="1" applyAlignment="1">
      <alignment horizontal="center" vertical="center" wrapText="1"/>
    </xf>
    <xf numFmtId="0" fontId="18" fillId="10" borderId="4" xfId="4" applyFont="1" applyFill="1" applyBorder="1" applyAlignment="1">
      <alignment vertical="center" wrapText="1"/>
    </xf>
    <xf numFmtId="4" fontId="34" fillId="0" borderId="6" xfId="4" applyNumberFormat="1" applyFont="1" applyBorder="1" applyAlignment="1">
      <alignment vertical="center" shrinkToFit="1"/>
    </xf>
    <xf numFmtId="4" fontId="34" fillId="0" borderId="7" xfId="4" applyNumberFormat="1" applyFont="1" applyBorder="1" applyAlignment="1">
      <alignment vertical="center" shrinkToFit="1"/>
    </xf>
    <xf numFmtId="4" fontId="34" fillId="0" borderId="8" xfId="4" applyNumberFormat="1" applyFont="1" applyBorder="1" applyAlignment="1">
      <alignment vertical="center" shrinkToFit="1"/>
    </xf>
    <xf numFmtId="0" fontId="18" fillId="0" borderId="6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26" fillId="13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6">
    <cellStyle name="Normal" xfId="4" xr:uid="{00000000-0005-0000-0000-000004000000}"/>
    <cellStyle name="Normal 2" xfId="5" xr:uid="{5F050557-F9AB-447C-993E-FB6A654ED562}"/>
    <cellStyle name="Normal 2 2" xfId="3" xr:uid="{00000000-0005-0000-0000-000003000000}"/>
    <cellStyle name="Normální" xfId="0" builtinId="0"/>
    <cellStyle name="Normální 2 2" xfId="2" xr:uid="{00000000-0005-0000-0000-000002000000}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A3" sqref="A3:B5"/>
    </sheetView>
  </sheetViews>
  <sheetFormatPr defaultColWidth="9.109375" defaultRowHeight="14.4" x14ac:dyDescent="0.3"/>
  <cols>
    <col min="1" max="1" width="5.33203125" style="3" customWidth="1"/>
    <col min="2" max="2" width="10.6640625" style="3" customWidth="1"/>
    <col min="3" max="3" width="23.6640625" style="3" customWidth="1"/>
    <col min="4" max="4" width="8.88671875" style="3" customWidth="1"/>
    <col min="5" max="6" width="14.5546875" style="3" customWidth="1"/>
    <col min="7" max="7" width="9.6640625" style="3" customWidth="1"/>
    <col min="8" max="8" width="19.5546875" style="3" customWidth="1"/>
    <col min="9" max="9" width="12" style="3" customWidth="1"/>
    <col min="10" max="16" width="9.109375" style="3" customWidth="1"/>
    <col min="17" max="16384" width="9.109375" style="3"/>
  </cols>
  <sheetData>
    <row r="1" spans="1:9" customFormat="1" ht="26.25" customHeight="1" x14ac:dyDescent="0.3">
      <c r="A1" s="273" t="s">
        <v>0</v>
      </c>
      <c r="B1" s="274"/>
      <c r="C1" s="274"/>
      <c r="D1" s="274"/>
      <c r="E1" s="274"/>
      <c r="F1" s="274"/>
      <c r="G1" s="274"/>
      <c r="H1" s="274"/>
      <c r="I1" s="274"/>
    </row>
    <row r="2" spans="1:9" customFormat="1" ht="27" customHeight="1" x14ac:dyDescent="0.3">
      <c r="A2" s="1"/>
      <c r="B2" s="2"/>
      <c r="C2" s="2"/>
      <c r="D2" s="2"/>
      <c r="E2" s="2"/>
      <c r="F2" s="2"/>
      <c r="G2" s="2"/>
      <c r="H2" s="2"/>
      <c r="I2" s="2"/>
    </row>
    <row r="3" spans="1:9" customFormat="1" ht="42" customHeight="1" x14ac:dyDescent="0.3">
      <c r="A3" s="311" t="s">
        <v>1</v>
      </c>
      <c r="B3" s="284"/>
      <c r="C3" s="283" t="s">
        <v>2</v>
      </c>
      <c r="D3" s="284"/>
      <c r="E3" s="4" t="s">
        <v>3</v>
      </c>
      <c r="F3" s="288" t="s">
        <v>4</v>
      </c>
      <c r="G3" s="289"/>
      <c r="H3" s="4" t="s">
        <v>5</v>
      </c>
      <c r="I3" s="20" t="s">
        <v>6</v>
      </c>
    </row>
    <row r="4" spans="1:9" customFormat="1" ht="15" customHeight="1" x14ac:dyDescent="0.3">
      <c r="A4" s="312"/>
      <c r="B4" s="286"/>
      <c r="C4" s="285"/>
      <c r="D4" s="286"/>
      <c r="E4" s="303" t="s">
        <v>7</v>
      </c>
      <c r="F4" s="313"/>
      <c r="G4" s="314"/>
      <c r="H4" s="302" t="s">
        <v>8</v>
      </c>
      <c r="I4" s="323"/>
    </row>
    <row r="5" spans="1:9" x14ac:dyDescent="0.3">
      <c r="A5" s="279"/>
      <c r="B5" s="280"/>
      <c r="C5" s="287"/>
      <c r="D5" s="280"/>
      <c r="E5" s="304"/>
      <c r="F5" s="315"/>
      <c r="G5" s="316"/>
      <c r="H5" s="300"/>
      <c r="I5" s="276"/>
    </row>
    <row r="6" spans="1:9" customFormat="1" ht="15" customHeight="1" x14ac:dyDescent="0.3">
      <c r="A6" s="277" t="s">
        <v>9</v>
      </c>
      <c r="B6" s="278"/>
      <c r="C6" s="302" t="s">
        <v>10</v>
      </c>
      <c r="D6" s="318"/>
      <c r="E6" s="5" t="s">
        <v>11</v>
      </c>
      <c r="F6" s="324"/>
      <c r="G6" s="325"/>
      <c r="H6" s="302" t="s">
        <v>12</v>
      </c>
      <c r="I6" s="275"/>
    </row>
    <row r="7" spans="1:9" x14ac:dyDescent="0.3">
      <c r="A7" s="279"/>
      <c r="B7" s="280"/>
      <c r="C7" s="287"/>
      <c r="D7" s="280"/>
      <c r="E7" s="6" t="s">
        <v>13</v>
      </c>
      <c r="F7" s="262"/>
      <c r="G7" s="263"/>
      <c r="H7" s="300"/>
      <c r="I7" s="276"/>
    </row>
    <row r="8" spans="1:9" customFormat="1" ht="15" customHeight="1" x14ac:dyDescent="0.3">
      <c r="A8" s="277" t="s">
        <v>14</v>
      </c>
      <c r="B8" s="278"/>
      <c r="C8" s="293" t="s">
        <v>15</v>
      </c>
      <c r="D8" s="278"/>
      <c r="E8" s="302" t="s">
        <v>16</v>
      </c>
      <c r="F8" s="330">
        <v>2026</v>
      </c>
      <c r="G8" s="318"/>
      <c r="H8" s="299" t="s">
        <v>17</v>
      </c>
      <c r="I8" s="317"/>
    </row>
    <row r="9" spans="1:9" customFormat="1" ht="15.75" customHeight="1" x14ac:dyDescent="0.3">
      <c r="A9" s="279"/>
      <c r="B9" s="280"/>
      <c r="C9" s="287"/>
      <c r="D9" s="280"/>
      <c r="E9" s="300"/>
      <c r="F9" s="287"/>
      <c r="G9" s="280"/>
      <c r="H9" s="300"/>
      <c r="I9" s="276"/>
    </row>
    <row r="10" spans="1:9" x14ac:dyDescent="0.3">
      <c r="A10" s="7"/>
      <c r="B10" s="7"/>
      <c r="C10" s="7"/>
      <c r="D10" s="7"/>
      <c r="E10" s="7"/>
      <c r="F10" s="7"/>
      <c r="G10" s="7"/>
      <c r="H10" s="7"/>
      <c r="I10" s="8"/>
    </row>
    <row r="11" spans="1:9" customFormat="1" ht="24" customHeight="1" x14ac:dyDescent="0.3">
      <c r="A11" s="298" t="s">
        <v>18</v>
      </c>
      <c r="B11" s="274"/>
      <c r="C11" s="274"/>
      <c r="D11" s="274"/>
      <c r="E11" s="274"/>
      <c r="F11" s="274"/>
      <c r="G11" s="274"/>
      <c r="H11" s="274"/>
      <c r="I11" s="274"/>
    </row>
    <row r="12" spans="1:9" customFormat="1" ht="27" customHeight="1" x14ac:dyDescent="0.3">
      <c r="A12" s="21" t="s">
        <v>19</v>
      </c>
      <c r="B12" s="290" t="s">
        <v>20</v>
      </c>
      <c r="C12" s="291"/>
      <c r="D12" s="291"/>
      <c r="E12" s="291"/>
      <c r="F12" s="291"/>
      <c r="G12" s="291"/>
      <c r="H12" s="291"/>
      <c r="I12" s="292"/>
    </row>
    <row r="13" spans="1:9" customFormat="1" ht="15" customHeight="1" x14ac:dyDescent="0.3">
      <c r="A13" s="327" t="s">
        <v>21</v>
      </c>
      <c r="B13" s="326" t="s">
        <v>22</v>
      </c>
      <c r="C13" s="309"/>
      <c r="D13" s="309"/>
      <c r="E13" s="309"/>
      <c r="F13" s="309"/>
      <c r="G13" s="296" t="s">
        <v>23</v>
      </c>
      <c r="H13" s="280"/>
      <c r="I13" s="22">
        <f>Rekapitulace!E5</f>
        <v>0</v>
      </c>
    </row>
    <row r="14" spans="1:9" customFormat="1" ht="15" customHeight="1" x14ac:dyDescent="0.3">
      <c r="A14" s="328"/>
      <c r="B14" s="274"/>
      <c r="C14" s="274"/>
      <c r="D14" s="274"/>
      <c r="E14" s="274"/>
      <c r="F14" s="274"/>
      <c r="G14" s="319" t="s">
        <v>24</v>
      </c>
      <c r="H14" s="280"/>
      <c r="I14" s="22">
        <f>Rekapitulace!E6</f>
        <v>0</v>
      </c>
    </row>
    <row r="15" spans="1:9" customFormat="1" ht="15" customHeight="1" x14ac:dyDescent="0.3">
      <c r="A15" s="328"/>
      <c r="B15" s="274"/>
      <c r="C15" s="274"/>
      <c r="D15" s="274"/>
      <c r="E15" s="274"/>
      <c r="F15" s="274"/>
      <c r="G15" s="319" t="s">
        <v>25</v>
      </c>
      <c r="H15" s="280"/>
      <c r="I15" s="22">
        <f>Rekapitulace!E7</f>
        <v>0</v>
      </c>
    </row>
    <row r="16" spans="1:9" x14ac:dyDescent="0.3">
      <c r="A16" s="328"/>
      <c r="B16" s="321"/>
      <c r="C16" s="321"/>
      <c r="D16" s="321"/>
      <c r="E16" s="321"/>
      <c r="F16" s="321"/>
      <c r="G16" s="301" t="s">
        <v>26</v>
      </c>
      <c r="H16" s="280"/>
      <c r="I16" s="22">
        <f>Rekapitulace!E8</f>
        <v>0</v>
      </c>
    </row>
    <row r="17" spans="1:9" customFormat="1" ht="15" customHeight="1" x14ac:dyDescent="0.3">
      <c r="A17" s="328"/>
      <c r="B17" s="274"/>
      <c r="C17" s="274"/>
      <c r="D17" s="274"/>
      <c r="E17" s="274"/>
      <c r="F17" s="274"/>
      <c r="G17" s="296" t="s">
        <v>27</v>
      </c>
      <c r="H17" s="280"/>
      <c r="I17" s="22">
        <f>Rekapitulace!E9</f>
        <v>0</v>
      </c>
    </row>
    <row r="18" spans="1:9" customFormat="1" ht="15" customHeight="1" x14ac:dyDescent="0.3">
      <c r="A18" s="329"/>
      <c r="B18" s="274"/>
      <c r="C18" s="274"/>
      <c r="D18" s="274"/>
      <c r="E18" s="274"/>
      <c r="F18" s="274"/>
      <c r="G18" s="297" t="s">
        <v>28</v>
      </c>
      <c r="H18" s="286"/>
      <c r="I18" s="117">
        <f>Rekapitulace!E10</f>
        <v>0</v>
      </c>
    </row>
    <row r="19" spans="1:9" customFormat="1" ht="15" customHeight="1" x14ac:dyDescent="0.3">
      <c r="A19" s="9" t="s">
        <v>29</v>
      </c>
      <c r="B19" s="118" t="s">
        <v>30</v>
      </c>
      <c r="C19" s="118"/>
      <c r="D19" s="118"/>
      <c r="E19" s="118"/>
      <c r="F19" s="119"/>
      <c r="G19" s="294" t="s">
        <v>31</v>
      </c>
      <c r="H19" s="295"/>
      <c r="I19" s="120">
        <f>SUM(I13:I18)</f>
        <v>0</v>
      </c>
    </row>
    <row r="20" spans="1:9" x14ac:dyDescent="0.3">
      <c r="A20" s="10"/>
      <c r="B20" s="10"/>
      <c r="C20" s="10"/>
      <c r="G20" s="11"/>
      <c r="H20" s="11"/>
      <c r="I20" s="11"/>
    </row>
    <row r="21" spans="1:9" customFormat="1" ht="15" customHeight="1" x14ac:dyDescent="0.3">
      <c r="A21" s="281" t="s">
        <v>32</v>
      </c>
      <c r="B21" s="282"/>
      <c r="C21" s="12">
        <f>I18</f>
        <v>0</v>
      </c>
      <c r="D21" s="13"/>
      <c r="E21" s="10"/>
      <c r="F21" s="10"/>
      <c r="G21" s="10"/>
      <c r="H21" s="10"/>
      <c r="I21" s="10"/>
    </row>
    <row r="22" spans="1:9" customFormat="1" ht="15.75" customHeight="1" x14ac:dyDescent="0.3">
      <c r="A22" s="281" t="s">
        <v>33</v>
      </c>
      <c r="B22" s="282"/>
      <c r="C22" s="12"/>
      <c r="D22" s="281" t="s">
        <v>34</v>
      </c>
      <c r="E22" s="282"/>
      <c r="F22" s="12"/>
      <c r="G22" s="281" t="s">
        <v>31</v>
      </c>
      <c r="H22" s="282"/>
      <c r="I22" s="103">
        <f>I19</f>
        <v>0</v>
      </c>
    </row>
    <row r="23" spans="1:9" customFormat="1" ht="15.75" customHeight="1" x14ac:dyDescent="0.3">
      <c r="A23" s="281" t="s">
        <v>35</v>
      </c>
      <c r="B23" s="282"/>
      <c r="C23" s="103">
        <f>I22-I18</f>
        <v>0</v>
      </c>
      <c r="D23" s="281" t="s">
        <v>36</v>
      </c>
      <c r="E23" s="282"/>
      <c r="F23" s="103">
        <f>C23*21%</f>
        <v>0</v>
      </c>
      <c r="G23" s="281" t="s">
        <v>37</v>
      </c>
      <c r="H23" s="282"/>
      <c r="I23" s="103">
        <f>C23+F23+C21</f>
        <v>0</v>
      </c>
    </row>
    <row r="24" spans="1:9" customFormat="1" ht="15.75" customHeight="1" x14ac:dyDescent="0.3">
      <c r="A24" s="14"/>
      <c r="B24" s="14"/>
      <c r="C24" s="14"/>
      <c r="D24" s="15"/>
      <c r="E24" s="15"/>
      <c r="F24" s="15"/>
      <c r="G24" s="15"/>
      <c r="H24" s="15"/>
      <c r="I24" s="15"/>
    </row>
    <row r="25" spans="1:9" ht="15" x14ac:dyDescent="0.3">
      <c r="A25" s="16"/>
      <c r="B25" s="17"/>
      <c r="C25" s="17"/>
      <c r="D25" s="308" t="s">
        <v>38</v>
      </c>
      <c r="E25" s="309"/>
      <c r="F25" s="310"/>
      <c r="G25" s="308" t="s">
        <v>39</v>
      </c>
      <c r="H25" s="309"/>
      <c r="I25" s="310"/>
    </row>
    <row r="26" spans="1:9" ht="15" x14ac:dyDescent="0.3">
      <c r="A26" s="16"/>
      <c r="B26" s="17"/>
      <c r="C26" s="17"/>
      <c r="D26" s="320"/>
      <c r="E26" s="321"/>
      <c r="F26" s="322"/>
      <c r="G26" s="320"/>
      <c r="H26" s="321"/>
      <c r="I26" s="322"/>
    </row>
    <row r="27" spans="1:9" ht="15" x14ac:dyDescent="0.3">
      <c r="A27" s="16"/>
      <c r="B27" s="17"/>
      <c r="C27" s="17"/>
      <c r="D27" s="312"/>
      <c r="E27" s="321"/>
      <c r="F27" s="322"/>
      <c r="G27" s="312"/>
      <c r="H27" s="321"/>
      <c r="I27" s="322"/>
    </row>
    <row r="28" spans="1:9" ht="15" x14ac:dyDescent="0.3">
      <c r="A28" s="16"/>
      <c r="B28" s="17"/>
      <c r="C28" s="17"/>
      <c r="D28" s="312"/>
      <c r="E28" s="321"/>
      <c r="F28" s="322"/>
      <c r="G28" s="312"/>
      <c r="H28" s="321"/>
      <c r="I28" s="322"/>
    </row>
    <row r="29" spans="1:9" customFormat="1" ht="15.75" customHeight="1" x14ac:dyDescent="0.3">
      <c r="A29" s="16"/>
      <c r="B29" s="17"/>
      <c r="C29" s="17"/>
      <c r="D29" s="305" t="s">
        <v>40</v>
      </c>
      <c r="E29" s="306"/>
      <c r="F29" s="307"/>
      <c r="G29" s="305" t="s">
        <v>40</v>
      </c>
      <c r="H29" s="306"/>
      <c r="I29" s="307"/>
    </row>
    <row r="30" spans="1:9" x14ac:dyDescent="0.3">
      <c r="A30" s="18"/>
      <c r="B30" s="11"/>
      <c r="C30" s="11"/>
      <c r="D30" s="19"/>
      <c r="E30" s="19"/>
      <c r="F30" s="19"/>
      <c r="G30" s="19"/>
      <c r="H30" s="19"/>
      <c r="I30" s="19"/>
    </row>
  </sheetData>
  <sheetProtection algorithmName="SHA-512" hashValue="1k+YFMipmJPQGev64ON8KTRQ918hoxDu6i8TGr6Sv1yYwrUM7OD2O4p0VP6Qyis3yzwuBjRQPTn2S7qXDvblcw==" saltValue="Xe1eOz2SUL86udkZ855sMg==" spinCount="100000" sheet="1" objects="1" scenarios="1"/>
  <mergeCells count="43">
    <mergeCell ref="H6:H7"/>
    <mergeCell ref="F6:G6"/>
    <mergeCell ref="G23:H23"/>
    <mergeCell ref="D22:E22"/>
    <mergeCell ref="G17:H17"/>
    <mergeCell ref="B13:F18"/>
    <mergeCell ref="A8:B9"/>
    <mergeCell ref="A13:A18"/>
    <mergeCell ref="D23:E23"/>
    <mergeCell ref="F8:G9"/>
    <mergeCell ref="E8:E9"/>
    <mergeCell ref="G29:I29"/>
    <mergeCell ref="D25:F25"/>
    <mergeCell ref="G25:I25"/>
    <mergeCell ref="A3:B5"/>
    <mergeCell ref="A21:B21"/>
    <mergeCell ref="F4:G5"/>
    <mergeCell ref="D29:F29"/>
    <mergeCell ref="I8:I9"/>
    <mergeCell ref="C6:D7"/>
    <mergeCell ref="G15:H15"/>
    <mergeCell ref="G26:I28"/>
    <mergeCell ref="I4:I5"/>
    <mergeCell ref="G14:H14"/>
    <mergeCell ref="A23:B23"/>
    <mergeCell ref="D26:F28"/>
    <mergeCell ref="A22:B22"/>
    <mergeCell ref="A1:I1"/>
    <mergeCell ref="I6:I7"/>
    <mergeCell ref="A6:B7"/>
    <mergeCell ref="G22:H22"/>
    <mergeCell ref="C3:D5"/>
    <mergeCell ref="F3:G3"/>
    <mergeCell ref="B12:I12"/>
    <mergeCell ref="C8:D9"/>
    <mergeCell ref="G19:H19"/>
    <mergeCell ref="G13:H13"/>
    <mergeCell ref="G18:H18"/>
    <mergeCell ref="A11:I11"/>
    <mergeCell ref="H8:H9"/>
    <mergeCell ref="G16:H16"/>
    <mergeCell ref="H4:H5"/>
    <mergeCell ref="E4:E5"/>
  </mergeCells>
  <pageMargins left="1.1023622047244095" right="0.70866141732283472" top="0.39370078740157483" bottom="0.3937007874015748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E9" sqref="E9"/>
    </sheetView>
  </sheetViews>
  <sheetFormatPr defaultColWidth="9.109375" defaultRowHeight="13.8" x14ac:dyDescent="0.3"/>
  <cols>
    <col min="1" max="2" width="3.88671875" style="25" customWidth="1"/>
    <col min="3" max="3" width="5.33203125" style="25" customWidth="1"/>
    <col min="4" max="4" width="53.5546875" style="23" customWidth="1"/>
    <col min="5" max="5" width="21.5546875" style="102" customWidth="1"/>
    <col min="6" max="12" width="9.109375" style="23" customWidth="1"/>
    <col min="13" max="16384" width="9.109375" style="23"/>
  </cols>
  <sheetData>
    <row r="1" spans="1:5" customFormat="1" ht="18" customHeight="1" x14ac:dyDescent="0.3">
      <c r="A1" s="333" t="s">
        <v>41</v>
      </c>
      <c r="B1" s="282"/>
      <c r="C1" s="282"/>
      <c r="D1" s="282"/>
      <c r="E1" s="332"/>
    </row>
    <row r="2" spans="1:5" customFormat="1" ht="15.75" customHeight="1" x14ac:dyDescent="0.3">
      <c r="A2" s="331" t="str">
        <f>'Krycí list'!C3</f>
        <v>Rekonstrukce střešní krytiny a adaptace výdejny na školní kuchyni</v>
      </c>
      <c r="B2" s="282"/>
      <c r="C2" s="282"/>
      <c r="D2" s="282"/>
      <c r="E2" s="332"/>
    </row>
    <row r="3" spans="1:5" customFormat="1" ht="15" customHeight="1" x14ac:dyDescent="0.3">
      <c r="A3" s="67" t="s">
        <v>42</v>
      </c>
      <c r="B3" s="65"/>
      <c r="C3" s="65"/>
      <c r="D3" s="66"/>
      <c r="E3" s="99" t="s">
        <v>43</v>
      </c>
    </row>
    <row r="4" spans="1:5" customFormat="1" ht="15" customHeight="1" x14ac:dyDescent="0.3">
      <c r="A4" s="68"/>
      <c r="B4" s="65"/>
      <c r="C4" s="65"/>
      <c r="D4" s="65"/>
      <c r="E4" s="98"/>
    </row>
    <row r="5" spans="1:5" customFormat="1" ht="15" customHeight="1" x14ac:dyDescent="0.3">
      <c r="A5" s="24">
        <v>1</v>
      </c>
      <c r="B5" s="67" t="s">
        <v>44</v>
      </c>
      <c r="C5" s="65"/>
      <c r="D5" s="66"/>
      <c r="E5" s="100">
        <f>'SO-01 - střecha'!F71</f>
        <v>0</v>
      </c>
    </row>
    <row r="6" spans="1:5" customFormat="1" ht="15" customHeight="1" x14ac:dyDescent="0.3">
      <c r="A6" s="24">
        <v>2</v>
      </c>
      <c r="B6" s="67" t="s">
        <v>45</v>
      </c>
      <c r="C6" s="65"/>
      <c r="D6" s="66"/>
      <c r="E6" s="101">
        <f>'SO-02 - Přízemí'!F141</f>
        <v>0</v>
      </c>
    </row>
    <row r="7" spans="1:5" customFormat="1" ht="15" customHeight="1" x14ac:dyDescent="0.3">
      <c r="A7" s="24">
        <v>3</v>
      </c>
      <c r="B7" s="67" t="s">
        <v>46</v>
      </c>
      <c r="C7" s="65"/>
      <c r="D7" s="66"/>
      <c r="E7" s="101">
        <f>'SO-03 - Suterén'!F101</f>
        <v>0</v>
      </c>
    </row>
    <row r="8" spans="1:5" customFormat="1" ht="15" customHeight="1" x14ac:dyDescent="0.3">
      <c r="A8" s="24">
        <v>4</v>
      </c>
      <c r="B8" s="67" t="s">
        <v>47</v>
      </c>
      <c r="C8" s="65"/>
      <c r="D8" s="66"/>
      <c r="E8" s="101">
        <f>'SO 04 - Vybavení kuchyně'!F52</f>
        <v>0</v>
      </c>
    </row>
    <row r="9" spans="1:5" customFormat="1" ht="15" customHeight="1" x14ac:dyDescent="0.3">
      <c r="A9" s="24">
        <v>5</v>
      </c>
      <c r="B9" s="67" t="s">
        <v>48</v>
      </c>
      <c r="C9" s="65"/>
      <c r="D9" s="66"/>
      <c r="E9" s="101">
        <f>VRN!F42-E10</f>
        <v>0</v>
      </c>
    </row>
    <row r="10" spans="1:5" customFormat="1" ht="15" customHeight="1" x14ac:dyDescent="0.3">
      <c r="A10" s="114">
        <v>6</v>
      </c>
      <c r="B10" s="115" t="s">
        <v>28</v>
      </c>
      <c r="C10" s="65"/>
      <c r="D10" s="66"/>
      <c r="E10" s="116">
        <f>VRN!F30</f>
        <v>0</v>
      </c>
    </row>
    <row r="11" spans="1:5" customFormat="1" ht="15" customHeight="1" x14ac:dyDescent="0.3">
      <c r="A11" s="24">
        <v>7</v>
      </c>
      <c r="B11" s="67" t="s">
        <v>49</v>
      </c>
      <c r="C11" s="65"/>
      <c r="D11" s="66"/>
      <c r="E11" s="101">
        <f>SUM(E5:E10)</f>
        <v>0</v>
      </c>
    </row>
  </sheetData>
  <sheetProtection algorithmName="SHA-512" hashValue="peg+jF0nDlL4nPCfojV0gW+aEUPV9f0FM9qU8k6i/pBgfF1MbW6BxVnanj0ru/aDRhBjJJx6HPXSLPvXvoYeKg==" saltValue="SNApHTKFusJjajqBdh93Hg==" spinCount="100000" sheet="1" objects="1" scenarios="1"/>
  <mergeCells count="2">
    <mergeCell ref="A2:E2"/>
    <mergeCell ref="A1:E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4"/>
  <sheetViews>
    <sheetView topLeftCell="A25" zoomScale="115" zoomScaleNormal="115" workbookViewId="0">
      <selection activeCell="E32" sqref="E32"/>
    </sheetView>
  </sheetViews>
  <sheetFormatPr defaultColWidth="9.109375" defaultRowHeight="13.8" x14ac:dyDescent="0.3"/>
  <cols>
    <col min="1" max="1" width="7.88671875" style="151" customWidth="1"/>
    <col min="2" max="2" width="62.6640625" style="151" customWidth="1"/>
    <col min="3" max="3" width="9.109375" style="151" customWidth="1"/>
    <col min="4" max="4" width="8.44140625" style="151" customWidth="1"/>
    <col min="5" max="5" width="12.6640625" style="152" customWidth="1"/>
    <col min="6" max="6" width="11.44140625" style="151" customWidth="1"/>
    <col min="7" max="7" width="8.33203125" style="151" hidden="1" customWidth="1"/>
    <col min="8" max="8" width="11.88671875" style="151" hidden="1" customWidth="1"/>
    <col min="9" max="15" width="9.109375" style="151" customWidth="1"/>
    <col min="16" max="16384" width="9.109375" style="151"/>
  </cols>
  <sheetData>
    <row r="1" spans="1:8" s="147" customFormat="1" ht="23.25" customHeight="1" x14ac:dyDescent="0.25">
      <c r="A1" s="338" t="s">
        <v>50</v>
      </c>
      <c r="B1" s="339"/>
      <c r="C1" s="339"/>
      <c r="D1" s="339"/>
      <c r="E1" s="339"/>
      <c r="F1" s="339"/>
      <c r="G1" s="339"/>
      <c r="H1" s="339"/>
    </row>
    <row r="2" spans="1:8" x14ac:dyDescent="0.3">
      <c r="A2" s="212" t="s">
        <v>51</v>
      </c>
      <c r="B2" s="213" t="str">
        <f>'Krycí list'!C3</f>
        <v>Rekonstrukce střešní krytiny a adaptace výdejny na školní kuchyni</v>
      </c>
      <c r="C2" s="214"/>
      <c r="D2" s="215"/>
      <c r="E2" s="259"/>
      <c r="F2" s="215"/>
      <c r="G2" s="215"/>
      <c r="H2" s="215"/>
    </row>
    <row r="3" spans="1:8" s="147" customFormat="1" ht="15" customHeight="1" x14ac:dyDescent="0.25">
      <c r="B3" s="216"/>
      <c r="E3" s="153"/>
    </row>
    <row r="4" spans="1:8" s="147" customFormat="1" ht="25.5" customHeight="1" x14ac:dyDescent="0.25">
      <c r="A4" s="212" t="s">
        <v>52</v>
      </c>
      <c r="B4" s="213" t="s">
        <v>53</v>
      </c>
      <c r="C4" s="214"/>
      <c r="D4" s="215"/>
      <c r="E4" s="259"/>
      <c r="F4" s="215"/>
      <c r="G4" s="215"/>
      <c r="H4" s="215"/>
    </row>
    <row r="5" spans="1:8" s="147" customFormat="1" ht="15" customHeight="1" x14ac:dyDescent="0.25">
      <c r="A5" s="212" t="s">
        <v>17</v>
      </c>
      <c r="B5" s="213" t="s">
        <v>54</v>
      </c>
      <c r="C5" s="214"/>
      <c r="D5" s="215"/>
      <c r="E5" s="259"/>
      <c r="F5" s="215"/>
      <c r="G5" s="215"/>
      <c r="H5" s="215"/>
    </row>
    <row r="6" spans="1:8" s="147" customFormat="1" ht="15" customHeight="1" x14ac:dyDescent="0.25">
      <c r="A6" s="212"/>
      <c r="B6" s="213"/>
      <c r="C6" s="214"/>
      <c r="D6" s="215"/>
      <c r="E6" s="259"/>
      <c r="F6" s="215"/>
      <c r="G6" s="215"/>
      <c r="H6" s="215"/>
    </row>
    <row r="7" spans="1:8" s="147" customFormat="1" ht="25.5" customHeight="1" x14ac:dyDescent="0.25">
      <c r="A7" s="217" t="s">
        <v>55</v>
      </c>
      <c r="B7" s="218" t="s">
        <v>56</v>
      </c>
      <c r="C7" s="219" t="s">
        <v>57</v>
      </c>
      <c r="D7" s="219" t="s">
        <v>58</v>
      </c>
      <c r="E7" s="220" t="s">
        <v>59</v>
      </c>
      <c r="F7" s="221" t="s">
        <v>60</v>
      </c>
      <c r="G7" s="222" t="s">
        <v>61</v>
      </c>
      <c r="H7" s="222" t="s">
        <v>62</v>
      </c>
    </row>
    <row r="8" spans="1:8" s="147" customFormat="1" ht="18" customHeight="1" x14ac:dyDescent="0.25">
      <c r="A8" s="223" t="s">
        <v>63</v>
      </c>
      <c r="B8" s="337" t="s">
        <v>64</v>
      </c>
      <c r="C8" s="335"/>
      <c r="D8" s="335"/>
      <c r="E8" s="336"/>
      <c r="F8" s="225">
        <f>SUM(F9:F26)</f>
        <v>0</v>
      </c>
      <c r="G8" s="226">
        <v>21</v>
      </c>
      <c r="H8" s="225">
        <f>F8*(1+G8/100)</f>
        <v>0</v>
      </c>
    </row>
    <row r="9" spans="1:8" s="147" customFormat="1" ht="25.5" customHeight="1" x14ac:dyDescent="0.25">
      <c r="A9" s="227" t="s">
        <v>65</v>
      </c>
      <c r="B9" s="228" t="s">
        <v>66</v>
      </c>
      <c r="C9" s="227" t="s">
        <v>67</v>
      </c>
      <c r="D9" s="229">
        <v>1</v>
      </c>
      <c r="E9" s="264"/>
      <c r="F9" s="230">
        <f t="shared" ref="F9:F26" si="0">D9*E9</f>
        <v>0</v>
      </c>
      <c r="G9" s="231"/>
      <c r="H9" s="232"/>
    </row>
    <row r="10" spans="1:8" x14ac:dyDescent="0.3">
      <c r="A10" s="227" t="s">
        <v>68</v>
      </c>
      <c r="B10" s="228" t="s">
        <v>69</v>
      </c>
      <c r="C10" s="227" t="s">
        <v>67</v>
      </c>
      <c r="D10" s="229">
        <v>2</v>
      </c>
      <c r="E10" s="264"/>
      <c r="F10" s="230">
        <f t="shared" si="0"/>
        <v>0</v>
      </c>
      <c r="G10" s="231"/>
      <c r="H10" s="232"/>
    </row>
    <row r="11" spans="1:8" x14ac:dyDescent="0.3">
      <c r="A11" s="227" t="s">
        <v>70</v>
      </c>
      <c r="B11" s="228" t="s">
        <v>71</v>
      </c>
      <c r="C11" s="227" t="s">
        <v>67</v>
      </c>
      <c r="D11" s="229">
        <v>1</v>
      </c>
      <c r="E11" s="264"/>
      <c r="F11" s="230">
        <f t="shared" si="0"/>
        <v>0</v>
      </c>
      <c r="G11" s="231"/>
      <c r="H11" s="232"/>
    </row>
    <row r="12" spans="1:8" x14ac:dyDescent="0.3">
      <c r="A12" s="227" t="s">
        <v>72</v>
      </c>
      <c r="B12" s="228" t="s">
        <v>73</v>
      </c>
      <c r="C12" s="227" t="s">
        <v>67</v>
      </c>
      <c r="D12" s="229">
        <v>1</v>
      </c>
      <c r="E12" s="264"/>
      <c r="F12" s="230">
        <f t="shared" si="0"/>
        <v>0</v>
      </c>
      <c r="G12" s="231"/>
      <c r="H12" s="232"/>
    </row>
    <row r="13" spans="1:8" x14ac:dyDescent="0.3">
      <c r="A13" s="227" t="s">
        <v>74</v>
      </c>
      <c r="B13" s="228" t="s">
        <v>75</v>
      </c>
      <c r="C13" s="227" t="s">
        <v>67</v>
      </c>
      <c r="D13" s="229">
        <v>1</v>
      </c>
      <c r="E13" s="264"/>
      <c r="F13" s="230">
        <f t="shared" si="0"/>
        <v>0</v>
      </c>
      <c r="G13" s="231"/>
      <c r="H13" s="232"/>
    </row>
    <row r="14" spans="1:8" x14ac:dyDescent="0.3">
      <c r="A14" s="227" t="s">
        <v>76</v>
      </c>
      <c r="B14" s="228" t="s">
        <v>77</v>
      </c>
      <c r="C14" s="227" t="s">
        <v>67</v>
      </c>
      <c r="D14" s="229">
        <v>1</v>
      </c>
      <c r="E14" s="264"/>
      <c r="F14" s="230">
        <f t="shared" si="0"/>
        <v>0</v>
      </c>
      <c r="G14" s="231"/>
      <c r="H14" s="232"/>
    </row>
    <row r="15" spans="1:8" x14ac:dyDescent="0.3">
      <c r="A15" s="227" t="s">
        <v>78</v>
      </c>
      <c r="B15" s="228" t="s">
        <v>79</v>
      </c>
      <c r="C15" s="227" t="s">
        <v>67</v>
      </c>
      <c r="D15" s="229">
        <v>1</v>
      </c>
      <c r="E15" s="264"/>
      <c r="F15" s="230">
        <f t="shared" si="0"/>
        <v>0</v>
      </c>
      <c r="G15" s="231"/>
      <c r="H15" s="232"/>
    </row>
    <row r="16" spans="1:8" x14ac:dyDescent="0.3">
      <c r="A16" s="227" t="s">
        <v>80</v>
      </c>
      <c r="B16" s="228" t="s">
        <v>81</v>
      </c>
      <c r="C16" s="227" t="s">
        <v>67</v>
      </c>
      <c r="D16" s="229">
        <v>1</v>
      </c>
      <c r="E16" s="264"/>
      <c r="F16" s="230">
        <f t="shared" si="0"/>
        <v>0</v>
      </c>
      <c r="G16" s="231"/>
      <c r="H16" s="232"/>
    </row>
    <row r="17" spans="1:8" x14ac:dyDescent="0.3">
      <c r="A17" s="227" t="s">
        <v>82</v>
      </c>
      <c r="B17" s="233" t="s">
        <v>83</v>
      </c>
      <c r="C17" s="227" t="s">
        <v>67</v>
      </c>
      <c r="D17" s="229">
        <v>1</v>
      </c>
      <c r="E17" s="264"/>
      <c r="F17" s="230">
        <f t="shared" si="0"/>
        <v>0</v>
      </c>
      <c r="G17" s="231"/>
      <c r="H17" s="232"/>
    </row>
    <row r="18" spans="1:8" x14ac:dyDescent="0.3">
      <c r="A18" s="227" t="s">
        <v>84</v>
      </c>
      <c r="B18" s="233" t="s">
        <v>85</v>
      </c>
      <c r="C18" s="227" t="s">
        <v>67</v>
      </c>
      <c r="D18" s="229">
        <v>1</v>
      </c>
      <c r="E18" s="264"/>
      <c r="F18" s="230">
        <f t="shared" si="0"/>
        <v>0</v>
      </c>
      <c r="G18" s="231"/>
      <c r="H18" s="232"/>
    </row>
    <row r="19" spans="1:8" x14ac:dyDescent="0.3">
      <c r="A19" s="227" t="s">
        <v>86</v>
      </c>
      <c r="B19" s="228" t="s">
        <v>87</v>
      </c>
      <c r="C19" s="227" t="s">
        <v>67</v>
      </c>
      <c r="D19" s="229">
        <v>1</v>
      </c>
      <c r="E19" s="264"/>
      <c r="F19" s="230">
        <f t="shared" si="0"/>
        <v>0</v>
      </c>
      <c r="G19" s="231"/>
      <c r="H19" s="232"/>
    </row>
    <row r="20" spans="1:8" x14ac:dyDescent="0.3">
      <c r="A20" s="227" t="s">
        <v>88</v>
      </c>
      <c r="B20" s="228" t="s">
        <v>89</v>
      </c>
      <c r="C20" s="227" t="s">
        <v>67</v>
      </c>
      <c r="D20" s="229">
        <v>1</v>
      </c>
      <c r="E20" s="264"/>
      <c r="F20" s="230">
        <f t="shared" si="0"/>
        <v>0</v>
      </c>
      <c r="G20" s="231"/>
      <c r="H20" s="232"/>
    </row>
    <row r="21" spans="1:8" x14ac:dyDescent="0.3">
      <c r="A21" s="227" t="s">
        <v>90</v>
      </c>
      <c r="B21" s="228" t="s">
        <v>91</v>
      </c>
      <c r="C21" s="227" t="s">
        <v>67</v>
      </c>
      <c r="D21" s="229">
        <v>1</v>
      </c>
      <c r="E21" s="264"/>
      <c r="F21" s="230">
        <f t="shared" si="0"/>
        <v>0</v>
      </c>
      <c r="G21" s="231"/>
      <c r="H21" s="232"/>
    </row>
    <row r="22" spans="1:8" x14ac:dyDescent="0.3">
      <c r="A22" s="227" t="s">
        <v>92</v>
      </c>
      <c r="B22" s="233" t="s">
        <v>93</v>
      </c>
      <c r="C22" s="227" t="s">
        <v>67</v>
      </c>
      <c r="D22" s="229">
        <v>1</v>
      </c>
      <c r="E22" s="264"/>
      <c r="F22" s="230">
        <f t="shared" si="0"/>
        <v>0</v>
      </c>
      <c r="G22" s="231"/>
      <c r="H22" s="232"/>
    </row>
    <row r="23" spans="1:8" x14ac:dyDescent="0.3">
      <c r="A23" s="227" t="s">
        <v>94</v>
      </c>
      <c r="B23" s="228" t="s">
        <v>95</v>
      </c>
      <c r="C23" s="227" t="s">
        <v>67</v>
      </c>
      <c r="D23" s="229">
        <v>1</v>
      </c>
      <c r="E23" s="264"/>
      <c r="F23" s="230">
        <f t="shared" si="0"/>
        <v>0</v>
      </c>
      <c r="G23" s="231"/>
      <c r="H23" s="232"/>
    </row>
    <row r="24" spans="1:8" s="147" customFormat="1" ht="25.5" customHeight="1" x14ac:dyDescent="0.25">
      <c r="A24" s="227" t="s">
        <v>96</v>
      </c>
      <c r="B24" s="228" t="s">
        <v>582</v>
      </c>
      <c r="C24" s="227" t="s">
        <v>67</v>
      </c>
      <c r="D24" s="229">
        <v>1</v>
      </c>
      <c r="E24" s="264"/>
      <c r="F24" s="230">
        <f t="shared" si="0"/>
        <v>0</v>
      </c>
      <c r="G24" s="231"/>
      <c r="H24" s="232"/>
    </row>
    <row r="25" spans="1:8" x14ac:dyDescent="0.3">
      <c r="A25" s="227" t="s">
        <v>97</v>
      </c>
      <c r="B25" s="228" t="s">
        <v>98</v>
      </c>
      <c r="C25" s="227" t="s">
        <v>67</v>
      </c>
      <c r="D25" s="229">
        <v>1</v>
      </c>
      <c r="E25" s="264"/>
      <c r="F25" s="230">
        <f t="shared" si="0"/>
        <v>0</v>
      </c>
      <c r="G25" s="231"/>
      <c r="H25" s="232"/>
    </row>
    <row r="26" spans="1:8" x14ac:dyDescent="0.3">
      <c r="A26" s="227" t="s">
        <v>99</v>
      </c>
      <c r="B26" s="228" t="s">
        <v>100</v>
      </c>
      <c r="C26" s="227" t="s">
        <v>67</v>
      </c>
      <c r="D26" s="229">
        <v>1</v>
      </c>
      <c r="E26" s="264"/>
      <c r="F26" s="230">
        <f t="shared" si="0"/>
        <v>0</v>
      </c>
      <c r="G26" s="231"/>
      <c r="H26" s="232"/>
    </row>
    <row r="27" spans="1:8" x14ac:dyDescent="0.3">
      <c r="A27" s="223">
        <v>2</v>
      </c>
      <c r="B27" s="224" t="s">
        <v>101</v>
      </c>
      <c r="C27" s="234"/>
      <c r="D27" s="235"/>
      <c r="E27" s="260"/>
      <c r="F27" s="236">
        <f>SUM(F28:F41)</f>
        <v>0</v>
      </c>
      <c r="G27" s="237">
        <v>21</v>
      </c>
      <c r="H27" s="236">
        <f>(F27-F30)*(1+G27/100)+F30</f>
        <v>0</v>
      </c>
    </row>
    <row r="28" spans="1:8" x14ac:dyDescent="0.3">
      <c r="A28" s="227" t="s">
        <v>102</v>
      </c>
      <c r="B28" s="238" t="s">
        <v>103</v>
      </c>
      <c r="C28" s="227" t="s">
        <v>67</v>
      </c>
      <c r="D28" s="229">
        <v>1</v>
      </c>
      <c r="E28" s="265"/>
      <c r="F28" s="230">
        <f>D28*E28</f>
        <v>0</v>
      </c>
      <c r="G28" s="230"/>
      <c r="H28" s="232"/>
    </row>
    <row r="29" spans="1:8" x14ac:dyDescent="0.3">
      <c r="A29" s="227" t="s">
        <v>104</v>
      </c>
      <c r="B29" s="239" t="s">
        <v>105</v>
      </c>
      <c r="C29" s="227" t="s">
        <v>67</v>
      </c>
      <c r="D29" s="229">
        <v>1</v>
      </c>
      <c r="E29" s="265"/>
      <c r="F29" s="230">
        <f>D29*E29</f>
        <v>0</v>
      </c>
      <c r="G29" s="231"/>
      <c r="H29" s="232"/>
    </row>
    <row r="30" spans="1:8" x14ac:dyDescent="0.3">
      <c r="A30" s="227" t="s">
        <v>106</v>
      </c>
      <c r="B30" s="240" t="s">
        <v>107</v>
      </c>
      <c r="C30" s="241" t="s">
        <v>108</v>
      </c>
      <c r="D30" s="266"/>
      <c r="E30" s="261">
        <f>'R-HMG'!G30</f>
        <v>0</v>
      </c>
      <c r="F30" s="242">
        <f>E30</f>
        <v>0</v>
      </c>
      <c r="G30" s="231"/>
      <c r="H30" s="232"/>
    </row>
    <row r="31" spans="1:8" s="147" customFormat="1" ht="24" customHeight="1" x14ac:dyDescent="0.25">
      <c r="A31" s="227" t="s">
        <v>109</v>
      </c>
      <c r="B31" s="243" t="s">
        <v>110</v>
      </c>
      <c r="C31" s="244" t="s">
        <v>67</v>
      </c>
      <c r="D31" s="245">
        <v>1</v>
      </c>
      <c r="E31" s="272">
        <f>SUM(E32:E38)</f>
        <v>0</v>
      </c>
      <c r="F31" s="246">
        <f>D31*E31</f>
        <v>0</v>
      </c>
      <c r="G31" s="231"/>
      <c r="H31" s="232"/>
    </row>
    <row r="32" spans="1:8" s="147" customFormat="1" ht="36" customHeight="1" x14ac:dyDescent="0.25">
      <c r="A32" s="247" t="s">
        <v>111</v>
      </c>
      <c r="B32" s="248" t="s">
        <v>112</v>
      </c>
      <c r="C32" s="247" t="s">
        <v>67</v>
      </c>
      <c r="D32" s="249">
        <v>1</v>
      </c>
      <c r="E32" s="267"/>
      <c r="F32" s="250"/>
      <c r="G32" s="251"/>
      <c r="H32" s="232"/>
    </row>
    <row r="33" spans="1:8" s="147" customFormat="1" ht="48" customHeight="1" x14ac:dyDescent="0.25">
      <c r="A33" s="247" t="s">
        <v>113</v>
      </c>
      <c r="B33" s="248" t="s">
        <v>114</v>
      </c>
      <c r="C33" s="247" t="s">
        <v>67</v>
      </c>
      <c r="D33" s="249">
        <v>1</v>
      </c>
      <c r="E33" s="267"/>
      <c r="F33" s="250"/>
      <c r="G33" s="251"/>
      <c r="H33" s="232"/>
    </row>
    <row r="34" spans="1:8" s="147" customFormat="1" ht="36" customHeight="1" x14ac:dyDescent="0.25">
      <c r="A34" s="247" t="s">
        <v>115</v>
      </c>
      <c r="B34" s="248" t="s">
        <v>116</v>
      </c>
      <c r="C34" s="247" t="s">
        <v>67</v>
      </c>
      <c r="D34" s="249">
        <v>1</v>
      </c>
      <c r="E34" s="267"/>
      <c r="F34" s="250"/>
      <c r="G34" s="251"/>
      <c r="H34" s="232"/>
    </row>
    <row r="35" spans="1:8" s="147" customFormat="1" ht="24" customHeight="1" x14ac:dyDescent="0.25">
      <c r="A35" s="247" t="s">
        <v>117</v>
      </c>
      <c r="B35" s="248" t="s">
        <v>118</v>
      </c>
      <c r="C35" s="247" t="s">
        <v>67</v>
      </c>
      <c r="D35" s="249">
        <v>1</v>
      </c>
      <c r="E35" s="267"/>
      <c r="F35" s="250"/>
      <c r="G35" s="251"/>
      <c r="H35" s="232"/>
    </row>
    <row r="36" spans="1:8" s="147" customFormat="1" ht="24" customHeight="1" x14ac:dyDescent="0.25">
      <c r="A36" s="247" t="s">
        <v>119</v>
      </c>
      <c r="B36" s="248" t="s">
        <v>120</v>
      </c>
      <c r="C36" s="247" t="s">
        <v>67</v>
      </c>
      <c r="D36" s="249">
        <v>1</v>
      </c>
      <c r="E36" s="267"/>
      <c r="F36" s="250"/>
      <c r="G36" s="251"/>
      <c r="H36" s="232"/>
    </row>
    <row r="37" spans="1:8" x14ac:dyDescent="0.3">
      <c r="A37" s="247" t="s">
        <v>121</v>
      </c>
      <c r="B37" s="248" t="s">
        <v>122</v>
      </c>
      <c r="C37" s="247" t="s">
        <v>67</v>
      </c>
      <c r="D37" s="249">
        <v>1</v>
      </c>
      <c r="E37" s="267"/>
      <c r="F37" s="250"/>
      <c r="G37" s="251"/>
      <c r="H37" s="232"/>
    </row>
    <row r="38" spans="1:8" s="147" customFormat="1" ht="36" customHeight="1" x14ac:dyDescent="0.25">
      <c r="A38" s="247" t="s">
        <v>123</v>
      </c>
      <c r="B38" s="248" t="s">
        <v>124</v>
      </c>
      <c r="C38" s="247" t="s">
        <v>67</v>
      </c>
      <c r="D38" s="249">
        <v>1</v>
      </c>
      <c r="E38" s="267"/>
      <c r="F38" s="250"/>
      <c r="G38" s="251"/>
      <c r="H38" s="232"/>
    </row>
    <row r="39" spans="1:8" x14ac:dyDescent="0.3">
      <c r="A39" s="227" t="s">
        <v>125</v>
      </c>
      <c r="B39" s="228" t="s">
        <v>126</v>
      </c>
      <c r="C39" s="252" t="s">
        <v>67</v>
      </c>
      <c r="D39" s="253">
        <v>1</v>
      </c>
      <c r="E39" s="265"/>
      <c r="F39" s="246">
        <f>D39*E39</f>
        <v>0</v>
      </c>
      <c r="G39" s="251"/>
      <c r="H39" s="232"/>
    </row>
    <row r="40" spans="1:8" s="147" customFormat="1" ht="24" customHeight="1" x14ac:dyDescent="0.25">
      <c r="A40" s="247" t="s">
        <v>127</v>
      </c>
      <c r="B40" s="248" t="s">
        <v>128</v>
      </c>
      <c r="C40" s="254" t="s">
        <v>67</v>
      </c>
      <c r="D40" s="255">
        <v>1</v>
      </c>
      <c r="E40" s="267"/>
      <c r="F40" s="256"/>
      <c r="G40" s="251"/>
      <c r="H40" s="232"/>
    </row>
    <row r="41" spans="1:8" s="147" customFormat="1" ht="24" customHeight="1" x14ac:dyDescent="0.25">
      <c r="A41" s="257" t="s">
        <v>129</v>
      </c>
      <c r="B41" s="248" t="s">
        <v>130</v>
      </c>
      <c r="C41" s="254" t="s">
        <v>67</v>
      </c>
      <c r="D41" s="255">
        <v>1</v>
      </c>
      <c r="E41" s="267"/>
      <c r="F41" s="230"/>
      <c r="G41" s="231"/>
      <c r="H41" s="232"/>
    </row>
    <row r="42" spans="1:8" s="147" customFormat="1" ht="25.5" customHeight="1" x14ac:dyDescent="0.25">
      <c r="A42" s="223"/>
      <c r="B42" s="334" t="s">
        <v>131</v>
      </c>
      <c r="C42" s="335"/>
      <c r="D42" s="335"/>
      <c r="E42" s="336"/>
      <c r="F42" s="225">
        <f>F8+F27</f>
        <v>0</v>
      </c>
      <c r="G42" s="237">
        <v>21</v>
      </c>
      <c r="H42" s="225">
        <f>(F42-E30)*(1+G42/100)+E30</f>
        <v>0</v>
      </c>
    </row>
    <row r="43" spans="1:8" s="147" customFormat="1" ht="18" customHeight="1" x14ac:dyDescent="0.25">
      <c r="E43" s="153"/>
    </row>
    <row r="44" spans="1:8" x14ac:dyDescent="0.3">
      <c r="F44" s="258"/>
    </row>
  </sheetData>
  <sheetProtection algorithmName="SHA-512" hashValue="yFWYFz9LZecF566GEwU/QP6T0Gs8yqQ6m4pxb67h1HOZJ/c9/5FUG/VaPHYBR8kqav1rOTxcdfBZLvzp5/eg+w==" saltValue="FsnM2+omvnWAp+oQICdr+w==" spinCount="100000" sheet="1" objects="1" scenarios="1"/>
  <mergeCells count="3">
    <mergeCell ref="B42:E42"/>
    <mergeCell ref="B8:E8"/>
    <mergeCell ref="A1:H1"/>
  </mergeCells>
  <pageMargins left="0.70866141732283472" right="0.31496062992125984" top="0.39370078740157483" bottom="0.39370078740157483" header="0.31496062992125984" footer="0.31496062992125984"/>
  <pageSetup paperSize="9" scale="8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topLeftCell="A43" workbookViewId="0">
      <selection activeCell="E68" sqref="E68"/>
    </sheetView>
  </sheetViews>
  <sheetFormatPr defaultColWidth="9.109375" defaultRowHeight="13.2" x14ac:dyDescent="0.3"/>
  <cols>
    <col min="1" max="1" width="7.88671875" style="183" customWidth="1"/>
    <col min="2" max="2" width="62.6640625" style="183" customWidth="1"/>
    <col min="3" max="3" width="5.5546875" style="208" customWidth="1"/>
    <col min="4" max="4" width="8.44140625" style="183" customWidth="1"/>
    <col min="5" max="5" width="11.88671875" style="183" customWidth="1"/>
    <col min="6" max="6" width="11.44140625" style="183" customWidth="1"/>
    <col min="7" max="7" width="8.33203125" style="183" hidden="1" customWidth="1"/>
    <col min="8" max="8" width="11.88671875" style="183" hidden="1" customWidth="1"/>
    <col min="9" max="15" width="9.109375" style="183" customWidth="1"/>
    <col min="16" max="16384" width="9.109375" style="183"/>
  </cols>
  <sheetData>
    <row r="1" spans="1:12" s="147" customFormat="1" ht="23.25" customHeight="1" x14ac:dyDescent="0.25">
      <c r="A1" s="356" t="s">
        <v>132</v>
      </c>
      <c r="B1" s="339"/>
      <c r="C1" s="339"/>
      <c r="D1" s="339"/>
      <c r="E1" s="339"/>
      <c r="F1" s="339"/>
      <c r="G1" s="339"/>
      <c r="H1" s="339"/>
    </row>
    <row r="2" spans="1:12" s="147" customFormat="1" ht="15" customHeight="1" x14ac:dyDescent="0.25">
      <c r="A2" s="182" t="s">
        <v>51</v>
      </c>
      <c r="B2" s="183" t="str">
        <f>Rekapitulace!A2</f>
        <v>Rekonstrukce střešní krytiny a adaptace výdejny na školní kuchyni</v>
      </c>
      <c r="D2" s="184"/>
      <c r="E2" s="185"/>
      <c r="F2" s="184"/>
      <c r="G2" s="184"/>
      <c r="H2" s="184"/>
      <c r="I2" s="184"/>
      <c r="J2" s="186"/>
      <c r="K2" s="186"/>
      <c r="L2" s="186"/>
    </row>
    <row r="3" spans="1:12" s="147" customFormat="1" ht="15" customHeight="1" x14ac:dyDescent="0.25">
      <c r="A3" s="182"/>
      <c r="B3" s="187"/>
      <c r="D3" s="184"/>
      <c r="E3" s="185"/>
      <c r="F3" s="184"/>
      <c r="G3" s="184"/>
      <c r="H3" s="184"/>
      <c r="I3" s="184"/>
      <c r="J3" s="186"/>
      <c r="K3" s="186"/>
      <c r="L3" s="186"/>
    </row>
    <row r="4" spans="1:12" s="147" customFormat="1" ht="15" customHeight="1" x14ac:dyDescent="0.25">
      <c r="A4" s="182" t="s">
        <v>52</v>
      </c>
      <c r="B4" s="183" t="s">
        <v>53</v>
      </c>
      <c r="D4" s="184"/>
      <c r="E4" s="185"/>
      <c r="F4" s="184"/>
      <c r="G4" s="184"/>
      <c r="H4" s="184"/>
      <c r="I4" s="184"/>
      <c r="J4" s="184"/>
      <c r="K4" s="184"/>
      <c r="L4" s="184"/>
    </row>
    <row r="5" spans="1:12" s="147" customFormat="1" ht="15" customHeight="1" x14ac:dyDescent="0.25">
      <c r="A5" s="182" t="s">
        <v>17</v>
      </c>
      <c r="B5" s="188" t="s">
        <v>54</v>
      </c>
      <c r="D5" s="189"/>
      <c r="E5" s="190"/>
      <c r="F5" s="189"/>
      <c r="G5" s="189"/>
      <c r="H5" s="189"/>
      <c r="I5" s="189"/>
      <c r="J5" s="186"/>
      <c r="K5" s="186"/>
      <c r="L5" s="186"/>
    </row>
    <row r="7" spans="1:12" s="147" customFormat="1" ht="25.5" customHeight="1" x14ac:dyDescent="0.25">
      <c r="A7" s="191" t="s">
        <v>133</v>
      </c>
      <c r="B7" s="192" t="s">
        <v>134</v>
      </c>
      <c r="C7" s="193" t="s">
        <v>57</v>
      </c>
      <c r="D7" s="193" t="s">
        <v>135</v>
      </c>
      <c r="E7" s="194" t="s">
        <v>59</v>
      </c>
      <c r="F7" s="195" t="s">
        <v>60</v>
      </c>
      <c r="G7" s="196" t="s">
        <v>61</v>
      </c>
      <c r="H7" s="196" t="s">
        <v>62</v>
      </c>
    </row>
    <row r="8" spans="1:12" s="147" customFormat="1" ht="15" customHeight="1" x14ac:dyDescent="0.25">
      <c r="A8" s="197">
        <v>1</v>
      </c>
      <c r="B8" s="357" t="s">
        <v>136</v>
      </c>
      <c r="C8" s="335"/>
      <c r="D8" s="335"/>
      <c r="E8" s="336"/>
      <c r="F8" s="198">
        <f>SUM(F9:F21)</f>
        <v>0</v>
      </c>
      <c r="G8" s="199">
        <v>21</v>
      </c>
      <c r="H8" s="198">
        <f>F8*1.21</f>
        <v>0</v>
      </c>
    </row>
    <row r="9" spans="1:12" s="147" customFormat="1" ht="15" customHeight="1" x14ac:dyDescent="0.25">
      <c r="A9" s="200" t="s">
        <v>65</v>
      </c>
      <c r="B9" s="201" t="s">
        <v>137</v>
      </c>
      <c r="C9" s="200" t="s">
        <v>138</v>
      </c>
      <c r="D9" s="200">
        <v>1</v>
      </c>
      <c r="E9" s="268"/>
      <c r="F9" s="202">
        <f>D9*E9</f>
        <v>0</v>
      </c>
      <c r="G9" s="352"/>
      <c r="H9" s="336"/>
    </row>
    <row r="10" spans="1:12" s="147" customFormat="1" ht="15" customHeight="1" x14ac:dyDescent="0.25">
      <c r="A10" s="340"/>
      <c r="B10" s="203" t="s">
        <v>139</v>
      </c>
      <c r="C10" s="343"/>
      <c r="D10" s="344"/>
      <c r="E10" s="344"/>
      <c r="F10" s="344"/>
      <c r="G10" s="344"/>
      <c r="H10" s="345"/>
    </row>
    <row r="11" spans="1:12" s="147" customFormat="1" ht="15" customHeight="1" x14ac:dyDescent="0.25">
      <c r="A11" s="341"/>
      <c r="B11" s="203" t="s">
        <v>140</v>
      </c>
      <c r="C11" s="346"/>
      <c r="D11" s="347"/>
      <c r="E11" s="347"/>
      <c r="F11" s="347"/>
      <c r="G11" s="347"/>
      <c r="H11" s="348"/>
    </row>
    <row r="12" spans="1:12" s="147" customFormat="1" ht="15" customHeight="1" x14ac:dyDescent="0.25">
      <c r="A12" s="341"/>
      <c r="B12" s="203" t="s">
        <v>141</v>
      </c>
      <c r="C12" s="346"/>
      <c r="D12" s="347"/>
      <c r="E12" s="347"/>
      <c r="F12" s="347"/>
      <c r="G12" s="347"/>
      <c r="H12" s="348"/>
    </row>
    <row r="13" spans="1:12" s="147" customFormat="1" ht="15" customHeight="1" x14ac:dyDescent="0.25">
      <c r="A13" s="342"/>
      <c r="B13" s="203" t="s">
        <v>142</v>
      </c>
      <c r="C13" s="349"/>
      <c r="D13" s="350"/>
      <c r="E13" s="350"/>
      <c r="F13" s="350"/>
      <c r="G13" s="350"/>
      <c r="H13" s="351"/>
    </row>
    <row r="14" spans="1:12" s="147" customFormat="1" ht="25.5" customHeight="1" x14ac:dyDescent="0.25">
      <c r="A14" s="200" t="s">
        <v>68</v>
      </c>
      <c r="B14" s="204" t="s">
        <v>143</v>
      </c>
      <c r="C14" s="200" t="s">
        <v>138</v>
      </c>
      <c r="D14" s="200">
        <v>1</v>
      </c>
      <c r="E14" s="268"/>
      <c r="F14" s="202">
        <f>D14*E14</f>
        <v>0</v>
      </c>
      <c r="G14" s="352"/>
      <c r="H14" s="336"/>
    </row>
    <row r="15" spans="1:12" s="147" customFormat="1" ht="15" customHeight="1" x14ac:dyDescent="0.25">
      <c r="A15" s="340"/>
      <c r="B15" s="203" t="s">
        <v>144</v>
      </c>
      <c r="C15" s="343"/>
      <c r="D15" s="344"/>
      <c r="E15" s="344"/>
      <c r="F15" s="344"/>
      <c r="G15" s="344"/>
      <c r="H15" s="345"/>
    </row>
    <row r="16" spans="1:12" s="147" customFormat="1" ht="15" customHeight="1" x14ac:dyDescent="0.25">
      <c r="A16" s="341"/>
      <c r="B16" s="203" t="s">
        <v>145</v>
      </c>
      <c r="C16" s="346"/>
      <c r="D16" s="347"/>
      <c r="E16" s="347"/>
      <c r="F16" s="347"/>
      <c r="G16" s="347"/>
      <c r="H16" s="348"/>
    </row>
    <row r="17" spans="1:8" s="147" customFormat="1" ht="15" customHeight="1" x14ac:dyDescent="0.25">
      <c r="A17" s="341"/>
      <c r="B17" s="203" t="s">
        <v>146</v>
      </c>
      <c r="C17" s="346"/>
      <c r="D17" s="347"/>
      <c r="E17" s="347"/>
      <c r="F17" s="347"/>
      <c r="G17" s="347"/>
      <c r="H17" s="348"/>
    </row>
    <row r="18" spans="1:8" s="147" customFormat="1" ht="22.5" customHeight="1" x14ac:dyDescent="0.25">
      <c r="A18" s="341"/>
      <c r="B18" s="205" t="s">
        <v>147</v>
      </c>
      <c r="C18" s="346"/>
      <c r="D18" s="347"/>
      <c r="E18" s="347"/>
      <c r="F18" s="347"/>
      <c r="G18" s="347"/>
      <c r="H18" s="348"/>
    </row>
    <row r="19" spans="1:8" s="147" customFormat="1" ht="15" customHeight="1" x14ac:dyDescent="0.25">
      <c r="A19" s="341"/>
      <c r="B19" s="205" t="s">
        <v>148</v>
      </c>
      <c r="C19" s="346"/>
      <c r="D19" s="347"/>
      <c r="E19" s="347"/>
      <c r="F19" s="347"/>
      <c r="G19" s="347"/>
      <c r="H19" s="348"/>
    </row>
    <row r="20" spans="1:8" s="147" customFormat="1" ht="15" customHeight="1" x14ac:dyDescent="0.25">
      <c r="A20" s="341"/>
      <c r="B20" s="203" t="s">
        <v>149</v>
      </c>
      <c r="C20" s="346"/>
      <c r="D20" s="347"/>
      <c r="E20" s="347"/>
      <c r="F20" s="347"/>
      <c r="G20" s="347"/>
      <c r="H20" s="348"/>
    </row>
    <row r="21" spans="1:8" s="147" customFormat="1" ht="15" customHeight="1" x14ac:dyDescent="0.25">
      <c r="A21" s="342"/>
      <c r="B21" s="203" t="s">
        <v>142</v>
      </c>
      <c r="C21" s="349"/>
      <c r="D21" s="350"/>
      <c r="E21" s="350"/>
      <c r="F21" s="350"/>
      <c r="G21" s="350"/>
      <c r="H21" s="351"/>
    </row>
    <row r="22" spans="1:8" s="147" customFormat="1" ht="15" customHeight="1" x14ac:dyDescent="0.25">
      <c r="A22" s="197">
        <v>2</v>
      </c>
      <c r="B22" s="357" t="s">
        <v>150</v>
      </c>
      <c r="C22" s="335"/>
      <c r="D22" s="335"/>
      <c r="E22" s="336"/>
      <c r="F22" s="198">
        <f>SUM(F23:F29)</f>
        <v>0</v>
      </c>
      <c r="G22" s="199">
        <v>21</v>
      </c>
      <c r="H22" s="198">
        <f>F22*1.21</f>
        <v>0</v>
      </c>
    </row>
    <row r="23" spans="1:8" s="147" customFormat="1" ht="15" customHeight="1" x14ac:dyDescent="0.25">
      <c r="A23" s="200" t="s">
        <v>102</v>
      </c>
      <c r="B23" s="206" t="s">
        <v>151</v>
      </c>
      <c r="C23" s="200" t="s">
        <v>138</v>
      </c>
      <c r="D23" s="200">
        <v>1</v>
      </c>
      <c r="E23" s="268"/>
      <c r="F23" s="202">
        <f>D23*E23</f>
        <v>0</v>
      </c>
      <c r="G23" s="352"/>
      <c r="H23" s="336"/>
    </row>
    <row r="24" spans="1:8" s="147" customFormat="1" ht="15" customHeight="1" x14ac:dyDescent="0.25">
      <c r="A24" s="340"/>
      <c r="B24" s="203" t="s">
        <v>152</v>
      </c>
      <c r="C24" s="343"/>
      <c r="D24" s="344"/>
      <c r="E24" s="344"/>
      <c r="F24" s="344"/>
      <c r="G24" s="344"/>
      <c r="H24" s="345"/>
    </row>
    <row r="25" spans="1:8" s="147" customFormat="1" ht="33.75" customHeight="1" x14ac:dyDescent="0.25">
      <c r="A25" s="341"/>
      <c r="B25" s="205" t="s">
        <v>153</v>
      </c>
      <c r="C25" s="346"/>
      <c r="D25" s="347"/>
      <c r="E25" s="347"/>
      <c r="F25" s="347"/>
      <c r="G25" s="347"/>
      <c r="H25" s="348"/>
    </row>
    <row r="26" spans="1:8" s="147" customFormat="1" ht="15" customHeight="1" x14ac:dyDescent="0.25">
      <c r="A26" s="341"/>
      <c r="B26" s="203" t="s">
        <v>154</v>
      </c>
      <c r="C26" s="346"/>
      <c r="D26" s="347"/>
      <c r="E26" s="347"/>
      <c r="F26" s="347"/>
      <c r="G26" s="347"/>
      <c r="H26" s="348"/>
    </row>
    <row r="27" spans="1:8" s="147" customFormat="1" ht="15" customHeight="1" x14ac:dyDescent="0.25">
      <c r="A27" s="341"/>
      <c r="B27" s="203" t="s">
        <v>155</v>
      </c>
      <c r="C27" s="346"/>
      <c r="D27" s="347"/>
      <c r="E27" s="347"/>
      <c r="F27" s="347"/>
      <c r="G27" s="347"/>
      <c r="H27" s="348"/>
    </row>
    <row r="28" spans="1:8" s="147" customFormat="1" ht="15" customHeight="1" x14ac:dyDescent="0.25">
      <c r="A28" s="341"/>
      <c r="B28" s="203" t="s">
        <v>156</v>
      </c>
      <c r="C28" s="346"/>
      <c r="D28" s="347"/>
      <c r="E28" s="347"/>
      <c r="F28" s="347"/>
      <c r="G28" s="347"/>
      <c r="H28" s="348"/>
    </row>
    <row r="29" spans="1:8" s="147" customFormat="1" ht="22.5" customHeight="1" x14ac:dyDescent="0.25">
      <c r="A29" s="342"/>
      <c r="B29" s="205" t="s">
        <v>157</v>
      </c>
      <c r="C29" s="349"/>
      <c r="D29" s="350"/>
      <c r="E29" s="350"/>
      <c r="F29" s="350"/>
      <c r="G29" s="350"/>
      <c r="H29" s="351"/>
    </row>
    <row r="30" spans="1:8" s="147" customFormat="1" ht="15" customHeight="1" x14ac:dyDescent="0.25">
      <c r="A30" s="200" t="s">
        <v>158</v>
      </c>
      <c r="B30" s="357" t="s">
        <v>159</v>
      </c>
      <c r="C30" s="335"/>
      <c r="D30" s="335"/>
      <c r="E30" s="336"/>
      <c r="F30" s="198">
        <f>SUM(F31:F69)</f>
        <v>0</v>
      </c>
      <c r="G30" s="199">
        <v>21</v>
      </c>
      <c r="H30" s="198">
        <f>F30*1.21</f>
        <v>0</v>
      </c>
    </row>
    <row r="31" spans="1:8" s="147" customFormat="1" ht="15" customHeight="1" x14ac:dyDescent="0.25">
      <c r="A31" s="200" t="s">
        <v>160</v>
      </c>
      <c r="B31" s="206" t="s">
        <v>161</v>
      </c>
      <c r="C31" s="200" t="s">
        <v>138</v>
      </c>
      <c r="D31" s="200">
        <v>1</v>
      </c>
      <c r="E31" s="268"/>
      <c r="F31" s="202">
        <f>D31*E31</f>
        <v>0</v>
      </c>
      <c r="G31" s="352"/>
      <c r="H31" s="336"/>
    </row>
    <row r="32" spans="1:8" s="147" customFormat="1" ht="15" customHeight="1" x14ac:dyDescent="0.25">
      <c r="A32" s="340"/>
      <c r="B32" s="203" t="s">
        <v>162</v>
      </c>
      <c r="C32" s="343"/>
      <c r="D32" s="344"/>
      <c r="E32" s="344"/>
      <c r="F32" s="344"/>
      <c r="G32" s="344"/>
      <c r="H32" s="345"/>
    </row>
    <row r="33" spans="1:8" s="147" customFormat="1" ht="15" customHeight="1" x14ac:dyDescent="0.25">
      <c r="A33" s="341"/>
      <c r="B33" s="203" t="s">
        <v>163</v>
      </c>
      <c r="C33" s="346"/>
      <c r="D33" s="347"/>
      <c r="E33" s="347"/>
      <c r="F33" s="347"/>
      <c r="G33" s="347"/>
      <c r="H33" s="348"/>
    </row>
    <row r="34" spans="1:8" s="147" customFormat="1" ht="15" customHeight="1" x14ac:dyDescent="0.25">
      <c r="A34" s="341"/>
      <c r="B34" s="203" t="s">
        <v>164</v>
      </c>
      <c r="C34" s="346"/>
      <c r="D34" s="347"/>
      <c r="E34" s="347"/>
      <c r="F34" s="347"/>
      <c r="G34" s="347"/>
      <c r="H34" s="348"/>
    </row>
    <row r="35" spans="1:8" s="147" customFormat="1" ht="22.5" customHeight="1" x14ac:dyDescent="0.25">
      <c r="A35" s="341"/>
      <c r="B35" s="205" t="s">
        <v>165</v>
      </c>
      <c r="C35" s="346"/>
      <c r="D35" s="347"/>
      <c r="E35" s="347"/>
      <c r="F35" s="347"/>
      <c r="G35" s="347"/>
      <c r="H35" s="348"/>
    </row>
    <row r="36" spans="1:8" s="147" customFormat="1" ht="15" customHeight="1" x14ac:dyDescent="0.25">
      <c r="A36" s="342"/>
      <c r="B36" s="203" t="s">
        <v>166</v>
      </c>
      <c r="C36" s="349"/>
      <c r="D36" s="350"/>
      <c r="E36" s="350"/>
      <c r="F36" s="350"/>
      <c r="G36" s="350"/>
      <c r="H36" s="351"/>
    </row>
    <row r="37" spans="1:8" s="147" customFormat="1" ht="15" customHeight="1" x14ac:dyDescent="0.25">
      <c r="A37" s="200" t="s">
        <v>167</v>
      </c>
      <c r="B37" s="206" t="s">
        <v>168</v>
      </c>
      <c r="C37" s="200" t="s">
        <v>138</v>
      </c>
      <c r="D37" s="200">
        <v>1</v>
      </c>
      <c r="E37" s="268"/>
      <c r="F37" s="202">
        <f>D37*E37</f>
        <v>0</v>
      </c>
      <c r="G37" s="352"/>
      <c r="H37" s="336"/>
    </row>
    <row r="38" spans="1:8" s="147" customFormat="1" ht="64.5" customHeight="1" x14ac:dyDescent="0.25">
      <c r="A38" s="340"/>
      <c r="B38" s="205" t="s">
        <v>169</v>
      </c>
      <c r="C38" s="343"/>
      <c r="D38" s="344"/>
      <c r="E38" s="344"/>
      <c r="F38" s="344"/>
      <c r="G38" s="344"/>
      <c r="H38" s="345"/>
    </row>
    <row r="39" spans="1:8" s="147" customFormat="1" ht="15" customHeight="1" x14ac:dyDescent="0.25">
      <c r="A39" s="341"/>
      <c r="B39" s="205" t="s">
        <v>170</v>
      </c>
      <c r="C39" s="346"/>
      <c r="D39" s="347"/>
      <c r="E39" s="347"/>
      <c r="F39" s="347"/>
      <c r="G39" s="347"/>
      <c r="H39" s="348"/>
    </row>
    <row r="40" spans="1:8" s="147" customFormat="1" ht="15" customHeight="1" x14ac:dyDescent="0.25">
      <c r="A40" s="341"/>
      <c r="B40" s="203" t="s">
        <v>171</v>
      </c>
      <c r="C40" s="346"/>
      <c r="D40" s="347"/>
      <c r="E40" s="347"/>
      <c r="F40" s="347"/>
      <c r="G40" s="347"/>
      <c r="H40" s="348"/>
    </row>
    <row r="41" spans="1:8" s="147" customFormat="1" ht="15" customHeight="1" x14ac:dyDescent="0.25">
      <c r="A41" s="341"/>
      <c r="B41" s="203" t="s">
        <v>172</v>
      </c>
      <c r="C41" s="346"/>
      <c r="D41" s="347"/>
      <c r="E41" s="347"/>
      <c r="F41" s="347"/>
      <c r="G41" s="347"/>
      <c r="H41" s="348"/>
    </row>
    <row r="42" spans="1:8" s="147" customFormat="1" ht="15" customHeight="1" x14ac:dyDescent="0.25">
      <c r="A42" s="341"/>
      <c r="B42" s="203" t="s">
        <v>173</v>
      </c>
      <c r="C42" s="346"/>
      <c r="D42" s="347"/>
      <c r="E42" s="347"/>
      <c r="F42" s="347"/>
      <c r="G42" s="347"/>
      <c r="H42" s="348"/>
    </row>
    <row r="43" spans="1:8" s="147" customFormat="1" ht="15" customHeight="1" x14ac:dyDescent="0.25">
      <c r="A43" s="341"/>
      <c r="B43" s="205" t="s">
        <v>174</v>
      </c>
      <c r="C43" s="346"/>
      <c r="D43" s="347"/>
      <c r="E43" s="347"/>
      <c r="F43" s="347"/>
      <c r="G43" s="347"/>
      <c r="H43" s="348"/>
    </row>
    <row r="44" spans="1:8" s="147" customFormat="1" ht="15" customHeight="1" x14ac:dyDescent="0.25">
      <c r="A44" s="341"/>
      <c r="B44" s="205" t="s">
        <v>175</v>
      </c>
      <c r="C44" s="346"/>
      <c r="D44" s="347"/>
      <c r="E44" s="347"/>
      <c r="F44" s="347"/>
      <c r="G44" s="347"/>
      <c r="H44" s="348"/>
    </row>
    <row r="45" spans="1:8" s="147" customFormat="1" ht="15" customHeight="1" x14ac:dyDescent="0.25">
      <c r="A45" s="341"/>
      <c r="B45" s="205" t="s">
        <v>176</v>
      </c>
      <c r="C45" s="346"/>
      <c r="D45" s="347"/>
      <c r="E45" s="347"/>
      <c r="F45" s="347"/>
      <c r="G45" s="347"/>
      <c r="H45" s="348"/>
    </row>
    <row r="46" spans="1:8" s="147" customFormat="1" ht="15" customHeight="1" x14ac:dyDescent="0.25">
      <c r="A46" s="342"/>
      <c r="B46" s="205" t="s">
        <v>177</v>
      </c>
      <c r="C46" s="349"/>
      <c r="D46" s="350"/>
      <c r="E46" s="350"/>
      <c r="F46" s="350"/>
      <c r="G46" s="350"/>
      <c r="H46" s="351"/>
    </row>
    <row r="47" spans="1:8" s="147" customFormat="1" ht="15" customHeight="1" x14ac:dyDescent="0.25">
      <c r="A47" s="200" t="s">
        <v>178</v>
      </c>
      <c r="B47" s="206" t="s">
        <v>179</v>
      </c>
      <c r="C47" s="200" t="s">
        <v>138</v>
      </c>
      <c r="D47" s="200">
        <v>1</v>
      </c>
      <c r="E47" s="268"/>
      <c r="F47" s="202">
        <f>D47*E47</f>
        <v>0</v>
      </c>
      <c r="G47" s="352"/>
      <c r="H47" s="336"/>
    </row>
    <row r="48" spans="1:8" s="147" customFormat="1" ht="15" customHeight="1" x14ac:dyDescent="0.25">
      <c r="A48" s="340"/>
      <c r="B48" s="203" t="s">
        <v>180</v>
      </c>
      <c r="C48" s="343"/>
      <c r="D48" s="344"/>
      <c r="E48" s="344"/>
      <c r="F48" s="344"/>
      <c r="G48" s="344"/>
      <c r="H48" s="345"/>
    </row>
    <row r="49" spans="1:8" s="147" customFormat="1" ht="15" customHeight="1" x14ac:dyDescent="0.25">
      <c r="A49" s="341"/>
      <c r="B49" s="203" t="s">
        <v>181</v>
      </c>
      <c r="C49" s="346"/>
      <c r="D49" s="347"/>
      <c r="E49" s="347"/>
      <c r="F49" s="347"/>
      <c r="G49" s="347"/>
      <c r="H49" s="348"/>
    </row>
    <row r="50" spans="1:8" s="147" customFormat="1" ht="15" customHeight="1" x14ac:dyDescent="0.25">
      <c r="A50" s="341"/>
      <c r="B50" s="203" t="s">
        <v>182</v>
      </c>
      <c r="C50" s="346"/>
      <c r="D50" s="347"/>
      <c r="E50" s="347"/>
      <c r="F50" s="347"/>
      <c r="G50" s="347"/>
      <c r="H50" s="348"/>
    </row>
    <row r="51" spans="1:8" s="147" customFormat="1" ht="15" customHeight="1" x14ac:dyDescent="0.25">
      <c r="A51" s="342"/>
      <c r="B51" s="203" t="s">
        <v>183</v>
      </c>
      <c r="C51" s="349"/>
      <c r="D51" s="350"/>
      <c r="E51" s="350"/>
      <c r="F51" s="350"/>
      <c r="G51" s="350"/>
      <c r="H51" s="351"/>
    </row>
    <row r="52" spans="1:8" s="147" customFormat="1" ht="15" customHeight="1" x14ac:dyDescent="0.25">
      <c r="A52" s="200" t="s">
        <v>184</v>
      </c>
      <c r="B52" s="206" t="s">
        <v>185</v>
      </c>
      <c r="C52" s="200" t="s">
        <v>138</v>
      </c>
      <c r="D52" s="200">
        <v>1</v>
      </c>
      <c r="E52" s="268"/>
      <c r="F52" s="202">
        <f>D52*E52</f>
        <v>0</v>
      </c>
      <c r="G52" s="352"/>
      <c r="H52" s="336"/>
    </row>
    <row r="53" spans="1:8" s="147" customFormat="1" ht="15" customHeight="1" x14ac:dyDescent="0.25">
      <c r="A53" s="340"/>
      <c r="B53" s="203" t="s">
        <v>186</v>
      </c>
      <c r="C53" s="343"/>
      <c r="D53" s="344"/>
      <c r="E53" s="344"/>
      <c r="F53" s="344"/>
      <c r="G53" s="344"/>
      <c r="H53" s="345"/>
    </row>
    <row r="54" spans="1:8" s="147" customFormat="1" ht="15" customHeight="1" x14ac:dyDescent="0.25">
      <c r="A54" s="341"/>
      <c r="B54" s="203" t="s">
        <v>187</v>
      </c>
      <c r="C54" s="346"/>
      <c r="D54" s="347"/>
      <c r="E54" s="347"/>
      <c r="F54" s="347"/>
      <c r="G54" s="347"/>
      <c r="H54" s="348"/>
    </row>
    <row r="55" spans="1:8" s="147" customFormat="1" ht="15" customHeight="1" x14ac:dyDescent="0.25">
      <c r="A55" s="341"/>
      <c r="B55" s="203" t="s">
        <v>188</v>
      </c>
      <c r="C55" s="346"/>
      <c r="D55" s="347"/>
      <c r="E55" s="347"/>
      <c r="F55" s="347"/>
      <c r="G55" s="347"/>
      <c r="H55" s="348"/>
    </row>
    <row r="56" spans="1:8" s="147" customFormat="1" ht="15" customHeight="1" x14ac:dyDescent="0.25">
      <c r="A56" s="341"/>
      <c r="B56" s="203" t="s">
        <v>189</v>
      </c>
      <c r="C56" s="346"/>
      <c r="D56" s="347"/>
      <c r="E56" s="347"/>
      <c r="F56" s="347"/>
      <c r="G56" s="347"/>
      <c r="H56" s="348"/>
    </row>
    <row r="57" spans="1:8" s="147" customFormat="1" ht="15" customHeight="1" x14ac:dyDescent="0.25">
      <c r="A57" s="342"/>
      <c r="B57" s="203" t="s">
        <v>190</v>
      </c>
      <c r="C57" s="349"/>
      <c r="D57" s="350"/>
      <c r="E57" s="350"/>
      <c r="F57" s="350"/>
      <c r="G57" s="350"/>
      <c r="H57" s="351"/>
    </row>
    <row r="58" spans="1:8" s="147" customFormat="1" ht="15" customHeight="1" x14ac:dyDescent="0.25">
      <c r="A58" s="200" t="s">
        <v>191</v>
      </c>
      <c r="B58" s="206" t="s">
        <v>192</v>
      </c>
      <c r="C58" s="200" t="s">
        <v>138</v>
      </c>
      <c r="D58" s="200">
        <v>1</v>
      </c>
      <c r="E58" s="268"/>
      <c r="F58" s="202">
        <f>D58*E58</f>
        <v>0</v>
      </c>
      <c r="G58" s="352"/>
      <c r="H58" s="336"/>
    </row>
    <row r="59" spans="1:8" s="147" customFormat="1" ht="15" customHeight="1" x14ac:dyDescent="0.25">
      <c r="A59" s="340"/>
      <c r="B59" s="203" t="s">
        <v>193</v>
      </c>
      <c r="C59" s="343"/>
      <c r="D59" s="344"/>
      <c r="E59" s="344"/>
      <c r="F59" s="344"/>
      <c r="G59" s="344"/>
      <c r="H59" s="345"/>
    </row>
    <row r="60" spans="1:8" s="147" customFormat="1" ht="15" customHeight="1" x14ac:dyDescent="0.25">
      <c r="A60" s="341"/>
      <c r="B60" s="203" t="s">
        <v>194</v>
      </c>
      <c r="C60" s="346"/>
      <c r="D60" s="347"/>
      <c r="E60" s="347"/>
      <c r="F60" s="347"/>
      <c r="G60" s="347"/>
      <c r="H60" s="348"/>
    </row>
    <row r="61" spans="1:8" s="147" customFormat="1" ht="22.5" customHeight="1" x14ac:dyDescent="0.25">
      <c r="A61" s="341"/>
      <c r="B61" s="205" t="s">
        <v>195</v>
      </c>
      <c r="C61" s="346"/>
      <c r="D61" s="347"/>
      <c r="E61" s="347"/>
      <c r="F61" s="347"/>
      <c r="G61" s="347"/>
      <c r="H61" s="348"/>
    </row>
    <row r="62" spans="1:8" s="147" customFormat="1" ht="22.5" customHeight="1" x14ac:dyDescent="0.25">
      <c r="A62" s="342"/>
      <c r="B62" s="205" t="s">
        <v>196</v>
      </c>
      <c r="C62" s="349"/>
      <c r="D62" s="350"/>
      <c r="E62" s="350"/>
      <c r="F62" s="350"/>
      <c r="G62" s="350"/>
      <c r="H62" s="351"/>
    </row>
    <row r="63" spans="1:8" s="147" customFormat="1" ht="15" customHeight="1" x14ac:dyDescent="0.25">
      <c r="A63" s="200" t="s">
        <v>197</v>
      </c>
      <c r="B63" s="206" t="s">
        <v>198</v>
      </c>
      <c r="C63" s="200" t="s">
        <v>138</v>
      </c>
      <c r="D63" s="200">
        <v>1</v>
      </c>
      <c r="E63" s="268"/>
      <c r="F63" s="202">
        <f>D63*E63</f>
        <v>0</v>
      </c>
      <c r="G63" s="352"/>
      <c r="H63" s="336"/>
    </row>
    <row r="64" spans="1:8" s="147" customFormat="1" ht="15" customHeight="1" x14ac:dyDescent="0.25">
      <c r="A64" s="340"/>
      <c r="B64" s="205" t="s">
        <v>199</v>
      </c>
      <c r="C64" s="343"/>
      <c r="D64" s="344"/>
      <c r="E64" s="344"/>
      <c r="F64" s="344"/>
      <c r="G64" s="344"/>
      <c r="H64" s="345"/>
    </row>
    <row r="65" spans="1:8" s="147" customFormat="1" ht="15" customHeight="1" x14ac:dyDescent="0.25">
      <c r="A65" s="341"/>
      <c r="B65" s="205" t="s">
        <v>200</v>
      </c>
      <c r="C65" s="346"/>
      <c r="D65" s="347"/>
      <c r="E65" s="347"/>
      <c r="F65" s="347"/>
      <c r="G65" s="347"/>
      <c r="H65" s="348"/>
    </row>
    <row r="66" spans="1:8" s="147" customFormat="1" ht="15" customHeight="1" x14ac:dyDescent="0.25">
      <c r="A66" s="341"/>
      <c r="B66" s="205" t="s">
        <v>201</v>
      </c>
      <c r="C66" s="346"/>
      <c r="D66" s="347"/>
      <c r="E66" s="347"/>
      <c r="F66" s="347"/>
      <c r="G66" s="347"/>
      <c r="H66" s="348"/>
    </row>
    <row r="67" spans="1:8" s="147" customFormat="1" ht="15" customHeight="1" x14ac:dyDescent="0.25">
      <c r="A67" s="342"/>
      <c r="B67" s="205" t="s">
        <v>202</v>
      </c>
      <c r="C67" s="349"/>
      <c r="D67" s="350"/>
      <c r="E67" s="350"/>
      <c r="F67" s="350"/>
      <c r="G67" s="350"/>
      <c r="H67" s="351"/>
    </row>
    <row r="68" spans="1:8" s="147" customFormat="1" ht="30" customHeight="1" x14ac:dyDescent="0.25">
      <c r="A68" s="200" t="s">
        <v>203</v>
      </c>
      <c r="B68" s="206" t="s">
        <v>204</v>
      </c>
      <c r="C68" s="200" t="s">
        <v>138</v>
      </c>
      <c r="D68" s="200">
        <v>1</v>
      </c>
      <c r="E68" s="268"/>
      <c r="F68" s="202">
        <f>D68*E68</f>
        <v>0</v>
      </c>
      <c r="G68" s="352"/>
      <c r="H68" s="336"/>
    </row>
    <row r="69" spans="1:8" s="147" customFormat="1" ht="69.75" customHeight="1" x14ac:dyDescent="0.25">
      <c r="A69" s="200"/>
      <c r="B69" s="205" t="s">
        <v>205</v>
      </c>
      <c r="C69" s="355"/>
      <c r="D69" s="335"/>
      <c r="E69" s="335"/>
      <c r="F69" s="335"/>
      <c r="G69" s="335"/>
      <c r="H69" s="336"/>
    </row>
    <row r="71" spans="1:8" x14ac:dyDescent="0.3">
      <c r="A71" s="207"/>
      <c r="B71" s="353" t="s">
        <v>49</v>
      </c>
      <c r="C71" s="347"/>
      <c r="D71" s="354"/>
      <c r="E71" s="354"/>
      <c r="F71" s="209">
        <f>F8+F22+F30</f>
        <v>0</v>
      </c>
      <c r="G71" s="210">
        <v>21</v>
      </c>
      <c r="H71" s="211">
        <f>H8+H22+H30</f>
        <v>0</v>
      </c>
    </row>
  </sheetData>
  <sheetProtection algorithmName="SHA-512" hashValue="nEsUSUe9kvwoDDeHAw03tm/AoIAT9/IxmCuJzBrZ40UbobxZiauMOZhI9Gjwjj/IYHOvIBRwC3yIRaGCk7ji6A==" saltValue="mPh1fukWBrJnLeA+dXdNOg==" spinCount="100000" sheet="1" objects="1" scenarios="1"/>
  <mergeCells count="34">
    <mergeCell ref="B71:E71"/>
    <mergeCell ref="G68:H68"/>
    <mergeCell ref="G58:H58"/>
    <mergeCell ref="C69:H69"/>
    <mergeCell ref="A1:H1"/>
    <mergeCell ref="G37:H37"/>
    <mergeCell ref="B22:E22"/>
    <mergeCell ref="G52:H52"/>
    <mergeCell ref="B30:E30"/>
    <mergeCell ref="G23:H23"/>
    <mergeCell ref="B8:E8"/>
    <mergeCell ref="G47:H47"/>
    <mergeCell ref="G63:H63"/>
    <mergeCell ref="G31:H31"/>
    <mergeCell ref="G9:H9"/>
    <mergeCell ref="C32:H36"/>
    <mergeCell ref="A32:A36"/>
    <mergeCell ref="A38:A46"/>
    <mergeCell ref="C38:H46"/>
    <mergeCell ref="A48:A51"/>
    <mergeCell ref="C48:H51"/>
    <mergeCell ref="G14:H14"/>
    <mergeCell ref="A10:A13"/>
    <mergeCell ref="A15:A21"/>
    <mergeCell ref="A24:A29"/>
    <mergeCell ref="C10:H13"/>
    <mergeCell ref="C15:H21"/>
    <mergeCell ref="C24:H29"/>
    <mergeCell ref="A59:A62"/>
    <mergeCell ref="C59:H62"/>
    <mergeCell ref="C64:H67"/>
    <mergeCell ref="A64:A67"/>
    <mergeCell ref="C53:H57"/>
    <mergeCell ref="A53:A57"/>
  </mergeCells>
  <pageMargins left="0.70866141732283472" right="0.70866141732283472" top="0.39370078740157483" bottom="0.39370078740157483" header="0.31496062992125984" footer="0.31496062992125984"/>
  <pageSetup paperSize="9" scale="8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1"/>
  <sheetViews>
    <sheetView topLeftCell="A29" zoomScaleNormal="100" workbookViewId="0">
      <selection activeCell="L47" sqref="L47"/>
    </sheetView>
  </sheetViews>
  <sheetFormatPr defaultColWidth="9.109375" defaultRowHeight="13.8" x14ac:dyDescent="0.25"/>
  <cols>
    <col min="1" max="1" width="7.88671875" style="147" customWidth="1"/>
    <col min="2" max="2" width="62.6640625" style="147" customWidth="1"/>
    <col min="3" max="3" width="5.109375" style="147" customWidth="1"/>
    <col min="4" max="4" width="8.44140625" style="147" customWidth="1"/>
    <col min="5" max="5" width="11.6640625" style="153" customWidth="1"/>
    <col min="6" max="6" width="11.44140625" style="147" customWidth="1"/>
    <col min="7" max="7" width="8.33203125" style="147" hidden="1" customWidth="1"/>
    <col min="8" max="8" width="11.88671875" style="147" hidden="1" customWidth="1"/>
    <col min="9" max="16384" width="9.109375" style="147"/>
  </cols>
  <sheetData>
    <row r="1" spans="1:8" ht="23.25" customHeight="1" x14ac:dyDescent="0.25">
      <c r="A1" s="358" t="s">
        <v>206</v>
      </c>
      <c r="B1" s="339"/>
      <c r="C1" s="339"/>
      <c r="D1" s="339"/>
      <c r="E1" s="339"/>
      <c r="F1" s="339"/>
      <c r="G1" s="339"/>
      <c r="H1" s="339"/>
    </row>
    <row r="2" spans="1:8" ht="26.25" customHeight="1" x14ac:dyDescent="0.25">
      <c r="A2" s="148" t="s">
        <v>51</v>
      </c>
      <c r="B2" s="149" t="str">
        <f>'SO-01 - střecha'!B2</f>
        <v>Rekonstrukce střešní krytiny a adaptace výdejny na školní kuchyni</v>
      </c>
      <c r="C2" s="150"/>
      <c r="D2" s="151"/>
      <c r="E2" s="152"/>
      <c r="F2" s="151"/>
      <c r="G2" s="151"/>
      <c r="H2" s="151"/>
    </row>
    <row r="3" spans="1:8" ht="15" customHeight="1" x14ac:dyDescent="0.25"/>
    <row r="4" spans="1:8" ht="27" customHeight="1" x14ac:dyDescent="0.25">
      <c r="A4" s="148" t="s">
        <v>52</v>
      </c>
      <c r="B4" s="149" t="s">
        <v>53</v>
      </c>
      <c r="C4" s="150"/>
      <c r="D4" s="151"/>
      <c r="E4" s="152"/>
      <c r="F4" s="151"/>
      <c r="G4" s="151"/>
      <c r="H4" s="151"/>
    </row>
    <row r="5" spans="1:8" ht="15" customHeight="1" x14ac:dyDescent="0.25">
      <c r="A5" s="148" t="s">
        <v>17</v>
      </c>
      <c r="B5" s="154" t="s">
        <v>54</v>
      </c>
      <c r="C5" s="150"/>
      <c r="D5" s="155"/>
      <c r="E5" s="156"/>
      <c r="F5" s="155"/>
      <c r="G5" s="155"/>
      <c r="H5" s="155"/>
    </row>
    <row r="6" spans="1:8" ht="15" customHeight="1" x14ac:dyDescent="0.25">
      <c r="A6" s="148"/>
      <c r="B6" s="154"/>
      <c r="C6" s="150"/>
      <c r="D6" s="155"/>
      <c r="E6" s="156"/>
      <c r="F6" s="155"/>
      <c r="G6" s="155"/>
      <c r="H6" s="155"/>
    </row>
    <row r="7" spans="1:8" ht="25.5" customHeight="1" x14ac:dyDescent="0.25">
      <c r="A7" s="157" t="s">
        <v>55</v>
      </c>
      <c r="B7" s="158" t="s">
        <v>56</v>
      </c>
      <c r="C7" s="159" t="s">
        <v>57</v>
      </c>
      <c r="D7" s="159" t="s">
        <v>58</v>
      </c>
      <c r="E7" s="160" t="s">
        <v>59</v>
      </c>
      <c r="F7" s="161" t="s">
        <v>60</v>
      </c>
      <c r="G7" s="162" t="s">
        <v>61</v>
      </c>
      <c r="H7" s="162" t="s">
        <v>62</v>
      </c>
    </row>
    <row r="8" spans="1:8" ht="18" customHeight="1" x14ac:dyDescent="0.25">
      <c r="A8" s="163" t="s">
        <v>63</v>
      </c>
      <c r="B8" s="359" t="s">
        <v>207</v>
      </c>
      <c r="C8" s="335"/>
      <c r="D8" s="335"/>
      <c r="E8" s="336"/>
      <c r="F8" s="164">
        <f>SUM(F9,F16,F21,F26,F33,F42)</f>
        <v>0</v>
      </c>
      <c r="G8" s="165">
        <v>21</v>
      </c>
      <c r="H8" s="164">
        <f>F8*(1+G8/100)</f>
        <v>0</v>
      </c>
    </row>
    <row r="9" spans="1:8" ht="25.5" customHeight="1" x14ac:dyDescent="0.25">
      <c r="A9" s="166" t="s">
        <v>65</v>
      </c>
      <c r="B9" s="167" t="s">
        <v>208</v>
      </c>
      <c r="C9" s="166" t="s">
        <v>67</v>
      </c>
      <c r="D9" s="168">
        <v>1</v>
      </c>
      <c r="E9" s="169">
        <f>SUM(E10,E12,E14)</f>
        <v>0</v>
      </c>
      <c r="F9" s="169">
        <f>D9*E9</f>
        <v>0</v>
      </c>
      <c r="G9" s="362"/>
      <c r="H9" s="336"/>
    </row>
    <row r="10" spans="1:8" ht="18" customHeight="1" x14ac:dyDescent="0.25">
      <c r="A10" s="166" t="s">
        <v>209</v>
      </c>
      <c r="B10" s="170" t="s">
        <v>210</v>
      </c>
      <c r="C10" s="166" t="s">
        <v>67</v>
      </c>
      <c r="D10" s="168">
        <v>1</v>
      </c>
      <c r="E10" s="269"/>
      <c r="F10" s="171">
        <f>D10*E10</f>
        <v>0</v>
      </c>
      <c r="G10" s="360"/>
      <c r="H10" s="336"/>
    </row>
    <row r="11" spans="1:8" ht="53.25" customHeight="1" x14ac:dyDescent="0.25">
      <c r="A11" s="172"/>
      <c r="B11" s="173" t="s">
        <v>211</v>
      </c>
      <c r="C11" s="361"/>
      <c r="D11" s="335"/>
      <c r="E11" s="335"/>
      <c r="F11" s="335"/>
      <c r="G11" s="335"/>
      <c r="H11" s="336"/>
    </row>
    <row r="12" spans="1:8" ht="30" customHeight="1" x14ac:dyDescent="0.25">
      <c r="A12" s="166" t="s">
        <v>212</v>
      </c>
      <c r="B12" s="170" t="s">
        <v>559</v>
      </c>
      <c r="C12" s="166" t="s">
        <v>67</v>
      </c>
      <c r="D12" s="168">
        <v>1</v>
      </c>
      <c r="E12" s="269"/>
      <c r="F12" s="171">
        <f>D12*E12</f>
        <v>0</v>
      </c>
      <c r="G12" s="360"/>
      <c r="H12" s="336"/>
    </row>
    <row r="13" spans="1:8" ht="20.399999999999999" x14ac:dyDescent="0.25">
      <c r="A13" s="172"/>
      <c r="B13" s="173" t="s">
        <v>560</v>
      </c>
      <c r="C13" s="361"/>
      <c r="D13" s="335"/>
      <c r="E13" s="335"/>
      <c r="F13" s="335"/>
      <c r="G13" s="335"/>
      <c r="H13" s="336"/>
    </row>
    <row r="14" spans="1:8" ht="24" x14ac:dyDescent="0.25">
      <c r="A14" s="166" t="s">
        <v>213</v>
      </c>
      <c r="B14" s="170" t="s">
        <v>214</v>
      </c>
      <c r="C14" s="166" t="s">
        <v>67</v>
      </c>
      <c r="D14" s="168">
        <v>1</v>
      </c>
      <c r="E14" s="269"/>
      <c r="F14" s="171">
        <f>D14*E14</f>
        <v>0</v>
      </c>
      <c r="G14" s="360"/>
      <c r="H14" s="336"/>
    </row>
    <row r="15" spans="1:8" ht="54.75" customHeight="1" x14ac:dyDescent="0.25">
      <c r="A15" s="172"/>
      <c r="B15" s="173" t="s">
        <v>554</v>
      </c>
      <c r="C15" s="361"/>
      <c r="D15" s="335"/>
      <c r="E15" s="335"/>
      <c r="F15" s="335"/>
      <c r="G15" s="335"/>
      <c r="H15" s="336"/>
    </row>
    <row r="16" spans="1:8" ht="25.5" customHeight="1" x14ac:dyDescent="0.25">
      <c r="A16" s="166" t="s">
        <v>68</v>
      </c>
      <c r="B16" s="167" t="s">
        <v>215</v>
      </c>
      <c r="C16" s="166" t="s">
        <v>67</v>
      </c>
      <c r="D16" s="168">
        <v>1</v>
      </c>
      <c r="E16" s="169">
        <f>SUM(E17,E19)</f>
        <v>0</v>
      </c>
      <c r="F16" s="169">
        <f>D16*E16</f>
        <v>0</v>
      </c>
      <c r="G16" s="362"/>
      <c r="H16" s="336"/>
    </row>
    <row r="17" spans="1:8" ht="18" customHeight="1" x14ac:dyDescent="0.25">
      <c r="A17" s="166" t="s">
        <v>216</v>
      </c>
      <c r="B17" s="170" t="s">
        <v>217</v>
      </c>
      <c r="C17" s="166" t="s">
        <v>67</v>
      </c>
      <c r="D17" s="168">
        <v>1</v>
      </c>
      <c r="E17" s="269"/>
      <c r="F17" s="171">
        <f>D17*E17</f>
        <v>0</v>
      </c>
      <c r="G17" s="360"/>
      <c r="H17" s="336"/>
    </row>
    <row r="18" spans="1:8" ht="42" customHeight="1" x14ac:dyDescent="0.25">
      <c r="A18" s="172"/>
      <c r="B18" s="173" t="s">
        <v>218</v>
      </c>
      <c r="C18" s="361"/>
      <c r="D18" s="335"/>
      <c r="E18" s="335"/>
      <c r="F18" s="335"/>
      <c r="G18" s="335"/>
      <c r="H18" s="336"/>
    </row>
    <row r="19" spans="1:8" ht="26.25" customHeight="1" x14ac:dyDescent="0.25">
      <c r="A19" s="166" t="s">
        <v>219</v>
      </c>
      <c r="B19" s="170" t="s">
        <v>220</v>
      </c>
      <c r="C19" s="166" t="s">
        <v>67</v>
      </c>
      <c r="D19" s="168">
        <v>1</v>
      </c>
      <c r="E19" s="269"/>
      <c r="F19" s="171">
        <f>D19*E19</f>
        <v>0</v>
      </c>
      <c r="G19" s="360"/>
      <c r="H19" s="336"/>
    </row>
    <row r="20" spans="1:8" ht="52.5" customHeight="1" x14ac:dyDescent="0.25">
      <c r="A20" s="172"/>
      <c r="B20" s="173" t="s">
        <v>555</v>
      </c>
      <c r="C20" s="361"/>
      <c r="D20" s="335"/>
      <c r="E20" s="335"/>
      <c r="F20" s="335"/>
      <c r="G20" s="335"/>
      <c r="H20" s="336"/>
    </row>
    <row r="21" spans="1:8" ht="25.5" customHeight="1" x14ac:dyDescent="0.25">
      <c r="A21" s="166" t="s">
        <v>70</v>
      </c>
      <c r="B21" s="167" t="s">
        <v>221</v>
      </c>
      <c r="C21" s="166" t="s">
        <v>67</v>
      </c>
      <c r="D21" s="168">
        <v>1</v>
      </c>
      <c r="E21" s="169">
        <f>SUM(E22,E24)</f>
        <v>0</v>
      </c>
      <c r="F21" s="169">
        <f>D21*E21</f>
        <v>0</v>
      </c>
      <c r="G21" s="362"/>
      <c r="H21" s="336"/>
    </row>
    <row r="22" spans="1:8" ht="18" customHeight="1" x14ac:dyDescent="0.25">
      <c r="A22" s="166" t="s">
        <v>222</v>
      </c>
      <c r="B22" s="170" t="s">
        <v>210</v>
      </c>
      <c r="C22" s="166" t="s">
        <v>67</v>
      </c>
      <c r="D22" s="168">
        <v>1</v>
      </c>
      <c r="E22" s="269"/>
      <c r="F22" s="171">
        <f>D22*E22</f>
        <v>0</v>
      </c>
      <c r="G22" s="360"/>
      <c r="H22" s="336"/>
    </row>
    <row r="23" spans="1:8" ht="42" customHeight="1" x14ac:dyDescent="0.25">
      <c r="A23" s="172"/>
      <c r="B23" s="173" t="s">
        <v>223</v>
      </c>
      <c r="C23" s="361"/>
      <c r="D23" s="335"/>
      <c r="E23" s="335"/>
      <c r="F23" s="335"/>
      <c r="G23" s="335"/>
      <c r="H23" s="336"/>
    </row>
    <row r="24" spans="1:8" ht="28.5" customHeight="1" x14ac:dyDescent="0.25">
      <c r="A24" s="166" t="s">
        <v>224</v>
      </c>
      <c r="B24" s="170" t="s">
        <v>557</v>
      </c>
      <c r="C24" s="166" t="s">
        <v>67</v>
      </c>
      <c r="D24" s="168">
        <v>1</v>
      </c>
      <c r="E24" s="269"/>
      <c r="F24" s="171">
        <f>D24*E24</f>
        <v>0</v>
      </c>
      <c r="G24" s="360"/>
      <c r="H24" s="336"/>
    </row>
    <row r="25" spans="1:8" ht="20.399999999999999" x14ac:dyDescent="0.25">
      <c r="A25" s="172"/>
      <c r="B25" s="173" t="s">
        <v>558</v>
      </c>
      <c r="C25" s="361"/>
      <c r="D25" s="335"/>
      <c r="E25" s="335"/>
      <c r="F25" s="335"/>
      <c r="G25" s="335"/>
      <c r="H25" s="336"/>
    </row>
    <row r="26" spans="1:8" ht="25.5" customHeight="1" x14ac:dyDescent="0.25">
      <c r="A26" s="166" t="s">
        <v>72</v>
      </c>
      <c r="B26" s="167" t="s">
        <v>225</v>
      </c>
      <c r="C26" s="166" t="s">
        <v>67</v>
      </c>
      <c r="D26" s="168">
        <v>1</v>
      </c>
      <c r="E26" s="169">
        <f>SUM(E27,E29,E31)</f>
        <v>0</v>
      </c>
      <c r="F26" s="169">
        <f>D26*E26</f>
        <v>0</v>
      </c>
      <c r="G26" s="362"/>
      <c r="H26" s="336"/>
    </row>
    <row r="27" spans="1:8" ht="18" customHeight="1" x14ac:dyDescent="0.25">
      <c r="A27" s="166" t="s">
        <v>226</v>
      </c>
      <c r="B27" s="170" t="s">
        <v>210</v>
      </c>
      <c r="C27" s="166" t="s">
        <v>67</v>
      </c>
      <c r="D27" s="168">
        <v>1</v>
      </c>
      <c r="E27" s="269"/>
      <c r="F27" s="171">
        <f>D27*E27</f>
        <v>0</v>
      </c>
      <c r="G27" s="360"/>
      <c r="H27" s="336"/>
    </row>
    <row r="28" spans="1:8" ht="42" customHeight="1" x14ac:dyDescent="0.25">
      <c r="A28" s="172"/>
      <c r="B28" s="173" t="s">
        <v>227</v>
      </c>
      <c r="C28" s="361"/>
      <c r="D28" s="335"/>
      <c r="E28" s="335"/>
      <c r="F28" s="335"/>
      <c r="G28" s="335"/>
      <c r="H28" s="336"/>
    </row>
    <row r="29" spans="1:8" ht="28.5" customHeight="1" x14ac:dyDescent="0.25">
      <c r="A29" s="166" t="s">
        <v>228</v>
      </c>
      <c r="B29" s="170" t="s">
        <v>562</v>
      </c>
      <c r="C29" s="166" t="s">
        <v>67</v>
      </c>
      <c r="D29" s="168">
        <v>1</v>
      </c>
      <c r="E29" s="269"/>
      <c r="F29" s="171">
        <f>D29*E29</f>
        <v>0</v>
      </c>
      <c r="G29" s="360"/>
      <c r="H29" s="336"/>
    </row>
    <row r="30" spans="1:8" ht="42" customHeight="1" x14ac:dyDescent="0.25">
      <c r="A30" s="172"/>
      <c r="B30" s="173" t="s">
        <v>556</v>
      </c>
      <c r="C30" s="361"/>
      <c r="D30" s="335"/>
      <c r="E30" s="335"/>
      <c r="F30" s="335"/>
      <c r="G30" s="335"/>
      <c r="H30" s="336"/>
    </row>
    <row r="31" spans="1:8" ht="30.75" customHeight="1" x14ac:dyDescent="0.25">
      <c r="A31" s="166" t="s">
        <v>229</v>
      </c>
      <c r="B31" s="170" t="s">
        <v>563</v>
      </c>
      <c r="C31" s="166" t="s">
        <v>67</v>
      </c>
      <c r="D31" s="168">
        <v>1</v>
      </c>
      <c r="E31" s="269"/>
      <c r="F31" s="171">
        <f>D31*E31</f>
        <v>0</v>
      </c>
      <c r="G31" s="360"/>
      <c r="H31" s="336"/>
    </row>
    <row r="32" spans="1:8" ht="42" customHeight="1" x14ac:dyDescent="0.25">
      <c r="A32" s="172"/>
      <c r="B32" s="173" t="s">
        <v>561</v>
      </c>
      <c r="C32" s="361"/>
      <c r="D32" s="335"/>
      <c r="E32" s="335"/>
      <c r="F32" s="335"/>
      <c r="G32" s="335"/>
      <c r="H32" s="336"/>
    </row>
    <row r="33" spans="1:8" ht="25.5" customHeight="1" x14ac:dyDescent="0.25">
      <c r="A33" s="166" t="s">
        <v>74</v>
      </c>
      <c r="B33" s="167" t="s">
        <v>231</v>
      </c>
      <c r="C33" s="166" t="s">
        <v>67</v>
      </c>
      <c r="D33" s="168">
        <v>1</v>
      </c>
      <c r="E33" s="169">
        <f>SUM(E34,E36,E38,E40)</f>
        <v>0</v>
      </c>
      <c r="F33" s="169">
        <f>D33*E33</f>
        <v>0</v>
      </c>
      <c r="G33" s="362"/>
      <c r="H33" s="336"/>
    </row>
    <row r="34" spans="1:8" ht="18" customHeight="1" x14ac:dyDescent="0.25">
      <c r="A34" s="166" t="s">
        <v>232</v>
      </c>
      <c r="B34" s="170" t="s">
        <v>210</v>
      </c>
      <c r="C34" s="166" t="s">
        <v>67</v>
      </c>
      <c r="D34" s="168">
        <v>1</v>
      </c>
      <c r="E34" s="269"/>
      <c r="F34" s="171">
        <f>D34*E34</f>
        <v>0</v>
      </c>
      <c r="G34" s="360"/>
      <c r="H34" s="336"/>
    </row>
    <row r="35" spans="1:8" ht="42" customHeight="1" x14ac:dyDescent="0.25">
      <c r="A35" s="172"/>
      <c r="B35" s="173" t="s">
        <v>568</v>
      </c>
      <c r="C35" s="361"/>
      <c r="D35" s="335"/>
      <c r="E35" s="335"/>
      <c r="F35" s="335"/>
      <c r="G35" s="335"/>
      <c r="H35" s="336"/>
    </row>
    <row r="36" spans="1:8" ht="29.25" customHeight="1" x14ac:dyDescent="0.25">
      <c r="A36" s="166" t="s">
        <v>233</v>
      </c>
      <c r="B36" s="170" t="s">
        <v>564</v>
      </c>
      <c r="C36" s="166" t="s">
        <v>67</v>
      </c>
      <c r="D36" s="168">
        <v>1</v>
      </c>
      <c r="E36" s="269"/>
      <c r="F36" s="171">
        <f>D36*E36</f>
        <v>0</v>
      </c>
      <c r="G36" s="360"/>
      <c r="H36" s="336"/>
    </row>
    <row r="37" spans="1:8" ht="42" customHeight="1" x14ac:dyDescent="0.25">
      <c r="A37" s="172"/>
      <c r="B37" s="173" t="s">
        <v>565</v>
      </c>
      <c r="C37" s="361"/>
      <c r="D37" s="335"/>
      <c r="E37" s="335"/>
      <c r="F37" s="335"/>
      <c r="G37" s="335"/>
      <c r="H37" s="336"/>
    </row>
    <row r="38" spans="1:8" ht="27" customHeight="1" x14ac:dyDescent="0.25">
      <c r="A38" s="166" t="s">
        <v>234</v>
      </c>
      <c r="B38" s="170" t="s">
        <v>220</v>
      </c>
      <c r="C38" s="166" t="s">
        <v>67</v>
      </c>
      <c r="D38" s="168">
        <v>1</v>
      </c>
      <c r="E38" s="269"/>
      <c r="F38" s="171">
        <f>D38*E38</f>
        <v>0</v>
      </c>
      <c r="G38" s="360"/>
      <c r="H38" s="336"/>
    </row>
    <row r="39" spans="1:8" ht="42" customHeight="1" x14ac:dyDescent="0.25">
      <c r="A39" s="172"/>
      <c r="B39" s="173" t="s">
        <v>566</v>
      </c>
      <c r="C39" s="361"/>
      <c r="D39" s="335"/>
      <c r="E39" s="335"/>
      <c r="F39" s="335"/>
      <c r="G39" s="335"/>
      <c r="H39" s="336"/>
    </row>
    <row r="40" spans="1:8" ht="33.75" customHeight="1" x14ac:dyDescent="0.25">
      <c r="A40" s="166" t="s">
        <v>235</v>
      </c>
      <c r="B40" s="170" t="s">
        <v>230</v>
      </c>
      <c r="C40" s="166" t="s">
        <v>67</v>
      </c>
      <c r="D40" s="168">
        <v>1</v>
      </c>
      <c r="E40" s="269"/>
      <c r="F40" s="171">
        <f>D40*E40</f>
        <v>0</v>
      </c>
      <c r="G40" s="360"/>
      <c r="H40" s="336"/>
    </row>
    <row r="41" spans="1:8" ht="42" customHeight="1" x14ac:dyDescent="0.25">
      <c r="A41" s="172"/>
      <c r="B41" s="173" t="s">
        <v>567</v>
      </c>
      <c r="C41" s="361"/>
      <c r="D41" s="335"/>
      <c r="E41" s="335"/>
      <c r="F41" s="335"/>
      <c r="G41" s="335"/>
      <c r="H41" s="336"/>
    </row>
    <row r="42" spans="1:8" ht="24" customHeight="1" x14ac:dyDescent="0.25">
      <c r="A42" s="166" t="s">
        <v>76</v>
      </c>
      <c r="B42" s="174" t="s">
        <v>236</v>
      </c>
      <c r="C42" s="166" t="s">
        <v>67</v>
      </c>
      <c r="D42" s="168">
        <v>1</v>
      </c>
      <c r="E42" s="269"/>
      <c r="F42" s="169">
        <f>D42*E42</f>
        <v>0</v>
      </c>
      <c r="G42" s="362"/>
      <c r="H42" s="336"/>
    </row>
    <row r="43" spans="1:8" ht="36" customHeight="1" x14ac:dyDescent="0.25">
      <c r="A43" s="172"/>
      <c r="B43" s="173" t="s">
        <v>237</v>
      </c>
      <c r="C43" s="361"/>
      <c r="D43" s="335"/>
      <c r="E43" s="335"/>
      <c r="F43" s="335"/>
      <c r="G43" s="335"/>
      <c r="H43" s="336"/>
    </row>
    <row r="44" spans="1:8" ht="6" customHeight="1" x14ac:dyDescent="0.25">
      <c r="D44" s="175"/>
      <c r="E44" s="176"/>
      <c r="F44" s="177"/>
      <c r="H44" s="177"/>
    </row>
    <row r="45" spans="1:8" ht="18" customHeight="1" x14ac:dyDescent="0.25">
      <c r="A45" s="163" t="s">
        <v>238</v>
      </c>
      <c r="B45" s="359" t="s">
        <v>239</v>
      </c>
      <c r="C45" s="335"/>
      <c r="D45" s="335"/>
      <c r="E45" s="336"/>
      <c r="F45" s="164">
        <f>SUM(F46,F48,F50,F52)</f>
        <v>0</v>
      </c>
      <c r="G45" s="165">
        <v>21</v>
      </c>
      <c r="H45" s="164">
        <f>F45*(1+G45/100)</f>
        <v>0</v>
      </c>
    </row>
    <row r="46" spans="1:8" ht="24" customHeight="1" x14ac:dyDescent="0.25">
      <c r="A46" s="166" t="s">
        <v>102</v>
      </c>
      <c r="B46" s="174" t="s">
        <v>240</v>
      </c>
      <c r="C46" s="166" t="s">
        <v>67</v>
      </c>
      <c r="D46" s="168">
        <v>1</v>
      </c>
      <c r="E46" s="269"/>
      <c r="F46" s="169">
        <f>D46*E46</f>
        <v>0</v>
      </c>
      <c r="G46" s="362"/>
      <c r="H46" s="336"/>
    </row>
    <row r="47" spans="1:8" ht="55.5" customHeight="1" x14ac:dyDescent="0.25">
      <c r="A47" s="172"/>
      <c r="B47" s="173" t="s">
        <v>574</v>
      </c>
      <c r="C47" s="361"/>
      <c r="D47" s="335"/>
      <c r="E47" s="335"/>
      <c r="F47" s="335"/>
      <c r="G47" s="335"/>
      <c r="H47" s="336"/>
    </row>
    <row r="48" spans="1:8" ht="24" customHeight="1" x14ac:dyDescent="0.25">
      <c r="A48" s="166" t="s">
        <v>104</v>
      </c>
      <c r="B48" s="174" t="s">
        <v>241</v>
      </c>
      <c r="C48" s="166" t="s">
        <v>67</v>
      </c>
      <c r="D48" s="168">
        <v>1</v>
      </c>
      <c r="E48" s="269"/>
      <c r="F48" s="169">
        <f>D48*E48</f>
        <v>0</v>
      </c>
      <c r="G48" s="362"/>
      <c r="H48" s="336"/>
    </row>
    <row r="49" spans="1:8" ht="36" customHeight="1" x14ac:dyDescent="0.25">
      <c r="A49" s="172"/>
      <c r="B49" s="173" t="s">
        <v>242</v>
      </c>
      <c r="C49" s="361"/>
      <c r="D49" s="335"/>
      <c r="E49" s="335"/>
      <c r="F49" s="335"/>
      <c r="G49" s="335"/>
      <c r="H49" s="336"/>
    </row>
    <row r="50" spans="1:8" ht="36" customHeight="1" x14ac:dyDescent="0.25">
      <c r="A50" s="166" t="s">
        <v>106</v>
      </c>
      <c r="B50" s="174" t="s">
        <v>243</v>
      </c>
      <c r="C50" s="166" t="s">
        <v>67</v>
      </c>
      <c r="D50" s="168">
        <v>1</v>
      </c>
      <c r="E50" s="269"/>
      <c r="F50" s="169">
        <f>D50*E50</f>
        <v>0</v>
      </c>
      <c r="G50" s="362"/>
      <c r="H50" s="336"/>
    </row>
    <row r="51" spans="1:8" ht="36" customHeight="1" x14ac:dyDescent="0.25">
      <c r="A51" s="172"/>
      <c r="B51" s="173" t="s">
        <v>244</v>
      </c>
      <c r="C51" s="361"/>
      <c r="D51" s="335"/>
      <c r="E51" s="335"/>
      <c r="F51" s="335"/>
      <c r="G51" s="335"/>
      <c r="H51" s="336"/>
    </row>
    <row r="52" spans="1:8" ht="24" customHeight="1" x14ac:dyDescent="0.25">
      <c r="A52" s="166" t="s">
        <v>109</v>
      </c>
      <c r="B52" s="174" t="s">
        <v>245</v>
      </c>
      <c r="C52" s="166" t="s">
        <v>67</v>
      </c>
      <c r="D52" s="168">
        <v>1</v>
      </c>
      <c r="E52" s="269"/>
      <c r="F52" s="169">
        <f>D52*E52</f>
        <v>0</v>
      </c>
      <c r="G52" s="362"/>
      <c r="H52" s="336"/>
    </row>
    <row r="53" spans="1:8" ht="36" customHeight="1" x14ac:dyDescent="0.25">
      <c r="A53" s="172"/>
      <c r="B53" s="173" t="s">
        <v>246</v>
      </c>
      <c r="C53" s="361"/>
      <c r="D53" s="335"/>
      <c r="E53" s="335"/>
      <c r="F53" s="335"/>
      <c r="G53" s="335"/>
      <c r="H53" s="336"/>
    </row>
    <row r="54" spans="1:8" ht="6" customHeight="1" x14ac:dyDescent="0.25">
      <c r="D54" s="175"/>
      <c r="E54" s="176"/>
      <c r="F54" s="177"/>
      <c r="H54" s="177"/>
    </row>
    <row r="55" spans="1:8" ht="18" customHeight="1" x14ac:dyDescent="0.25">
      <c r="A55" s="163" t="s">
        <v>247</v>
      </c>
      <c r="B55" s="359" t="s">
        <v>248</v>
      </c>
      <c r="C55" s="335"/>
      <c r="D55" s="335"/>
      <c r="E55" s="336"/>
      <c r="F55" s="164">
        <f>SUM(F56,F58,F60,F62)</f>
        <v>0</v>
      </c>
      <c r="G55" s="165">
        <v>21</v>
      </c>
      <c r="H55" s="164">
        <f>F55*(1+G55/100)</f>
        <v>0</v>
      </c>
    </row>
    <row r="56" spans="1:8" ht="24" customHeight="1" x14ac:dyDescent="0.25">
      <c r="A56" s="166" t="s">
        <v>160</v>
      </c>
      <c r="B56" s="174" t="s">
        <v>249</v>
      </c>
      <c r="C56" s="166" t="s">
        <v>67</v>
      </c>
      <c r="D56" s="168">
        <v>1</v>
      </c>
      <c r="E56" s="269"/>
      <c r="F56" s="169">
        <f>D56*E56</f>
        <v>0</v>
      </c>
      <c r="G56" s="362"/>
      <c r="H56" s="336"/>
    </row>
    <row r="57" spans="1:8" ht="72" customHeight="1" x14ac:dyDescent="0.25">
      <c r="A57" s="172"/>
      <c r="B57" s="173" t="s">
        <v>250</v>
      </c>
      <c r="C57" s="361"/>
      <c r="D57" s="335"/>
      <c r="E57" s="335"/>
      <c r="F57" s="335"/>
      <c r="G57" s="335"/>
      <c r="H57" s="336"/>
    </row>
    <row r="58" spans="1:8" ht="24" customHeight="1" x14ac:dyDescent="0.25">
      <c r="A58" s="166" t="s">
        <v>167</v>
      </c>
      <c r="B58" s="174" t="s">
        <v>251</v>
      </c>
      <c r="C58" s="166" t="s">
        <v>67</v>
      </c>
      <c r="D58" s="168">
        <v>1</v>
      </c>
      <c r="E58" s="269"/>
      <c r="F58" s="169">
        <f>D58*E58</f>
        <v>0</v>
      </c>
      <c r="G58" s="362"/>
      <c r="H58" s="336"/>
    </row>
    <row r="59" spans="1:8" ht="36" customHeight="1" x14ac:dyDescent="0.25">
      <c r="A59" s="172"/>
      <c r="B59" s="173" t="s">
        <v>252</v>
      </c>
      <c r="C59" s="361"/>
      <c r="D59" s="335"/>
      <c r="E59" s="335"/>
      <c r="F59" s="335"/>
      <c r="G59" s="335"/>
      <c r="H59" s="336"/>
    </row>
    <row r="60" spans="1:8" ht="24" customHeight="1" x14ac:dyDescent="0.25">
      <c r="A60" s="166" t="s">
        <v>178</v>
      </c>
      <c r="B60" s="174" t="s">
        <v>253</v>
      </c>
      <c r="C60" s="166" t="s">
        <v>67</v>
      </c>
      <c r="D60" s="168">
        <v>1</v>
      </c>
      <c r="E60" s="269"/>
      <c r="F60" s="169">
        <f>D60*E60</f>
        <v>0</v>
      </c>
      <c r="G60" s="362"/>
      <c r="H60" s="336"/>
    </row>
    <row r="61" spans="1:8" ht="36" customHeight="1" x14ac:dyDescent="0.25">
      <c r="A61" s="172"/>
      <c r="B61" s="173" t="s">
        <v>254</v>
      </c>
      <c r="C61" s="361"/>
      <c r="D61" s="335"/>
      <c r="E61" s="335"/>
      <c r="F61" s="335"/>
      <c r="G61" s="335"/>
      <c r="H61" s="336"/>
    </row>
    <row r="62" spans="1:8" ht="24" customHeight="1" x14ac:dyDescent="0.25">
      <c r="A62" s="166" t="s">
        <v>184</v>
      </c>
      <c r="B62" s="174" t="s">
        <v>255</v>
      </c>
      <c r="C62" s="166" t="s">
        <v>67</v>
      </c>
      <c r="D62" s="168">
        <v>1</v>
      </c>
      <c r="E62" s="269"/>
      <c r="F62" s="169">
        <f>D62*E62</f>
        <v>0</v>
      </c>
      <c r="G62" s="362"/>
      <c r="H62" s="336"/>
    </row>
    <row r="63" spans="1:8" ht="36" customHeight="1" x14ac:dyDescent="0.25">
      <c r="A63" s="172"/>
      <c r="B63" s="173" t="s">
        <v>256</v>
      </c>
      <c r="C63" s="361"/>
      <c r="D63" s="335"/>
      <c r="E63" s="335"/>
      <c r="F63" s="335"/>
      <c r="G63" s="335"/>
      <c r="H63" s="336"/>
    </row>
    <row r="64" spans="1:8" ht="6" customHeight="1" x14ac:dyDescent="0.25">
      <c r="D64" s="175"/>
      <c r="E64" s="176"/>
      <c r="F64" s="177"/>
      <c r="H64" s="177"/>
    </row>
    <row r="65" spans="1:8" ht="18" customHeight="1" x14ac:dyDescent="0.25">
      <c r="A65" s="163" t="s">
        <v>257</v>
      </c>
      <c r="B65" s="359" t="s">
        <v>258</v>
      </c>
      <c r="C65" s="335"/>
      <c r="D65" s="335"/>
      <c r="E65" s="336"/>
      <c r="F65" s="164">
        <f>SUM(F66,F68,F70)</f>
        <v>0</v>
      </c>
      <c r="G65" s="165">
        <v>21</v>
      </c>
      <c r="H65" s="164">
        <f>F65*(1+G65/100)</f>
        <v>0</v>
      </c>
    </row>
    <row r="66" spans="1:8" ht="24" customHeight="1" x14ac:dyDescent="0.25">
      <c r="A66" s="166" t="s">
        <v>259</v>
      </c>
      <c r="B66" s="174" t="s">
        <v>260</v>
      </c>
      <c r="C66" s="166" t="s">
        <v>67</v>
      </c>
      <c r="D66" s="168">
        <v>1</v>
      </c>
      <c r="E66" s="269"/>
      <c r="F66" s="169">
        <f>D66*E66</f>
        <v>0</v>
      </c>
      <c r="G66" s="362"/>
      <c r="H66" s="336"/>
    </row>
    <row r="67" spans="1:8" ht="36" customHeight="1" x14ac:dyDescent="0.25">
      <c r="A67" s="172"/>
      <c r="B67" s="173" t="s">
        <v>261</v>
      </c>
      <c r="C67" s="361"/>
      <c r="D67" s="335"/>
      <c r="E67" s="335"/>
      <c r="F67" s="335"/>
      <c r="G67" s="335"/>
      <c r="H67" s="336"/>
    </row>
    <row r="68" spans="1:8" ht="24" customHeight="1" x14ac:dyDescent="0.25">
      <c r="A68" s="166" t="s">
        <v>262</v>
      </c>
      <c r="B68" s="174" t="s">
        <v>263</v>
      </c>
      <c r="C68" s="166" t="s">
        <v>67</v>
      </c>
      <c r="D68" s="168">
        <v>1</v>
      </c>
      <c r="E68" s="269"/>
      <c r="F68" s="169">
        <f>D68*E68</f>
        <v>0</v>
      </c>
      <c r="G68" s="362"/>
      <c r="H68" s="336"/>
    </row>
    <row r="69" spans="1:8" ht="36" customHeight="1" x14ac:dyDescent="0.25">
      <c r="A69" s="172"/>
      <c r="B69" s="173" t="s">
        <v>264</v>
      </c>
      <c r="C69" s="361"/>
      <c r="D69" s="335"/>
      <c r="E69" s="335"/>
      <c r="F69" s="335"/>
      <c r="G69" s="335"/>
      <c r="H69" s="336"/>
    </row>
    <row r="70" spans="1:8" ht="24" customHeight="1" x14ac:dyDescent="0.25">
      <c r="A70" s="166" t="s">
        <v>265</v>
      </c>
      <c r="B70" s="174" t="s">
        <v>266</v>
      </c>
      <c r="C70" s="166" t="s">
        <v>67</v>
      </c>
      <c r="D70" s="168">
        <v>1</v>
      </c>
      <c r="E70" s="269"/>
      <c r="F70" s="169">
        <f>D70*E70</f>
        <v>0</v>
      </c>
      <c r="G70" s="362"/>
      <c r="H70" s="336"/>
    </row>
    <row r="71" spans="1:8" ht="36" customHeight="1" x14ac:dyDescent="0.25">
      <c r="A71" s="172"/>
      <c r="B71" s="173" t="s">
        <v>267</v>
      </c>
      <c r="C71" s="361"/>
      <c r="D71" s="335"/>
      <c r="E71" s="335"/>
      <c r="F71" s="335"/>
      <c r="G71" s="335"/>
      <c r="H71" s="336"/>
    </row>
    <row r="72" spans="1:8" ht="6" customHeight="1" x14ac:dyDescent="0.25">
      <c r="D72" s="175"/>
      <c r="E72" s="176"/>
      <c r="F72" s="177"/>
      <c r="H72" s="177"/>
    </row>
    <row r="73" spans="1:8" ht="18" customHeight="1" x14ac:dyDescent="0.25">
      <c r="A73" s="163" t="s">
        <v>268</v>
      </c>
      <c r="B73" s="359" t="s">
        <v>269</v>
      </c>
      <c r="C73" s="335"/>
      <c r="D73" s="335"/>
      <c r="E73" s="336"/>
      <c r="F73" s="164">
        <f>SUM(F74,F76,F78,F80,F82)</f>
        <v>0</v>
      </c>
      <c r="G73" s="165">
        <v>21</v>
      </c>
      <c r="H73" s="164">
        <f>F73*(1+G73/100)</f>
        <v>0</v>
      </c>
    </row>
    <row r="74" spans="1:8" ht="30" customHeight="1" x14ac:dyDescent="0.25">
      <c r="A74" s="166" t="s">
        <v>270</v>
      </c>
      <c r="B74" s="174" t="s">
        <v>271</v>
      </c>
      <c r="C74" s="166" t="s">
        <v>67</v>
      </c>
      <c r="D74" s="168">
        <v>1</v>
      </c>
      <c r="E74" s="269"/>
      <c r="F74" s="169">
        <f>D74*E74</f>
        <v>0</v>
      </c>
      <c r="G74" s="362"/>
      <c r="H74" s="336"/>
    </row>
    <row r="75" spans="1:8" ht="36" customHeight="1" x14ac:dyDescent="0.25">
      <c r="A75" s="172"/>
      <c r="B75" s="173" t="s">
        <v>272</v>
      </c>
      <c r="C75" s="361"/>
      <c r="D75" s="335"/>
      <c r="E75" s="335"/>
      <c r="F75" s="335"/>
      <c r="G75" s="335"/>
      <c r="H75" s="336"/>
    </row>
    <row r="76" spans="1:8" ht="24" customHeight="1" x14ac:dyDescent="0.25">
      <c r="A76" s="166" t="s">
        <v>273</v>
      </c>
      <c r="B76" s="174" t="s">
        <v>274</v>
      </c>
      <c r="C76" s="166" t="s">
        <v>67</v>
      </c>
      <c r="D76" s="168">
        <v>1</v>
      </c>
      <c r="E76" s="269"/>
      <c r="F76" s="169">
        <f>D76*E76</f>
        <v>0</v>
      </c>
      <c r="G76" s="362"/>
      <c r="H76" s="336"/>
    </row>
    <row r="77" spans="1:8" ht="36" customHeight="1" x14ac:dyDescent="0.25">
      <c r="A77" s="172"/>
      <c r="B77" s="173" t="s">
        <v>275</v>
      </c>
      <c r="C77" s="361"/>
      <c r="D77" s="335"/>
      <c r="E77" s="335"/>
      <c r="F77" s="335"/>
      <c r="G77" s="335"/>
      <c r="H77" s="336"/>
    </row>
    <row r="78" spans="1:8" ht="24" customHeight="1" x14ac:dyDescent="0.25">
      <c r="A78" s="166" t="s">
        <v>276</v>
      </c>
      <c r="B78" s="174" t="s">
        <v>277</v>
      </c>
      <c r="C78" s="166" t="s">
        <v>67</v>
      </c>
      <c r="D78" s="168">
        <v>1</v>
      </c>
      <c r="E78" s="269"/>
      <c r="F78" s="169">
        <f>D78*E78</f>
        <v>0</v>
      </c>
      <c r="G78" s="362"/>
      <c r="H78" s="336"/>
    </row>
    <row r="79" spans="1:8" ht="36" customHeight="1" x14ac:dyDescent="0.25">
      <c r="A79" s="172"/>
      <c r="B79" s="173" t="s">
        <v>278</v>
      </c>
      <c r="C79" s="361"/>
      <c r="D79" s="335"/>
      <c r="E79" s="335"/>
      <c r="F79" s="335"/>
      <c r="G79" s="335"/>
      <c r="H79" s="336"/>
    </row>
    <row r="80" spans="1:8" ht="33" customHeight="1" x14ac:dyDescent="0.25">
      <c r="A80" s="166" t="s">
        <v>279</v>
      </c>
      <c r="B80" s="174" t="s">
        <v>280</v>
      </c>
      <c r="C80" s="166" t="s">
        <v>67</v>
      </c>
      <c r="D80" s="168">
        <v>1</v>
      </c>
      <c r="E80" s="269"/>
      <c r="F80" s="169">
        <f>D80*E80</f>
        <v>0</v>
      </c>
      <c r="G80" s="362"/>
      <c r="H80" s="336"/>
    </row>
    <row r="81" spans="1:8" ht="36" customHeight="1" x14ac:dyDescent="0.25">
      <c r="A81" s="172"/>
      <c r="B81" s="173" t="s">
        <v>281</v>
      </c>
      <c r="C81" s="361"/>
      <c r="D81" s="335"/>
      <c r="E81" s="335"/>
      <c r="F81" s="335"/>
      <c r="G81" s="335"/>
      <c r="H81" s="336"/>
    </row>
    <row r="82" spans="1:8" ht="24" customHeight="1" x14ac:dyDescent="0.25">
      <c r="A82" s="166" t="s">
        <v>282</v>
      </c>
      <c r="B82" s="174" t="s">
        <v>283</v>
      </c>
      <c r="C82" s="166" t="s">
        <v>67</v>
      </c>
      <c r="D82" s="168">
        <v>1</v>
      </c>
      <c r="E82" s="269"/>
      <c r="F82" s="169">
        <f>D82*E82</f>
        <v>0</v>
      </c>
      <c r="G82" s="362"/>
      <c r="H82" s="336"/>
    </row>
    <row r="83" spans="1:8" ht="36" customHeight="1" x14ac:dyDescent="0.25">
      <c r="A83" s="172"/>
      <c r="B83" s="173" t="s">
        <v>284</v>
      </c>
      <c r="C83" s="361"/>
      <c r="D83" s="335"/>
      <c r="E83" s="335"/>
      <c r="F83" s="335"/>
      <c r="G83" s="335"/>
      <c r="H83" s="336"/>
    </row>
    <row r="84" spans="1:8" ht="6" customHeight="1" x14ac:dyDescent="0.25">
      <c r="D84" s="175"/>
      <c r="E84" s="176"/>
      <c r="F84" s="177"/>
      <c r="H84" s="177"/>
    </row>
    <row r="85" spans="1:8" ht="18" customHeight="1" x14ac:dyDescent="0.25">
      <c r="A85" s="163" t="s">
        <v>285</v>
      </c>
      <c r="B85" s="359" t="s">
        <v>286</v>
      </c>
      <c r="C85" s="335"/>
      <c r="D85" s="335"/>
      <c r="E85" s="336"/>
      <c r="F85" s="164">
        <f>SUM(F86,F88,F90,F92,F94)</f>
        <v>0</v>
      </c>
      <c r="G85" s="165">
        <v>21</v>
      </c>
      <c r="H85" s="164">
        <f>F85*(1+G85/100)</f>
        <v>0</v>
      </c>
    </row>
    <row r="86" spans="1:8" ht="24" customHeight="1" x14ac:dyDescent="0.25">
      <c r="A86" s="166" t="s">
        <v>287</v>
      </c>
      <c r="B86" s="174" t="s">
        <v>288</v>
      </c>
      <c r="C86" s="166" t="s">
        <v>67</v>
      </c>
      <c r="D86" s="168">
        <v>1</v>
      </c>
      <c r="E86" s="269"/>
      <c r="F86" s="169">
        <f>D86*E86</f>
        <v>0</v>
      </c>
      <c r="G86" s="362"/>
      <c r="H86" s="336"/>
    </row>
    <row r="87" spans="1:8" ht="50.25" customHeight="1" x14ac:dyDescent="0.25">
      <c r="A87" s="172"/>
      <c r="B87" s="173" t="s">
        <v>569</v>
      </c>
      <c r="C87" s="361"/>
      <c r="D87" s="335"/>
      <c r="E87" s="335"/>
      <c r="F87" s="335"/>
      <c r="G87" s="335"/>
      <c r="H87" s="336"/>
    </row>
    <row r="88" spans="1:8" ht="28.5" customHeight="1" x14ac:dyDescent="0.25">
      <c r="A88" s="166" t="s">
        <v>289</v>
      </c>
      <c r="B88" s="174" t="s">
        <v>290</v>
      </c>
      <c r="C88" s="166" t="s">
        <v>67</v>
      </c>
      <c r="D88" s="168">
        <v>1</v>
      </c>
      <c r="E88" s="269"/>
      <c r="F88" s="169">
        <f>D88*E88</f>
        <v>0</v>
      </c>
      <c r="G88" s="362"/>
      <c r="H88" s="336"/>
    </row>
    <row r="89" spans="1:8" ht="36" customHeight="1" x14ac:dyDescent="0.25">
      <c r="A89" s="172"/>
      <c r="B89" s="173" t="s">
        <v>291</v>
      </c>
      <c r="C89" s="361"/>
      <c r="D89" s="335"/>
      <c r="E89" s="335"/>
      <c r="F89" s="335"/>
      <c r="G89" s="335"/>
      <c r="H89" s="336"/>
    </row>
    <row r="90" spans="1:8" ht="24" customHeight="1" x14ac:dyDescent="0.25">
      <c r="A90" s="166" t="s">
        <v>292</v>
      </c>
      <c r="B90" s="174" t="s">
        <v>293</v>
      </c>
      <c r="C90" s="166" t="s">
        <v>67</v>
      </c>
      <c r="D90" s="168">
        <v>1</v>
      </c>
      <c r="E90" s="269"/>
      <c r="F90" s="169">
        <f>D90*E90</f>
        <v>0</v>
      </c>
      <c r="G90" s="362"/>
      <c r="H90" s="336"/>
    </row>
    <row r="91" spans="1:8" ht="36" customHeight="1" x14ac:dyDescent="0.25">
      <c r="A91" s="172"/>
      <c r="B91" s="173" t="s">
        <v>294</v>
      </c>
      <c r="C91" s="361"/>
      <c r="D91" s="335"/>
      <c r="E91" s="335"/>
      <c r="F91" s="335"/>
      <c r="G91" s="335"/>
      <c r="H91" s="336"/>
    </row>
    <row r="92" spans="1:8" ht="24" customHeight="1" x14ac:dyDescent="0.25">
      <c r="A92" s="166" t="s">
        <v>295</v>
      </c>
      <c r="B92" s="174" t="s">
        <v>296</v>
      </c>
      <c r="C92" s="166" t="s">
        <v>67</v>
      </c>
      <c r="D92" s="168">
        <v>1</v>
      </c>
      <c r="E92" s="269"/>
      <c r="F92" s="169">
        <f>D92*E92</f>
        <v>0</v>
      </c>
      <c r="G92" s="362"/>
      <c r="H92" s="336"/>
    </row>
    <row r="93" spans="1:8" ht="36" customHeight="1" x14ac:dyDescent="0.25">
      <c r="A93" s="172"/>
      <c r="B93" s="173" t="s">
        <v>297</v>
      </c>
      <c r="C93" s="361"/>
      <c r="D93" s="335"/>
      <c r="E93" s="335"/>
      <c r="F93" s="335"/>
      <c r="G93" s="335"/>
      <c r="H93" s="336"/>
    </row>
    <row r="94" spans="1:8" ht="24" customHeight="1" x14ac:dyDescent="0.25">
      <c r="A94" s="166" t="s">
        <v>298</v>
      </c>
      <c r="B94" s="174" t="s">
        <v>299</v>
      </c>
      <c r="C94" s="166" t="s">
        <v>67</v>
      </c>
      <c r="D94" s="168">
        <v>1</v>
      </c>
      <c r="E94" s="269"/>
      <c r="F94" s="169">
        <f>D94*E94</f>
        <v>0</v>
      </c>
      <c r="G94" s="362"/>
      <c r="H94" s="336"/>
    </row>
    <row r="95" spans="1:8" ht="22.5" customHeight="1" x14ac:dyDescent="0.25">
      <c r="A95" s="172"/>
      <c r="B95" s="173" t="s">
        <v>300</v>
      </c>
      <c r="C95" s="361"/>
      <c r="D95" s="335"/>
      <c r="E95" s="335"/>
      <c r="F95" s="335"/>
      <c r="G95" s="335"/>
      <c r="H95" s="336"/>
    </row>
    <row r="96" spans="1:8" ht="6" customHeight="1" x14ac:dyDescent="0.25">
      <c r="D96" s="175"/>
      <c r="E96" s="176"/>
      <c r="F96" s="177"/>
      <c r="H96" s="177"/>
    </row>
    <row r="97" spans="1:8" ht="18" customHeight="1" x14ac:dyDescent="0.25">
      <c r="A97" s="163" t="s">
        <v>301</v>
      </c>
      <c r="B97" s="359" t="s">
        <v>302</v>
      </c>
      <c r="C97" s="335"/>
      <c r="D97" s="335"/>
      <c r="E97" s="336"/>
      <c r="F97" s="164">
        <f>SUM(F98,F100,F102,F104,F106,F108)</f>
        <v>0</v>
      </c>
      <c r="G97" s="165">
        <v>21</v>
      </c>
      <c r="H97" s="164">
        <f>F97*(1+G97/100)</f>
        <v>0</v>
      </c>
    </row>
    <row r="98" spans="1:8" ht="24" customHeight="1" x14ac:dyDescent="0.25">
      <c r="A98" s="166" t="s">
        <v>303</v>
      </c>
      <c r="B98" s="174" t="s">
        <v>304</v>
      </c>
      <c r="C98" s="166" t="s">
        <v>67</v>
      </c>
      <c r="D98" s="168">
        <v>1</v>
      </c>
      <c r="E98" s="269"/>
      <c r="F98" s="169">
        <f>D98*E98</f>
        <v>0</v>
      </c>
      <c r="G98" s="362"/>
      <c r="H98" s="336"/>
    </row>
    <row r="99" spans="1:8" ht="36" customHeight="1" x14ac:dyDescent="0.25">
      <c r="A99" s="172"/>
      <c r="B99" s="173" t="s">
        <v>570</v>
      </c>
      <c r="C99" s="361"/>
      <c r="D99" s="335"/>
      <c r="E99" s="335"/>
      <c r="F99" s="335"/>
      <c r="G99" s="335"/>
      <c r="H99" s="336"/>
    </row>
    <row r="100" spans="1:8" ht="24" customHeight="1" x14ac:dyDescent="0.25">
      <c r="A100" s="166" t="s">
        <v>305</v>
      </c>
      <c r="B100" s="174" t="s">
        <v>306</v>
      </c>
      <c r="C100" s="166" t="s">
        <v>67</v>
      </c>
      <c r="D100" s="168">
        <v>1</v>
      </c>
      <c r="E100" s="269"/>
      <c r="F100" s="169">
        <f>D100*E100</f>
        <v>0</v>
      </c>
      <c r="G100" s="362"/>
      <c r="H100" s="336"/>
    </row>
    <row r="101" spans="1:8" ht="36" customHeight="1" x14ac:dyDescent="0.25">
      <c r="A101" s="172"/>
      <c r="B101" s="173" t="s">
        <v>307</v>
      </c>
      <c r="C101" s="361"/>
      <c r="D101" s="335"/>
      <c r="E101" s="335"/>
      <c r="F101" s="335"/>
      <c r="G101" s="335"/>
      <c r="H101" s="336"/>
    </row>
    <row r="102" spans="1:8" ht="24" customHeight="1" x14ac:dyDescent="0.25">
      <c r="A102" s="166" t="s">
        <v>308</v>
      </c>
      <c r="B102" s="174" t="s">
        <v>309</v>
      </c>
      <c r="C102" s="166" t="s">
        <v>67</v>
      </c>
      <c r="D102" s="168">
        <v>1</v>
      </c>
      <c r="E102" s="269"/>
      <c r="F102" s="169">
        <f>D102*E102</f>
        <v>0</v>
      </c>
      <c r="G102" s="362"/>
      <c r="H102" s="336"/>
    </row>
    <row r="103" spans="1:8" ht="48" customHeight="1" x14ac:dyDescent="0.25">
      <c r="A103" s="172"/>
      <c r="B103" s="173" t="s">
        <v>571</v>
      </c>
      <c r="C103" s="361"/>
      <c r="D103" s="335"/>
      <c r="E103" s="335"/>
      <c r="F103" s="335"/>
      <c r="G103" s="335"/>
      <c r="H103" s="336"/>
    </row>
    <row r="104" spans="1:8" ht="24" customHeight="1" x14ac:dyDescent="0.25">
      <c r="A104" s="166" t="s">
        <v>310</v>
      </c>
      <c r="B104" s="174" t="s">
        <v>311</v>
      </c>
      <c r="C104" s="166" t="s">
        <v>67</v>
      </c>
      <c r="D104" s="168">
        <v>1</v>
      </c>
      <c r="E104" s="269"/>
      <c r="F104" s="169">
        <f>D104*E104</f>
        <v>0</v>
      </c>
      <c r="G104" s="362"/>
      <c r="H104" s="336"/>
    </row>
    <row r="105" spans="1:8" ht="36" customHeight="1" x14ac:dyDescent="0.25">
      <c r="A105" s="172"/>
      <c r="B105" s="173" t="s">
        <v>312</v>
      </c>
      <c r="C105" s="361"/>
      <c r="D105" s="335"/>
      <c r="E105" s="335"/>
      <c r="F105" s="335"/>
      <c r="G105" s="335"/>
      <c r="H105" s="336"/>
    </row>
    <row r="106" spans="1:8" ht="24" customHeight="1" x14ac:dyDescent="0.25">
      <c r="A106" s="166" t="s">
        <v>313</v>
      </c>
      <c r="B106" s="174" t="s">
        <v>314</v>
      </c>
      <c r="C106" s="166" t="s">
        <v>67</v>
      </c>
      <c r="D106" s="168">
        <v>1</v>
      </c>
      <c r="E106" s="269"/>
      <c r="F106" s="169">
        <f>D106*E106</f>
        <v>0</v>
      </c>
      <c r="G106" s="362"/>
      <c r="H106" s="336"/>
    </row>
    <row r="107" spans="1:8" ht="24" customHeight="1" x14ac:dyDescent="0.25">
      <c r="A107" s="172"/>
      <c r="B107" s="173" t="s">
        <v>572</v>
      </c>
      <c r="C107" s="361"/>
      <c r="D107" s="335"/>
      <c r="E107" s="335"/>
      <c r="F107" s="335"/>
      <c r="G107" s="335"/>
      <c r="H107" s="336"/>
    </row>
    <row r="108" spans="1:8" ht="24" customHeight="1" x14ac:dyDescent="0.25">
      <c r="A108" s="166" t="s">
        <v>315</v>
      </c>
      <c r="B108" s="174" t="s">
        <v>316</v>
      </c>
      <c r="C108" s="166" t="s">
        <v>67</v>
      </c>
      <c r="D108" s="168">
        <v>1</v>
      </c>
      <c r="E108" s="269"/>
      <c r="F108" s="169">
        <f>D108*E108</f>
        <v>0</v>
      </c>
      <c r="G108" s="362"/>
      <c r="H108" s="336"/>
    </row>
    <row r="109" spans="1:8" ht="18" customHeight="1" x14ac:dyDescent="0.25">
      <c r="A109" s="172"/>
      <c r="B109" s="173" t="s">
        <v>317</v>
      </c>
      <c r="C109" s="361"/>
      <c r="D109" s="335"/>
      <c r="E109" s="335"/>
      <c r="F109" s="335"/>
      <c r="G109" s="335"/>
      <c r="H109" s="336"/>
    </row>
    <row r="110" spans="1:8" ht="6" customHeight="1" x14ac:dyDescent="0.25">
      <c r="D110" s="175"/>
      <c r="E110" s="176"/>
      <c r="F110" s="177"/>
      <c r="H110" s="177"/>
    </row>
    <row r="111" spans="1:8" ht="18" customHeight="1" x14ac:dyDescent="0.25">
      <c r="A111" s="163" t="s">
        <v>318</v>
      </c>
      <c r="B111" s="359" t="s">
        <v>319</v>
      </c>
      <c r="C111" s="335"/>
      <c r="D111" s="335"/>
      <c r="E111" s="336"/>
      <c r="F111" s="164">
        <f>SUM(F112,F114,F116,F118)</f>
        <v>0</v>
      </c>
      <c r="G111" s="165">
        <v>21</v>
      </c>
      <c r="H111" s="164">
        <f>F111*(1+G111/100)</f>
        <v>0</v>
      </c>
    </row>
    <row r="112" spans="1:8" ht="24" customHeight="1" x14ac:dyDescent="0.25">
      <c r="A112" s="166" t="s">
        <v>320</v>
      </c>
      <c r="B112" s="174" t="s">
        <v>321</v>
      </c>
      <c r="C112" s="166" t="s">
        <v>67</v>
      </c>
      <c r="D112" s="168">
        <v>1</v>
      </c>
      <c r="E112" s="269"/>
      <c r="F112" s="169">
        <f>D112*E112</f>
        <v>0</v>
      </c>
      <c r="G112" s="362"/>
      <c r="H112" s="336"/>
    </row>
    <row r="113" spans="1:8" ht="36" customHeight="1" x14ac:dyDescent="0.25">
      <c r="A113" s="172"/>
      <c r="B113" s="173" t="s">
        <v>573</v>
      </c>
      <c r="C113" s="361"/>
      <c r="D113" s="335"/>
      <c r="E113" s="335"/>
      <c r="F113" s="335"/>
      <c r="G113" s="335"/>
      <c r="H113" s="336"/>
    </row>
    <row r="114" spans="1:8" ht="28.5" customHeight="1" x14ac:dyDescent="0.25">
      <c r="A114" s="166" t="s">
        <v>322</v>
      </c>
      <c r="B114" s="174" t="s">
        <v>323</v>
      </c>
      <c r="C114" s="166" t="s">
        <v>67</v>
      </c>
      <c r="D114" s="168">
        <v>1</v>
      </c>
      <c r="E114" s="269"/>
      <c r="F114" s="169">
        <f>D114*E114</f>
        <v>0</v>
      </c>
      <c r="G114" s="362"/>
      <c r="H114" s="336"/>
    </row>
    <row r="115" spans="1:8" ht="36" customHeight="1" x14ac:dyDescent="0.25">
      <c r="A115" s="172"/>
      <c r="B115" s="173" t="s">
        <v>324</v>
      </c>
      <c r="C115" s="361"/>
      <c r="D115" s="335"/>
      <c r="E115" s="335"/>
      <c r="F115" s="335"/>
      <c r="G115" s="335"/>
      <c r="H115" s="336"/>
    </row>
    <row r="116" spans="1:8" ht="24" customHeight="1" x14ac:dyDescent="0.25">
      <c r="A116" s="166" t="s">
        <v>325</v>
      </c>
      <c r="B116" s="174" t="s">
        <v>326</v>
      </c>
      <c r="C116" s="166" t="s">
        <v>67</v>
      </c>
      <c r="D116" s="168">
        <v>1</v>
      </c>
      <c r="E116" s="269"/>
      <c r="F116" s="169">
        <f>D116*E116</f>
        <v>0</v>
      </c>
      <c r="G116" s="362"/>
      <c r="H116" s="336"/>
    </row>
    <row r="117" spans="1:8" ht="36" customHeight="1" x14ac:dyDescent="0.25">
      <c r="A117" s="172"/>
      <c r="B117" s="173" t="s">
        <v>327</v>
      </c>
      <c r="C117" s="361"/>
      <c r="D117" s="335"/>
      <c r="E117" s="335"/>
      <c r="F117" s="335"/>
      <c r="G117" s="335"/>
      <c r="H117" s="336"/>
    </row>
    <row r="118" spans="1:8" ht="24" customHeight="1" x14ac:dyDescent="0.25">
      <c r="A118" s="166" t="s">
        <v>328</v>
      </c>
      <c r="B118" s="174" t="s">
        <v>329</v>
      </c>
      <c r="C118" s="166" t="s">
        <v>67</v>
      </c>
      <c r="D118" s="168">
        <v>1</v>
      </c>
      <c r="E118" s="269"/>
      <c r="F118" s="169">
        <f>D118*E118</f>
        <v>0</v>
      </c>
      <c r="G118" s="362"/>
      <c r="H118" s="336"/>
    </row>
    <row r="119" spans="1:8" ht="36" customHeight="1" x14ac:dyDescent="0.25">
      <c r="A119" s="172"/>
      <c r="B119" s="173" t="s">
        <v>330</v>
      </c>
      <c r="C119" s="361"/>
      <c r="D119" s="335"/>
      <c r="E119" s="335"/>
      <c r="F119" s="335"/>
      <c r="G119" s="335"/>
      <c r="H119" s="336"/>
    </row>
    <row r="120" spans="1:8" ht="6" customHeight="1" x14ac:dyDescent="0.25">
      <c r="D120" s="175"/>
      <c r="E120" s="176"/>
      <c r="F120" s="177"/>
      <c r="H120" s="177"/>
    </row>
    <row r="121" spans="1:8" ht="18" customHeight="1" x14ac:dyDescent="0.25">
      <c r="A121" s="163" t="s">
        <v>331</v>
      </c>
      <c r="B121" s="359" t="s">
        <v>332</v>
      </c>
      <c r="C121" s="335"/>
      <c r="D121" s="335"/>
      <c r="E121" s="336"/>
      <c r="F121" s="164">
        <f>SUM(F122,F124,F126, F128, F130)</f>
        <v>0</v>
      </c>
      <c r="G121" s="165">
        <v>21</v>
      </c>
      <c r="H121" s="164">
        <f>F121*(1+G121/100)</f>
        <v>0</v>
      </c>
    </row>
    <row r="122" spans="1:8" ht="39" customHeight="1" x14ac:dyDescent="0.25">
      <c r="A122" s="166" t="s">
        <v>333</v>
      </c>
      <c r="B122" s="174" t="s">
        <v>334</v>
      </c>
      <c r="C122" s="166" t="s">
        <v>67</v>
      </c>
      <c r="D122" s="168">
        <v>1</v>
      </c>
      <c r="E122" s="269"/>
      <c r="F122" s="169">
        <f>D122*E122</f>
        <v>0</v>
      </c>
      <c r="G122" s="362"/>
      <c r="H122" s="336"/>
    </row>
    <row r="123" spans="1:8" ht="36" customHeight="1" x14ac:dyDescent="0.25">
      <c r="A123" s="172"/>
      <c r="B123" s="173" t="s">
        <v>335</v>
      </c>
      <c r="C123" s="361"/>
      <c r="D123" s="335"/>
      <c r="E123" s="335"/>
      <c r="F123" s="335"/>
      <c r="G123" s="335"/>
      <c r="H123" s="336"/>
    </row>
    <row r="124" spans="1:8" ht="24" customHeight="1" x14ac:dyDescent="0.25">
      <c r="A124" s="166" t="s">
        <v>336</v>
      </c>
      <c r="B124" s="174" t="s">
        <v>337</v>
      </c>
      <c r="C124" s="166" t="s">
        <v>67</v>
      </c>
      <c r="D124" s="168">
        <v>1</v>
      </c>
      <c r="E124" s="269"/>
      <c r="F124" s="169">
        <f>D124*E124</f>
        <v>0</v>
      </c>
      <c r="G124" s="362"/>
      <c r="H124" s="336"/>
    </row>
    <row r="125" spans="1:8" ht="36" customHeight="1" x14ac:dyDescent="0.25">
      <c r="A125" s="172"/>
      <c r="B125" s="173" t="s">
        <v>338</v>
      </c>
      <c r="C125" s="361"/>
      <c r="D125" s="335"/>
      <c r="E125" s="335"/>
      <c r="F125" s="335"/>
      <c r="G125" s="335"/>
      <c r="H125" s="336"/>
    </row>
    <row r="126" spans="1:8" ht="36" customHeight="1" x14ac:dyDescent="0.25">
      <c r="A126" s="166" t="s">
        <v>339</v>
      </c>
      <c r="B126" s="174" t="s">
        <v>340</v>
      </c>
      <c r="C126" s="166" t="s">
        <v>67</v>
      </c>
      <c r="D126" s="168">
        <v>1</v>
      </c>
      <c r="E126" s="269"/>
      <c r="F126" s="169">
        <f>D126*E126</f>
        <v>0</v>
      </c>
      <c r="G126" s="362"/>
      <c r="H126" s="336"/>
    </row>
    <row r="127" spans="1:8" ht="36" customHeight="1" x14ac:dyDescent="0.25">
      <c r="A127" s="166"/>
      <c r="B127" s="173" t="s">
        <v>341</v>
      </c>
      <c r="C127" s="172"/>
      <c r="D127" s="178"/>
      <c r="E127" s="179"/>
      <c r="F127" s="178"/>
      <c r="G127" s="178"/>
      <c r="H127" s="180"/>
    </row>
    <row r="128" spans="1:8" ht="36" customHeight="1" x14ac:dyDescent="0.25">
      <c r="A128" s="166" t="s">
        <v>342</v>
      </c>
      <c r="B128" s="174" t="s">
        <v>343</v>
      </c>
      <c r="C128" s="166" t="s">
        <v>67</v>
      </c>
      <c r="D128" s="168">
        <v>1</v>
      </c>
      <c r="E128" s="269"/>
      <c r="F128" s="169">
        <f>D128*E128</f>
        <v>0</v>
      </c>
      <c r="G128" s="362"/>
      <c r="H128" s="336"/>
    </row>
    <row r="129" spans="1:8" ht="54" customHeight="1" x14ac:dyDescent="0.25">
      <c r="A129" s="172"/>
      <c r="B129" s="173" t="s">
        <v>344</v>
      </c>
      <c r="C129" s="172"/>
      <c r="D129" s="178"/>
      <c r="E129" s="179"/>
      <c r="F129" s="178"/>
      <c r="G129" s="178"/>
      <c r="H129" s="180"/>
    </row>
    <row r="130" spans="1:8" ht="24" customHeight="1" x14ac:dyDescent="0.25">
      <c r="A130" s="166" t="s">
        <v>345</v>
      </c>
      <c r="B130" s="174" t="s">
        <v>346</v>
      </c>
      <c r="C130" s="166" t="s">
        <v>67</v>
      </c>
      <c r="D130" s="168">
        <v>1</v>
      </c>
      <c r="E130" s="269"/>
      <c r="F130" s="169">
        <f>D130*E130</f>
        <v>0</v>
      </c>
      <c r="G130" s="362"/>
      <c r="H130" s="336"/>
    </row>
    <row r="131" spans="1:8" ht="23.25" customHeight="1" x14ac:dyDescent="0.25">
      <c r="A131" s="172"/>
      <c r="B131" s="173" t="s">
        <v>347</v>
      </c>
      <c r="C131" s="361"/>
      <c r="D131" s="335"/>
      <c r="E131" s="335"/>
      <c r="F131" s="335"/>
      <c r="G131" s="335"/>
      <c r="H131" s="336"/>
    </row>
    <row r="132" spans="1:8" ht="6" customHeight="1" x14ac:dyDescent="0.25">
      <c r="D132" s="175"/>
      <c r="E132" s="176"/>
      <c r="F132" s="177"/>
      <c r="H132" s="177"/>
    </row>
    <row r="133" spans="1:8" ht="18" customHeight="1" x14ac:dyDescent="0.25">
      <c r="A133" s="163" t="s">
        <v>348</v>
      </c>
      <c r="B133" s="359" t="s">
        <v>349</v>
      </c>
      <c r="C133" s="335"/>
      <c r="D133" s="335"/>
      <c r="E133" s="336"/>
      <c r="F133" s="164">
        <f>SUM(F134,F136,F138)</f>
        <v>0</v>
      </c>
      <c r="G133" s="165">
        <v>21</v>
      </c>
      <c r="H133" s="164">
        <f>F133*(1+G133/100)</f>
        <v>0</v>
      </c>
    </row>
    <row r="134" spans="1:8" ht="24" customHeight="1" x14ac:dyDescent="0.25">
      <c r="A134" s="166" t="s">
        <v>350</v>
      </c>
      <c r="B134" s="174" t="s">
        <v>351</v>
      </c>
      <c r="C134" s="166" t="s">
        <v>67</v>
      </c>
      <c r="D134" s="168">
        <v>1</v>
      </c>
      <c r="E134" s="269"/>
      <c r="F134" s="169">
        <f>D134*E134</f>
        <v>0</v>
      </c>
      <c r="G134" s="362"/>
      <c r="H134" s="336"/>
    </row>
    <row r="135" spans="1:8" ht="36" customHeight="1" x14ac:dyDescent="0.25">
      <c r="A135" s="172"/>
      <c r="B135" s="173" t="s">
        <v>352</v>
      </c>
      <c r="C135" s="361"/>
      <c r="D135" s="335"/>
      <c r="E135" s="335"/>
      <c r="F135" s="335"/>
      <c r="G135" s="335"/>
      <c r="H135" s="336"/>
    </row>
    <row r="136" spans="1:8" ht="24" customHeight="1" x14ac:dyDescent="0.25">
      <c r="A136" s="166" t="s">
        <v>353</v>
      </c>
      <c r="B136" s="174" t="s">
        <v>354</v>
      </c>
      <c r="C136" s="166" t="s">
        <v>67</v>
      </c>
      <c r="D136" s="168">
        <v>1</v>
      </c>
      <c r="E136" s="269"/>
      <c r="F136" s="169">
        <f>D136*E136</f>
        <v>0</v>
      </c>
      <c r="G136" s="362"/>
      <c r="H136" s="336"/>
    </row>
    <row r="137" spans="1:8" ht="36" customHeight="1" x14ac:dyDescent="0.25">
      <c r="A137" s="172"/>
      <c r="B137" s="173" t="s">
        <v>355</v>
      </c>
      <c r="C137" s="361"/>
      <c r="D137" s="335"/>
      <c r="E137" s="335"/>
      <c r="F137" s="335"/>
      <c r="G137" s="335"/>
      <c r="H137" s="336"/>
    </row>
    <row r="138" spans="1:8" ht="24" customHeight="1" x14ac:dyDescent="0.25">
      <c r="A138" s="166" t="s">
        <v>356</v>
      </c>
      <c r="B138" s="174" t="s">
        <v>357</v>
      </c>
      <c r="C138" s="166" t="s">
        <v>67</v>
      </c>
      <c r="D138" s="168">
        <v>1</v>
      </c>
      <c r="E138" s="269"/>
      <c r="F138" s="169">
        <f>D138*E138</f>
        <v>0</v>
      </c>
      <c r="G138" s="362"/>
      <c r="H138" s="336"/>
    </row>
    <row r="139" spans="1:8" ht="36" customHeight="1" x14ac:dyDescent="0.25">
      <c r="A139" s="172"/>
      <c r="B139" s="173" t="s">
        <v>358</v>
      </c>
      <c r="C139" s="361"/>
      <c r="D139" s="335"/>
      <c r="E139" s="335"/>
      <c r="F139" s="335"/>
      <c r="G139" s="335"/>
      <c r="H139" s="336"/>
    </row>
    <row r="140" spans="1:8" ht="6" customHeight="1" x14ac:dyDescent="0.25">
      <c r="D140" s="175"/>
      <c r="E140" s="176"/>
      <c r="F140" s="177"/>
      <c r="H140" s="177"/>
    </row>
    <row r="141" spans="1:8" ht="21.9" customHeight="1" x14ac:dyDescent="0.25">
      <c r="A141" s="163"/>
      <c r="B141" s="359" t="s">
        <v>60</v>
      </c>
      <c r="C141" s="335"/>
      <c r="D141" s="335"/>
      <c r="E141" s="336"/>
      <c r="F141" s="164">
        <f>SUM(F8,F45,F55,F65,F73,F85,F97,F111,F121,F133)</f>
        <v>0</v>
      </c>
      <c r="G141" s="165">
        <v>21</v>
      </c>
      <c r="H141" s="181">
        <f>F141*(1+G141/100)</f>
        <v>0</v>
      </c>
    </row>
  </sheetData>
  <sheetProtection algorithmName="SHA-512" hashValue="IyULDyurbfQidjiFPspPucFTvRbmC6BxTNegwgNfR0O90CmGJFV1O4k7UDV3Padgbqq3VP0DWQMTIJ6cc+CusQ==" saltValue="OIhYKjXQxsQ9/gHc7Xnmgg==" spinCount="100000" sheet="1" objects="1" scenarios="1"/>
  <mergeCells count="123">
    <mergeCell ref="C105:H105"/>
    <mergeCell ref="C43:H43"/>
    <mergeCell ref="G70:H70"/>
    <mergeCell ref="G112:H112"/>
    <mergeCell ref="C57:H57"/>
    <mergeCell ref="C53:H53"/>
    <mergeCell ref="C11:H11"/>
    <mergeCell ref="B45:E45"/>
    <mergeCell ref="C61:H61"/>
    <mergeCell ref="C39:H39"/>
    <mergeCell ref="G128:H128"/>
    <mergeCell ref="G66:H66"/>
    <mergeCell ref="C13:H13"/>
    <mergeCell ref="C15:H15"/>
    <mergeCell ref="G22:H22"/>
    <mergeCell ref="C63:H63"/>
    <mergeCell ref="C41:H41"/>
    <mergeCell ref="G12:H12"/>
    <mergeCell ref="C93:H93"/>
    <mergeCell ref="G86:H86"/>
    <mergeCell ref="G21:H21"/>
    <mergeCell ref="C103:H103"/>
    <mergeCell ref="C25:H25"/>
    <mergeCell ref="C117:H117"/>
    <mergeCell ref="C99:H99"/>
    <mergeCell ref="B65:E65"/>
    <mergeCell ref="C75:H75"/>
    <mergeCell ref="C30:H30"/>
    <mergeCell ref="G26:H26"/>
    <mergeCell ref="B55:E55"/>
    <mergeCell ref="B141:E141"/>
    <mergeCell ref="C125:H125"/>
    <mergeCell ref="C81:H81"/>
    <mergeCell ref="C32:H32"/>
    <mergeCell ref="G34:H34"/>
    <mergeCell ref="G68:H68"/>
    <mergeCell ref="G108:H108"/>
    <mergeCell ref="G58:H58"/>
    <mergeCell ref="G114:H114"/>
    <mergeCell ref="C87:H87"/>
    <mergeCell ref="C107:H107"/>
    <mergeCell ref="C89:H89"/>
    <mergeCell ref="G100:H100"/>
    <mergeCell ref="G94:H94"/>
    <mergeCell ref="C79:H79"/>
    <mergeCell ref="G102:H102"/>
    <mergeCell ref="G136:H136"/>
    <mergeCell ref="C59:H59"/>
    <mergeCell ref="G48:H48"/>
    <mergeCell ref="C115:H115"/>
    <mergeCell ref="G38:H38"/>
    <mergeCell ref="C139:H139"/>
    <mergeCell ref="G126:H126"/>
    <mergeCell ref="G122:H122"/>
    <mergeCell ref="C71:H71"/>
    <mergeCell ref="C123:H123"/>
    <mergeCell ref="G116:H116"/>
    <mergeCell ref="B97:E97"/>
    <mergeCell ref="C119:H119"/>
    <mergeCell ref="B121:E121"/>
    <mergeCell ref="G78:H78"/>
    <mergeCell ref="G118:H118"/>
    <mergeCell ref="G80:H80"/>
    <mergeCell ref="G134:H134"/>
    <mergeCell ref="G106:H106"/>
    <mergeCell ref="C113:H113"/>
    <mergeCell ref="C109:H109"/>
    <mergeCell ref="G138:H138"/>
    <mergeCell ref="G76:H76"/>
    <mergeCell ref="G90:H90"/>
    <mergeCell ref="C101:H101"/>
    <mergeCell ref="B111:E111"/>
    <mergeCell ref="C77:H77"/>
    <mergeCell ref="C135:H135"/>
    <mergeCell ref="G104:H104"/>
    <mergeCell ref="C137:H137"/>
    <mergeCell ref="G130:H130"/>
    <mergeCell ref="G98:H98"/>
    <mergeCell ref="B8:E8"/>
    <mergeCell ref="B73:E73"/>
    <mergeCell ref="C35:H35"/>
    <mergeCell ref="G46:H46"/>
    <mergeCell ref="G31:H31"/>
    <mergeCell ref="G40:H40"/>
    <mergeCell ref="G50:H50"/>
    <mergeCell ref="C20:H20"/>
    <mergeCell ref="G56:H56"/>
    <mergeCell ref="C47:H47"/>
    <mergeCell ref="G52:H52"/>
    <mergeCell ref="G27:H27"/>
    <mergeCell ref="G36:H36"/>
    <mergeCell ref="C49:H49"/>
    <mergeCell ref="G16:H16"/>
    <mergeCell ref="G60:H60"/>
    <mergeCell ref="C18:H18"/>
    <mergeCell ref="G29:H29"/>
    <mergeCell ref="G62:H62"/>
    <mergeCell ref="C67:H67"/>
    <mergeCell ref="G24:H24"/>
    <mergeCell ref="A1:H1"/>
    <mergeCell ref="B133:E133"/>
    <mergeCell ref="G17:H17"/>
    <mergeCell ref="B85:E85"/>
    <mergeCell ref="C95:H95"/>
    <mergeCell ref="G82:H82"/>
    <mergeCell ref="C51:H51"/>
    <mergeCell ref="G10:H10"/>
    <mergeCell ref="G19:H19"/>
    <mergeCell ref="C23:H23"/>
    <mergeCell ref="C91:H91"/>
    <mergeCell ref="G74:H74"/>
    <mergeCell ref="G92:H92"/>
    <mergeCell ref="C131:H131"/>
    <mergeCell ref="G124:H124"/>
    <mergeCell ref="G14:H14"/>
    <mergeCell ref="G9:H9"/>
    <mergeCell ref="G42:H42"/>
    <mergeCell ref="C28:H28"/>
    <mergeCell ref="C37:H37"/>
    <mergeCell ref="G33:H33"/>
    <mergeCell ref="C69:H69"/>
    <mergeCell ref="C83:H83"/>
    <mergeCell ref="G88:H88"/>
  </mergeCells>
  <pageMargins left="0.70866141732283472" right="0.70866141732283472" top="0.39370078740157483" bottom="0.39370078740157483" header="0.31496062992125984" footer="0.31496062992125984"/>
  <pageSetup paperSize="9" scale="8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1"/>
  <sheetViews>
    <sheetView topLeftCell="A84" workbookViewId="0">
      <selection activeCell="C103" sqref="C103"/>
    </sheetView>
  </sheetViews>
  <sheetFormatPr defaultRowHeight="14.4" x14ac:dyDescent="0.3"/>
  <cols>
    <col min="1" max="1" width="7.88671875" customWidth="1"/>
    <col min="2" max="2" width="62.6640625" customWidth="1"/>
    <col min="3" max="3" width="5.6640625" customWidth="1"/>
    <col min="4" max="4" width="8.44140625" customWidth="1"/>
    <col min="5" max="5" width="11.5546875" style="144" customWidth="1"/>
    <col min="6" max="6" width="11.44140625" customWidth="1"/>
    <col min="7" max="7" width="8.33203125" hidden="1" customWidth="1"/>
    <col min="8" max="8" width="11.88671875" hidden="1" customWidth="1"/>
  </cols>
  <sheetData>
    <row r="1" spans="1:8" ht="23.25" customHeight="1" x14ac:dyDescent="0.3">
      <c r="A1" s="367" t="s">
        <v>359</v>
      </c>
      <c r="B1" s="274"/>
      <c r="C1" s="274"/>
      <c r="D1" s="274"/>
      <c r="E1" s="274"/>
      <c r="F1" s="274"/>
      <c r="G1" s="274"/>
      <c r="H1" s="274"/>
    </row>
    <row r="2" spans="1:8" ht="15" customHeight="1" x14ac:dyDescent="0.3">
      <c r="A2" s="27" t="s">
        <v>51</v>
      </c>
      <c r="B2" s="28" t="str">
        <f>'Krycí list'!C3</f>
        <v>Rekonstrukce střešní krytiny a adaptace výdejny na školní kuchyni</v>
      </c>
      <c r="C2" s="29"/>
      <c r="D2" s="30"/>
      <c r="E2" s="143"/>
      <c r="F2" s="30"/>
      <c r="G2" s="30"/>
      <c r="H2" s="30"/>
    </row>
    <row r="3" spans="1:8" ht="15" customHeight="1" x14ac:dyDescent="0.3">
      <c r="B3" s="26"/>
    </row>
    <row r="4" spans="1:8" ht="28.5" customHeight="1" x14ac:dyDescent="0.3">
      <c r="A4" s="27" t="s">
        <v>52</v>
      </c>
      <c r="B4" s="28" t="s">
        <v>53</v>
      </c>
      <c r="C4" s="29"/>
      <c r="D4" s="30"/>
      <c r="E4" s="143"/>
      <c r="F4" s="30"/>
      <c r="G4" s="30"/>
      <c r="H4" s="30"/>
    </row>
    <row r="5" spans="1:8" ht="15" customHeight="1" x14ac:dyDescent="0.3">
      <c r="A5" s="27" t="s">
        <v>17</v>
      </c>
      <c r="B5" s="28" t="s">
        <v>54</v>
      </c>
      <c r="C5" s="29"/>
      <c r="D5" s="30"/>
      <c r="E5" s="143"/>
      <c r="F5" s="30"/>
      <c r="G5" s="30"/>
      <c r="H5" s="30"/>
    </row>
    <row r="6" spans="1:8" ht="8.25" customHeight="1" x14ac:dyDescent="0.3">
      <c r="A6" s="27"/>
      <c r="B6" s="28"/>
      <c r="C6" s="29"/>
      <c r="D6" s="30"/>
      <c r="E6" s="143"/>
      <c r="F6" s="30"/>
      <c r="G6" s="30"/>
      <c r="H6" s="30"/>
    </row>
    <row r="7" spans="1:8" ht="25.5" customHeight="1" x14ac:dyDescent="0.3">
      <c r="A7" s="33" t="s">
        <v>55</v>
      </c>
      <c r="B7" s="34" t="s">
        <v>56</v>
      </c>
      <c r="C7" s="35" t="s">
        <v>57</v>
      </c>
      <c r="D7" s="35" t="s">
        <v>58</v>
      </c>
      <c r="E7" s="145" t="s">
        <v>59</v>
      </c>
      <c r="F7" s="37" t="s">
        <v>60</v>
      </c>
      <c r="G7" s="38" t="s">
        <v>61</v>
      </c>
      <c r="H7" s="38" t="s">
        <v>62</v>
      </c>
    </row>
    <row r="8" spans="1:8" ht="18" customHeight="1" x14ac:dyDescent="0.3">
      <c r="A8" s="39" t="s">
        <v>63</v>
      </c>
      <c r="B8" s="363" t="s">
        <v>207</v>
      </c>
      <c r="C8" s="282"/>
      <c r="D8" s="282"/>
      <c r="E8" s="332"/>
      <c r="F8" s="40">
        <f>SUM(F9,F12,F15,F18,F21,F24,F27,F30)</f>
        <v>0</v>
      </c>
      <c r="G8" s="41">
        <v>21</v>
      </c>
      <c r="H8" s="40">
        <f>F8*(1+G8/100)</f>
        <v>0</v>
      </c>
    </row>
    <row r="9" spans="1:8" ht="25.5" customHeight="1" x14ac:dyDescent="0.3">
      <c r="A9" s="42" t="s">
        <v>65</v>
      </c>
      <c r="B9" s="43" t="s">
        <v>360</v>
      </c>
      <c r="C9" s="42" t="s">
        <v>67</v>
      </c>
      <c r="D9" s="44">
        <v>1</v>
      </c>
      <c r="E9" s="146">
        <f>SUM(E10)</f>
        <v>0</v>
      </c>
      <c r="F9" s="45">
        <f>D9*E9</f>
        <v>0</v>
      </c>
      <c r="G9" s="46"/>
      <c r="H9" s="32"/>
    </row>
    <row r="10" spans="1:8" ht="18" customHeight="1" x14ac:dyDescent="0.3">
      <c r="A10" s="42" t="s">
        <v>209</v>
      </c>
      <c r="B10" s="47" t="s">
        <v>361</v>
      </c>
      <c r="C10" s="42" t="s">
        <v>67</v>
      </c>
      <c r="D10" s="44">
        <v>1</v>
      </c>
      <c r="E10" s="270"/>
      <c r="F10" s="48">
        <f>D10*E10</f>
        <v>0</v>
      </c>
      <c r="G10" s="364"/>
      <c r="H10" s="332"/>
    </row>
    <row r="11" spans="1:8" ht="42" customHeight="1" x14ac:dyDescent="0.3">
      <c r="A11" s="31"/>
      <c r="B11" s="49" t="s">
        <v>362</v>
      </c>
      <c r="C11" s="365"/>
      <c r="D11" s="282"/>
      <c r="E11" s="282"/>
      <c r="F11" s="282"/>
      <c r="G11" s="282"/>
      <c r="H11" s="332"/>
    </row>
    <row r="12" spans="1:8" ht="25.5" customHeight="1" x14ac:dyDescent="0.3">
      <c r="A12" s="42" t="s">
        <v>68</v>
      </c>
      <c r="B12" s="43" t="s">
        <v>363</v>
      </c>
      <c r="C12" s="42" t="s">
        <v>67</v>
      </c>
      <c r="D12" s="44">
        <v>1</v>
      </c>
      <c r="E12" s="146">
        <f>SUM(E13)</f>
        <v>0</v>
      </c>
      <c r="F12" s="45">
        <f>D12*E12</f>
        <v>0</v>
      </c>
      <c r="G12" s="46"/>
      <c r="H12" s="32"/>
    </row>
    <row r="13" spans="1:8" ht="18" customHeight="1" x14ac:dyDescent="0.3">
      <c r="A13" s="42" t="s">
        <v>216</v>
      </c>
      <c r="B13" s="47" t="s">
        <v>361</v>
      </c>
      <c r="C13" s="42" t="s">
        <v>67</v>
      </c>
      <c r="D13" s="44">
        <v>1</v>
      </c>
      <c r="E13" s="270"/>
      <c r="F13" s="48">
        <f>D13*E13</f>
        <v>0</v>
      </c>
      <c r="G13" s="364"/>
      <c r="H13" s="332"/>
    </row>
    <row r="14" spans="1:8" ht="42" customHeight="1" x14ac:dyDescent="0.3">
      <c r="A14" s="31"/>
      <c r="B14" s="49" t="s">
        <v>364</v>
      </c>
      <c r="C14" s="365"/>
      <c r="D14" s="282"/>
      <c r="E14" s="282"/>
      <c r="F14" s="282"/>
      <c r="G14" s="282"/>
      <c r="H14" s="332"/>
    </row>
    <row r="15" spans="1:8" ht="25.5" customHeight="1" x14ac:dyDescent="0.3">
      <c r="A15" s="42" t="s">
        <v>70</v>
      </c>
      <c r="B15" s="43" t="s">
        <v>365</v>
      </c>
      <c r="C15" s="42" t="s">
        <v>67</v>
      </c>
      <c r="D15" s="44">
        <v>1</v>
      </c>
      <c r="E15" s="146">
        <f>SUM(E16)</f>
        <v>0</v>
      </c>
      <c r="F15" s="45">
        <f>D15*E15</f>
        <v>0</v>
      </c>
      <c r="G15" s="46"/>
      <c r="H15" s="32"/>
    </row>
    <row r="16" spans="1:8" ht="18" customHeight="1" x14ac:dyDescent="0.3">
      <c r="A16" s="42" t="s">
        <v>222</v>
      </c>
      <c r="B16" s="47" t="s">
        <v>361</v>
      </c>
      <c r="C16" s="42" t="s">
        <v>67</v>
      </c>
      <c r="D16" s="44">
        <v>1</v>
      </c>
      <c r="E16" s="270"/>
      <c r="F16" s="48">
        <f>D16*E16</f>
        <v>0</v>
      </c>
      <c r="G16" s="364"/>
      <c r="H16" s="332"/>
    </row>
    <row r="17" spans="1:8" ht="42" customHeight="1" x14ac:dyDescent="0.3">
      <c r="A17" s="31"/>
      <c r="B17" s="49" t="s">
        <v>366</v>
      </c>
      <c r="C17" s="365"/>
      <c r="D17" s="282"/>
      <c r="E17" s="282"/>
      <c r="F17" s="282"/>
      <c r="G17" s="282"/>
      <c r="H17" s="332"/>
    </row>
    <row r="18" spans="1:8" ht="25.5" customHeight="1" x14ac:dyDescent="0.3">
      <c r="A18" s="42" t="s">
        <v>72</v>
      </c>
      <c r="B18" s="43" t="s">
        <v>367</v>
      </c>
      <c r="C18" s="42" t="s">
        <v>67</v>
      </c>
      <c r="D18" s="44">
        <v>1</v>
      </c>
      <c r="E18" s="146">
        <f>SUM(E19)</f>
        <v>0</v>
      </c>
      <c r="F18" s="45">
        <f>D18*E18</f>
        <v>0</v>
      </c>
      <c r="G18" s="46"/>
      <c r="H18" s="32"/>
    </row>
    <row r="19" spans="1:8" ht="18" customHeight="1" x14ac:dyDescent="0.3">
      <c r="A19" s="42" t="s">
        <v>226</v>
      </c>
      <c r="B19" s="47" t="s">
        <v>361</v>
      </c>
      <c r="C19" s="42" t="s">
        <v>67</v>
      </c>
      <c r="D19" s="44">
        <v>1</v>
      </c>
      <c r="E19" s="270"/>
      <c r="F19" s="48">
        <f>D19*E19</f>
        <v>0</v>
      </c>
      <c r="G19" s="364"/>
      <c r="H19" s="332"/>
    </row>
    <row r="20" spans="1:8" ht="42" customHeight="1" x14ac:dyDescent="0.3">
      <c r="A20" s="31"/>
      <c r="B20" s="49" t="s">
        <v>368</v>
      </c>
      <c r="C20" s="365"/>
      <c r="D20" s="282"/>
      <c r="E20" s="282"/>
      <c r="F20" s="282"/>
      <c r="G20" s="282"/>
      <c r="H20" s="332"/>
    </row>
    <row r="21" spans="1:8" ht="25.5" customHeight="1" x14ac:dyDescent="0.3">
      <c r="A21" s="42" t="s">
        <v>74</v>
      </c>
      <c r="B21" s="43" t="s">
        <v>369</v>
      </c>
      <c r="C21" s="42" t="s">
        <v>67</v>
      </c>
      <c r="D21" s="44">
        <v>1</v>
      </c>
      <c r="E21" s="146">
        <f>SUM(E22)</f>
        <v>0</v>
      </c>
      <c r="F21" s="45">
        <f>D21*E21</f>
        <v>0</v>
      </c>
      <c r="G21" s="46"/>
      <c r="H21" s="32"/>
    </row>
    <row r="22" spans="1:8" ht="18" customHeight="1" x14ac:dyDescent="0.3">
      <c r="A22" s="42" t="s">
        <v>232</v>
      </c>
      <c r="B22" s="47" t="s">
        <v>361</v>
      </c>
      <c r="C22" s="42" t="s">
        <v>67</v>
      </c>
      <c r="D22" s="44">
        <v>1</v>
      </c>
      <c r="E22" s="270"/>
      <c r="F22" s="48">
        <f>D22*E22</f>
        <v>0</v>
      </c>
      <c r="G22" s="364"/>
      <c r="H22" s="332"/>
    </row>
    <row r="23" spans="1:8" ht="42" customHeight="1" x14ac:dyDescent="0.3">
      <c r="A23" s="31"/>
      <c r="B23" s="49" t="s">
        <v>370</v>
      </c>
      <c r="C23" s="365"/>
      <c r="D23" s="282"/>
      <c r="E23" s="282"/>
      <c r="F23" s="282"/>
      <c r="G23" s="282"/>
      <c r="H23" s="332"/>
    </row>
    <row r="24" spans="1:8" ht="25.5" customHeight="1" x14ac:dyDescent="0.3">
      <c r="A24" s="42" t="s">
        <v>76</v>
      </c>
      <c r="B24" s="43" t="s">
        <v>371</v>
      </c>
      <c r="C24" s="42" t="s">
        <v>67</v>
      </c>
      <c r="D24" s="44">
        <v>1</v>
      </c>
      <c r="E24" s="146">
        <f>SUM(E25)</f>
        <v>0</v>
      </c>
      <c r="F24" s="45">
        <f>D24*E24</f>
        <v>0</v>
      </c>
      <c r="G24" s="46"/>
      <c r="H24" s="32"/>
    </row>
    <row r="25" spans="1:8" ht="18" customHeight="1" x14ac:dyDescent="0.3">
      <c r="A25" s="42" t="s">
        <v>372</v>
      </c>
      <c r="B25" s="47" t="s">
        <v>361</v>
      </c>
      <c r="C25" s="42" t="s">
        <v>67</v>
      </c>
      <c r="D25" s="44">
        <v>1</v>
      </c>
      <c r="E25" s="270"/>
      <c r="F25" s="48">
        <f>D25*E25</f>
        <v>0</v>
      </c>
      <c r="G25" s="364"/>
      <c r="H25" s="332"/>
    </row>
    <row r="26" spans="1:8" ht="42" customHeight="1" x14ac:dyDescent="0.3">
      <c r="A26" s="31"/>
      <c r="B26" s="49" t="s">
        <v>373</v>
      </c>
      <c r="C26" s="365"/>
      <c r="D26" s="282"/>
      <c r="E26" s="282"/>
      <c r="F26" s="282"/>
      <c r="G26" s="282"/>
      <c r="H26" s="332"/>
    </row>
    <row r="27" spans="1:8" ht="25.5" customHeight="1" x14ac:dyDescent="0.3">
      <c r="A27" s="42" t="s">
        <v>78</v>
      </c>
      <c r="B27" s="43" t="s">
        <v>374</v>
      </c>
      <c r="C27" s="42" t="s">
        <v>67</v>
      </c>
      <c r="D27" s="44">
        <v>1</v>
      </c>
      <c r="E27" s="146">
        <f>SUM(E28)</f>
        <v>0</v>
      </c>
      <c r="F27" s="45">
        <f>D27*E27</f>
        <v>0</v>
      </c>
      <c r="G27" s="46"/>
      <c r="H27" s="32"/>
    </row>
    <row r="28" spans="1:8" ht="18" customHeight="1" x14ac:dyDescent="0.3">
      <c r="A28" s="42" t="s">
        <v>375</v>
      </c>
      <c r="B28" s="47" t="s">
        <v>361</v>
      </c>
      <c r="C28" s="42" t="s">
        <v>67</v>
      </c>
      <c r="D28" s="44">
        <v>1</v>
      </c>
      <c r="E28" s="270"/>
      <c r="F28" s="48">
        <f>D28*E28</f>
        <v>0</v>
      </c>
      <c r="G28" s="364"/>
      <c r="H28" s="332"/>
    </row>
    <row r="29" spans="1:8" ht="42" customHeight="1" x14ac:dyDescent="0.3">
      <c r="A29" s="31"/>
      <c r="B29" s="49" t="s">
        <v>376</v>
      </c>
      <c r="C29" s="365"/>
      <c r="D29" s="282"/>
      <c r="E29" s="282"/>
      <c r="F29" s="282"/>
      <c r="G29" s="282"/>
      <c r="H29" s="332"/>
    </row>
    <row r="30" spans="1:8" ht="25.5" customHeight="1" x14ac:dyDescent="0.3">
      <c r="A30" s="42" t="s">
        <v>80</v>
      </c>
      <c r="B30" s="43" t="s">
        <v>377</v>
      </c>
      <c r="C30" s="42" t="s">
        <v>67</v>
      </c>
      <c r="D30" s="44">
        <v>1</v>
      </c>
      <c r="E30" s="146">
        <f>SUM(E31)</f>
        <v>0</v>
      </c>
      <c r="F30" s="45">
        <f>D30*E30</f>
        <v>0</v>
      </c>
      <c r="G30" s="46"/>
      <c r="H30" s="32"/>
    </row>
    <row r="31" spans="1:8" ht="18" customHeight="1" x14ac:dyDescent="0.3">
      <c r="A31" s="42" t="s">
        <v>378</v>
      </c>
      <c r="B31" s="47" t="s">
        <v>361</v>
      </c>
      <c r="C31" s="42" t="s">
        <v>67</v>
      </c>
      <c r="D31" s="44">
        <v>1</v>
      </c>
      <c r="E31" s="270"/>
      <c r="F31" s="48">
        <f>D31*E31</f>
        <v>0</v>
      </c>
      <c r="G31" s="364"/>
      <c r="H31" s="332"/>
    </row>
    <row r="32" spans="1:8" ht="42" customHeight="1" x14ac:dyDescent="0.3">
      <c r="A32" s="31"/>
      <c r="B32" s="49" t="s">
        <v>379</v>
      </c>
      <c r="C32" s="365"/>
      <c r="D32" s="282"/>
      <c r="E32" s="282"/>
      <c r="F32" s="282"/>
      <c r="G32" s="282"/>
      <c r="H32" s="332"/>
    </row>
    <row r="33" spans="1:8" ht="18" customHeight="1" x14ac:dyDescent="0.3">
      <c r="A33" s="39" t="s">
        <v>238</v>
      </c>
      <c r="B33" s="363" t="s">
        <v>380</v>
      </c>
      <c r="C33" s="282"/>
      <c r="D33" s="282"/>
      <c r="E33" s="332"/>
      <c r="F33" s="40">
        <f>SUM(F34,F37,F40,F43)</f>
        <v>0</v>
      </c>
      <c r="G33" s="41">
        <v>21</v>
      </c>
      <c r="H33" s="40">
        <f>F33*(1+G33/100)</f>
        <v>0</v>
      </c>
    </row>
    <row r="34" spans="1:8" ht="25.5" customHeight="1" x14ac:dyDescent="0.3">
      <c r="A34" s="42" t="s">
        <v>102</v>
      </c>
      <c r="B34" s="43" t="s">
        <v>381</v>
      </c>
      <c r="C34" s="42" t="s">
        <v>67</v>
      </c>
      <c r="D34" s="44">
        <v>1</v>
      </c>
      <c r="E34" s="146">
        <f>SUM(E35)</f>
        <v>0</v>
      </c>
      <c r="F34" s="45">
        <f>D34*E34</f>
        <v>0</v>
      </c>
      <c r="G34" s="46"/>
      <c r="H34" s="32"/>
    </row>
    <row r="35" spans="1:8" ht="18" customHeight="1" x14ac:dyDescent="0.3">
      <c r="A35" s="42" t="s">
        <v>382</v>
      </c>
      <c r="B35" s="47" t="s">
        <v>361</v>
      </c>
      <c r="C35" s="42" t="s">
        <v>67</v>
      </c>
      <c r="D35" s="44">
        <v>1</v>
      </c>
      <c r="E35" s="270"/>
      <c r="F35" s="48">
        <f>D35*E35</f>
        <v>0</v>
      </c>
      <c r="G35" s="364"/>
      <c r="H35" s="332"/>
    </row>
    <row r="36" spans="1:8" ht="42" customHeight="1" x14ac:dyDescent="0.3">
      <c r="A36" s="31"/>
      <c r="B36" s="49" t="s">
        <v>383</v>
      </c>
      <c r="C36" s="365"/>
      <c r="D36" s="282"/>
      <c r="E36" s="282"/>
      <c r="F36" s="282"/>
      <c r="G36" s="282"/>
      <c r="H36" s="332"/>
    </row>
    <row r="37" spans="1:8" ht="25.5" customHeight="1" x14ac:dyDescent="0.3">
      <c r="A37" s="42" t="s">
        <v>104</v>
      </c>
      <c r="B37" s="43" t="s">
        <v>384</v>
      </c>
      <c r="C37" s="42" t="s">
        <v>67</v>
      </c>
      <c r="D37" s="44">
        <v>1</v>
      </c>
      <c r="E37" s="146">
        <f>SUM(E38)</f>
        <v>0</v>
      </c>
      <c r="F37" s="45">
        <f>D37*E37</f>
        <v>0</v>
      </c>
      <c r="G37" s="46"/>
      <c r="H37" s="32"/>
    </row>
    <row r="38" spans="1:8" ht="18" customHeight="1" x14ac:dyDescent="0.3">
      <c r="A38" s="42" t="s">
        <v>385</v>
      </c>
      <c r="B38" s="47" t="s">
        <v>361</v>
      </c>
      <c r="C38" s="42" t="s">
        <v>67</v>
      </c>
      <c r="D38" s="44">
        <v>1</v>
      </c>
      <c r="E38" s="270"/>
      <c r="F38" s="48">
        <f>D38*E38</f>
        <v>0</v>
      </c>
      <c r="G38" s="364"/>
      <c r="H38" s="332"/>
    </row>
    <row r="39" spans="1:8" ht="42" customHeight="1" x14ac:dyDescent="0.3">
      <c r="A39" s="31"/>
      <c r="B39" s="49" t="s">
        <v>386</v>
      </c>
      <c r="C39" s="365"/>
      <c r="D39" s="282"/>
      <c r="E39" s="282"/>
      <c r="F39" s="282"/>
      <c r="G39" s="282"/>
      <c r="H39" s="332"/>
    </row>
    <row r="40" spans="1:8" ht="25.5" customHeight="1" x14ac:dyDescent="0.3">
      <c r="A40" s="42" t="s">
        <v>106</v>
      </c>
      <c r="B40" s="43" t="s">
        <v>387</v>
      </c>
      <c r="C40" s="42" t="s">
        <v>67</v>
      </c>
      <c r="D40" s="44">
        <v>1</v>
      </c>
      <c r="E40" s="146">
        <f>SUM(E41)</f>
        <v>0</v>
      </c>
      <c r="F40" s="45">
        <f>D40*E40</f>
        <v>0</v>
      </c>
      <c r="G40" s="46"/>
      <c r="H40" s="32"/>
    </row>
    <row r="41" spans="1:8" ht="18" customHeight="1" x14ac:dyDescent="0.3">
      <c r="A41" s="42" t="s">
        <v>388</v>
      </c>
      <c r="B41" s="47" t="s">
        <v>361</v>
      </c>
      <c r="C41" s="42" t="s">
        <v>67</v>
      </c>
      <c r="D41" s="44">
        <v>1</v>
      </c>
      <c r="E41" s="270"/>
      <c r="F41" s="48">
        <f>D41*E41</f>
        <v>0</v>
      </c>
      <c r="G41" s="364"/>
      <c r="H41" s="332"/>
    </row>
    <row r="42" spans="1:8" ht="62.25" customHeight="1" x14ac:dyDescent="0.3">
      <c r="A42" s="31"/>
      <c r="B42" s="49" t="s">
        <v>389</v>
      </c>
      <c r="C42" s="365"/>
      <c r="D42" s="282"/>
      <c r="E42" s="282"/>
      <c r="F42" s="282"/>
      <c r="G42" s="282"/>
      <c r="H42" s="332"/>
    </row>
    <row r="43" spans="1:8" ht="25.5" customHeight="1" x14ac:dyDescent="0.3">
      <c r="A43" s="42" t="s">
        <v>109</v>
      </c>
      <c r="B43" s="43" t="s">
        <v>390</v>
      </c>
      <c r="C43" s="42" t="s">
        <v>67</v>
      </c>
      <c r="D43" s="44">
        <v>1</v>
      </c>
      <c r="E43" s="146">
        <f>SUM(E44)</f>
        <v>0</v>
      </c>
      <c r="F43" s="45">
        <f>D43*E43</f>
        <v>0</v>
      </c>
      <c r="G43" s="46"/>
      <c r="H43" s="32"/>
    </row>
    <row r="44" spans="1:8" ht="18" customHeight="1" x14ac:dyDescent="0.3">
      <c r="A44" s="42" t="s">
        <v>111</v>
      </c>
      <c r="B44" s="47" t="s">
        <v>361</v>
      </c>
      <c r="C44" s="42" t="s">
        <v>67</v>
      </c>
      <c r="D44" s="44">
        <v>1</v>
      </c>
      <c r="E44" s="270"/>
      <c r="F44" s="48">
        <f>D44*E44</f>
        <v>0</v>
      </c>
      <c r="G44" s="364"/>
      <c r="H44" s="332"/>
    </row>
    <row r="45" spans="1:8" ht="42" customHeight="1" x14ac:dyDescent="0.3">
      <c r="A45" s="31"/>
      <c r="B45" s="49" t="s">
        <v>391</v>
      </c>
      <c r="C45" s="365"/>
      <c r="D45" s="282"/>
      <c r="E45" s="282"/>
      <c r="F45" s="282"/>
      <c r="G45" s="282"/>
      <c r="H45" s="332"/>
    </row>
    <row r="46" spans="1:8" ht="18" customHeight="1" x14ac:dyDescent="0.3">
      <c r="A46" s="39" t="s">
        <v>247</v>
      </c>
      <c r="B46" s="363" t="s">
        <v>392</v>
      </c>
      <c r="C46" s="282"/>
      <c r="D46" s="282"/>
      <c r="E46" s="332"/>
      <c r="F46" s="40">
        <f>SUM(F47,F50)</f>
        <v>0</v>
      </c>
      <c r="G46" s="41">
        <v>21</v>
      </c>
      <c r="H46" s="40">
        <f>F46*(1+G46/100)</f>
        <v>0</v>
      </c>
    </row>
    <row r="47" spans="1:8" ht="25.5" customHeight="1" x14ac:dyDescent="0.3">
      <c r="A47" s="42" t="s">
        <v>160</v>
      </c>
      <c r="B47" s="43" t="s">
        <v>393</v>
      </c>
      <c r="C47" s="42" t="s">
        <v>67</v>
      </c>
      <c r="D47" s="44">
        <v>1</v>
      </c>
      <c r="E47" s="146">
        <f>SUM(E48)</f>
        <v>0</v>
      </c>
      <c r="F47" s="45">
        <f>D47*E47</f>
        <v>0</v>
      </c>
      <c r="G47" s="46"/>
      <c r="H47" s="32"/>
    </row>
    <row r="48" spans="1:8" ht="18" customHeight="1" x14ac:dyDescent="0.3">
      <c r="A48" s="42" t="s">
        <v>394</v>
      </c>
      <c r="B48" s="47" t="s">
        <v>361</v>
      </c>
      <c r="C48" s="42" t="s">
        <v>67</v>
      </c>
      <c r="D48" s="44">
        <v>1</v>
      </c>
      <c r="E48" s="270"/>
      <c r="F48" s="48">
        <f>D48*E48</f>
        <v>0</v>
      </c>
      <c r="G48" s="364"/>
      <c r="H48" s="332"/>
    </row>
    <row r="49" spans="1:8" ht="42" customHeight="1" x14ac:dyDescent="0.3">
      <c r="A49" s="31"/>
      <c r="B49" s="49" t="s">
        <v>395</v>
      </c>
      <c r="C49" s="365"/>
      <c r="D49" s="282"/>
      <c r="E49" s="282"/>
      <c r="F49" s="282"/>
      <c r="G49" s="282"/>
      <c r="H49" s="332"/>
    </row>
    <row r="50" spans="1:8" ht="25.5" customHeight="1" x14ac:dyDescent="0.3">
      <c r="A50" s="42" t="s">
        <v>167</v>
      </c>
      <c r="B50" s="43" t="s">
        <v>396</v>
      </c>
      <c r="C50" s="42" t="s">
        <v>67</v>
      </c>
      <c r="D50" s="44">
        <v>1</v>
      </c>
      <c r="E50" s="146">
        <f>SUM(E51)</f>
        <v>0</v>
      </c>
      <c r="F50" s="45">
        <f>D50*E50</f>
        <v>0</v>
      </c>
      <c r="G50" s="46"/>
      <c r="H50" s="32"/>
    </row>
    <row r="51" spans="1:8" ht="18" customHeight="1" x14ac:dyDescent="0.3">
      <c r="A51" s="42" t="s">
        <v>397</v>
      </c>
      <c r="B51" s="47" t="s">
        <v>361</v>
      </c>
      <c r="C51" s="42" t="s">
        <v>67</v>
      </c>
      <c r="D51" s="44">
        <v>1</v>
      </c>
      <c r="E51" s="270"/>
      <c r="F51" s="48">
        <f>D51*E51</f>
        <v>0</v>
      </c>
      <c r="G51" s="364"/>
      <c r="H51" s="332"/>
    </row>
    <row r="52" spans="1:8" ht="32.25" customHeight="1" x14ac:dyDescent="0.3">
      <c r="A52" s="31"/>
      <c r="B52" s="49" t="s">
        <v>398</v>
      </c>
      <c r="C52" s="365"/>
      <c r="D52" s="282"/>
      <c r="E52" s="282"/>
      <c r="F52" s="282"/>
      <c r="G52" s="282"/>
      <c r="H52" s="332"/>
    </row>
    <row r="53" spans="1:8" ht="18" customHeight="1" x14ac:dyDescent="0.3">
      <c r="A53" s="39" t="s">
        <v>257</v>
      </c>
      <c r="B53" s="363" t="s">
        <v>399</v>
      </c>
      <c r="C53" s="282"/>
      <c r="D53" s="282"/>
      <c r="E53" s="332"/>
      <c r="F53" s="40">
        <f>SUM(F54,F57,F60)</f>
        <v>0</v>
      </c>
      <c r="G53" s="41">
        <v>21</v>
      </c>
      <c r="H53" s="40">
        <f>F53*(1+G53/100)</f>
        <v>0</v>
      </c>
    </row>
    <row r="54" spans="1:8" ht="25.5" customHeight="1" x14ac:dyDescent="0.3">
      <c r="A54" s="42" t="s">
        <v>259</v>
      </c>
      <c r="B54" s="43" t="s">
        <v>400</v>
      </c>
      <c r="C54" s="42" t="s">
        <v>67</v>
      </c>
      <c r="D54" s="44">
        <v>1</v>
      </c>
      <c r="E54" s="146">
        <f>SUM(E55)</f>
        <v>0</v>
      </c>
      <c r="F54" s="45">
        <f>D54*E54</f>
        <v>0</v>
      </c>
      <c r="G54" s="46"/>
      <c r="H54" s="32"/>
    </row>
    <row r="55" spans="1:8" ht="18" customHeight="1" x14ac:dyDescent="0.3">
      <c r="A55" s="42" t="s">
        <v>401</v>
      </c>
      <c r="B55" s="47" t="s">
        <v>361</v>
      </c>
      <c r="C55" s="42" t="s">
        <v>67</v>
      </c>
      <c r="D55" s="44">
        <v>1</v>
      </c>
      <c r="E55" s="270"/>
      <c r="F55" s="48">
        <f>D55*E55</f>
        <v>0</v>
      </c>
      <c r="G55" s="364"/>
      <c r="H55" s="332"/>
    </row>
    <row r="56" spans="1:8" ht="30" customHeight="1" x14ac:dyDescent="0.3">
      <c r="A56" s="31"/>
      <c r="B56" s="49" t="s">
        <v>402</v>
      </c>
      <c r="C56" s="365"/>
      <c r="D56" s="282"/>
      <c r="E56" s="282"/>
      <c r="F56" s="282"/>
      <c r="G56" s="282"/>
      <c r="H56" s="332"/>
    </row>
    <row r="57" spans="1:8" ht="25.5" customHeight="1" x14ac:dyDescent="0.3">
      <c r="A57" s="42" t="s">
        <v>262</v>
      </c>
      <c r="B57" s="43" t="s">
        <v>403</v>
      </c>
      <c r="C57" s="42" t="s">
        <v>67</v>
      </c>
      <c r="D57" s="44">
        <v>1</v>
      </c>
      <c r="E57" s="146">
        <f>SUM(E58)</f>
        <v>0</v>
      </c>
      <c r="F57" s="45">
        <f>D57*E57</f>
        <v>0</v>
      </c>
      <c r="G57" s="46"/>
      <c r="H57" s="32"/>
    </row>
    <row r="58" spans="1:8" ht="18" customHeight="1" x14ac:dyDescent="0.3">
      <c r="A58" s="42" t="s">
        <v>404</v>
      </c>
      <c r="B58" s="47" t="s">
        <v>361</v>
      </c>
      <c r="C58" s="42" t="s">
        <v>67</v>
      </c>
      <c r="D58" s="44">
        <v>1</v>
      </c>
      <c r="E58" s="270"/>
      <c r="F58" s="48">
        <f>D58*E58</f>
        <v>0</v>
      </c>
      <c r="G58" s="364"/>
      <c r="H58" s="332"/>
    </row>
    <row r="59" spans="1:8" ht="42" customHeight="1" x14ac:dyDescent="0.3">
      <c r="A59" s="31"/>
      <c r="B59" s="49" t="s">
        <v>405</v>
      </c>
      <c r="C59" s="365"/>
      <c r="D59" s="282"/>
      <c r="E59" s="282"/>
      <c r="F59" s="282"/>
      <c r="G59" s="282"/>
      <c r="H59" s="332"/>
    </row>
    <row r="60" spans="1:8" ht="25.5" customHeight="1" x14ac:dyDescent="0.3">
      <c r="A60" s="42" t="s">
        <v>265</v>
      </c>
      <c r="B60" s="43" t="s">
        <v>406</v>
      </c>
      <c r="C60" s="42" t="s">
        <v>67</v>
      </c>
      <c r="D60" s="44">
        <v>1</v>
      </c>
      <c r="E60" s="146">
        <f>SUM(E61)</f>
        <v>0</v>
      </c>
      <c r="F60" s="45">
        <f>D60*E60</f>
        <v>0</v>
      </c>
      <c r="G60" s="46"/>
      <c r="H60" s="32"/>
    </row>
    <row r="61" spans="1:8" ht="18" customHeight="1" x14ac:dyDescent="0.3">
      <c r="A61" s="42" t="s">
        <v>407</v>
      </c>
      <c r="B61" s="47" t="s">
        <v>361</v>
      </c>
      <c r="C61" s="42" t="s">
        <v>67</v>
      </c>
      <c r="D61" s="44">
        <v>1</v>
      </c>
      <c r="E61" s="270"/>
      <c r="F61" s="48">
        <f>D61*E61</f>
        <v>0</v>
      </c>
      <c r="G61" s="364"/>
      <c r="H61" s="332"/>
    </row>
    <row r="62" spans="1:8" ht="32.25" customHeight="1" x14ac:dyDescent="0.3">
      <c r="A62" s="31"/>
      <c r="B62" s="49" t="s">
        <v>408</v>
      </c>
      <c r="C62" s="365"/>
      <c r="D62" s="282"/>
      <c r="E62" s="282"/>
      <c r="F62" s="282"/>
      <c r="G62" s="282"/>
      <c r="H62" s="332"/>
    </row>
    <row r="63" spans="1:8" ht="18" customHeight="1" x14ac:dyDescent="0.3">
      <c r="A63" s="39" t="s">
        <v>268</v>
      </c>
      <c r="B63" s="366" t="s">
        <v>575</v>
      </c>
      <c r="C63" s="282"/>
      <c r="D63" s="282"/>
      <c r="E63" s="332"/>
      <c r="F63" s="40">
        <f>SUM(F64,F67,F70)</f>
        <v>0</v>
      </c>
      <c r="G63" s="41">
        <v>21</v>
      </c>
      <c r="H63" s="40">
        <f>F63*(1+G63/100)</f>
        <v>0</v>
      </c>
    </row>
    <row r="64" spans="1:8" ht="51" customHeight="1" x14ac:dyDescent="0.3">
      <c r="A64" s="42" t="s">
        <v>270</v>
      </c>
      <c r="B64" s="108" t="s">
        <v>579</v>
      </c>
      <c r="C64" s="42" t="s">
        <v>67</v>
      </c>
      <c r="D64" s="44">
        <v>1</v>
      </c>
      <c r="E64" s="146">
        <f>SUM(E65)</f>
        <v>0</v>
      </c>
      <c r="F64" s="45">
        <f>D64*E64</f>
        <v>0</v>
      </c>
      <c r="G64" s="46"/>
      <c r="H64" s="32"/>
    </row>
    <row r="65" spans="1:8" ht="18" customHeight="1" x14ac:dyDescent="0.3">
      <c r="A65" s="42" t="s">
        <v>409</v>
      </c>
      <c r="B65" s="47" t="s">
        <v>361</v>
      </c>
      <c r="C65" s="42" t="s">
        <v>67</v>
      </c>
      <c r="D65" s="44">
        <v>1</v>
      </c>
      <c r="E65" s="270"/>
      <c r="F65" s="48">
        <f>D65*E65</f>
        <v>0</v>
      </c>
      <c r="G65" s="364"/>
      <c r="H65" s="332"/>
    </row>
    <row r="66" spans="1:8" ht="42" customHeight="1" x14ac:dyDescent="0.3">
      <c r="A66" s="31"/>
      <c r="B66" s="49" t="s">
        <v>576</v>
      </c>
      <c r="C66" s="365"/>
      <c r="D66" s="282"/>
      <c r="E66" s="282"/>
      <c r="F66" s="282"/>
      <c r="G66" s="282"/>
      <c r="H66" s="332"/>
    </row>
    <row r="67" spans="1:8" ht="25.5" customHeight="1" x14ac:dyDescent="0.3">
      <c r="A67" s="42" t="s">
        <v>273</v>
      </c>
      <c r="B67" s="43" t="s">
        <v>410</v>
      </c>
      <c r="C67" s="42" t="s">
        <v>67</v>
      </c>
      <c r="D67" s="44">
        <v>1</v>
      </c>
      <c r="E67" s="146">
        <f>SUM(E68)</f>
        <v>0</v>
      </c>
      <c r="F67" s="45">
        <f>D67*E67</f>
        <v>0</v>
      </c>
      <c r="G67" s="46"/>
      <c r="H67" s="32"/>
    </row>
    <row r="68" spans="1:8" ht="18" customHeight="1" x14ac:dyDescent="0.3">
      <c r="A68" s="42" t="s">
        <v>411</v>
      </c>
      <c r="B68" s="47" t="s">
        <v>361</v>
      </c>
      <c r="C68" s="42" t="s">
        <v>67</v>
      </c>
      <c r="D68" s="44">
        <v>1</v>
      </c>
      <c r="E68" s="270"/>
      <c r="F68" s="48">
        <f>D68*E68</f>
        <v>0</v>
      </c>
      <c r="G68" s="364"/>
      <c r="H68" s="332"/>
    </row>
    <row r="69" spans="1:8" ht="42" customHeight="1" x14ac:dyDescent="0.3">
      <c r="A69" s="31"/>
      <c r="B69" s="49" t="s">
        <v>412</v>
      </c>
      <c r="C69" s="365"/>
      <c r="D69" s="282"/>
      <c r="E69" s="282"/>
      <c r="F69" s="282"/>
      <c r="G69" s="282"/>
      <c r="H69" s="332"/>
    </row>
    <row r="70" spans="1:8" ht="25.5" customHeight="1" x14ac:dyDescent="0.3">
      <c r="A70" s="42" t="s">
        <v>276</v>
      </c>
      <c r="B70" s="108" t="s">
        <v>577</v>
      </c>
      <c r="C70" s="42" t="s">
        <v>67</v>
      </c>
      <c r="D70" s="44">
        <v>1</v>
      </c>
      <c r="E70" s="146">
        <f>SUM(E71)</f>
        <v>0</v>
      </c>
      <c r="F70" s="45">
        <f>D70*E70</f>
        <v>0</v>
      </c>
      <c r="G70" s="46"/>
      <c r="H70" s="32"/>
    </row>
    <row r="71" spans="1:8" ht="18" customHeight="1" x14ac:dyDescent="0.3">
      <c r="A71" s="42" t="s">
        <v>413</v>
      </c>
      <c r="B71" s="47" t="s">
        <v>361</v>
      </c>
      <c r="C71" s="42" t="s">
        <v>67</v>
      </c>
      <c r="D71" s="44">
        <v>1</v>
      </c>
      <c r="E71" s="270"/>
      <c r="F71" s="48">
        <f>D71*E71</f>
        <v>0</v>
      </c>
      <c r="G71" s="364"/>
      <c r="H71" s="332"/>
    </row>
    <row r="72" spans="1:8" ht="42" customHeight="1" x14ac:dyDescent="0.3">
      <c r="A72" s="31"/>
      <c r="B72" s="49" t="s">
        <v>414</v>
      </c>
      <c r="C72" s="365"/>
      <c r="D72" s="282"/>
      <c r="E72" s="282"/>
      <c r="F72" s="282"/>
      <c r="G72" s="282"/>
      <c r="H72" s="332"/>
    </row>
    <row r="73" spans="1:8" ht="18" customHeight="1" x14ac:dyDescent="0.3">
      <c r="A73" s="39" t="s">
        <v>285</v>
      </c>
      <c r="B73" s="366" t="s">
        <v>578</v>
      </c>
      <c r="C73" s="282"/>
      <c r="D73" s="282"/>
      <c r="E73" s="332"/>
      <c r="F73" s="40">
        <f>SUM(F74,F77,F80,F83)</f>
        <v>0</v>
      </c>
      <c r="G73" s="41">
        <v>21</v>
      </c>
      <c r="H73" s="40">
        <f>F73*(1+G73/100)</f>
        <v>0</v>
      </c>
    </row>
    <row r="74" spans="1:8" ht="29.25" customHeight="1" x14ac:dyDescent="0.3">
      <c r="A74" s="42" t="s">
        <v>287</v>
      </c>
      <c r="B74" s="108" t="s">
        <v>580</v>
      </c>
      <c r="C74" s="42" t="s">
        <v>67</v>
      </c>
      <c r="D74" s="44">
        <v>1</v>
      </c>
      <c r="E74" s="146">
        <f>SUM(E75)</f>
        <v>0</v>
      </c>
      <c r="F74" s="45">
        <f>D74*E74</f>
        <v>0</v>
      </c>
      <c r="G74" s="46"/>
      <c r="H74" s="32"/>
    </row>
    <row r="75" spans="1:8" ht="18" customHeight="1" x14ac:dyDescent="0.3">
      <c r="A75" s="42" t="s">
        <v>415</v>
      </c>
      <c r="B75" s="47" t="s">
        <v>361</v>
      </c>
      <c r="C75" s="42" t="s">
        <v>67</v>
      </c>
      <c r="D75" s="44">
        <v>1</v>
      </c>
      <c r="E75" s="270"/>
      <c r="F75" s="48">
        <f>D75*E75</f>
        <v>0</v>
      </c>
      <c r="G75" s="364"/>
      <c r="H75" s="332"/>
    </row>
    <row r="76" spans="1:8" ht="61.5" customHeight="1" x14ac:dyDescent="0.3">
      <c r="A76" s="31"/>
      <c r="B76" s="49" t="s">
        <v>581</v>
      </c>
      <c r="C76" s="365"/>
      <c r="D76" s="282"/>
      <c r="E76" s="282"/>
      <c r="F76" s="282"/>
      <c r="G76" s="282"/>
      <c r="H76" s="332"/>
    </row>
    <row r="77" spans="1:8" ht="25.5" customHeight="1" x14ac:dyDescent="0.3">
      <c r="A77" s="42" t="s">
        <v>289</v>
      </c>
      <c r="B77" s="43" t="s">
        <v>416</v>
      </c>
      <c r="C77" s="42" t="s">
        <v>67</v>
      </c>
      <c r="D77" s="44">
        <v>1</v>
      </c>
      <c r="E77" s="146">
        <f>SUM(E78)</f>
        <v>0</v>
      </c>
      <c r="F77" s="45">
        <f>D77*E77</f>
        <v>0</v>
      </c>
      <c r="G77" s="46"/>
      <c r="H77" s="32"/>
    </row>
    <row r="78" spans="1:8" ht="18" customHeight="1" x14ac:dyDescent="0.3">
      <c r="A78" s="42" t="s">
        <v>417</v>
      </c>
      <c r="B78" s="47" t="s">
        <v>361</v>
      </c>
      <c r="C78" s="42" t="s">
        <v>67</v>
      </c>
      <c r="D78" s="44">
        <v>1</v>
      </c>
      <c r="E78" s="270"/>
      <c r="F78" s="48">
        <f>D78*E78</f>
        <v>0</v>
      </c>
      <c r="G78" s="364"/>
      <c r="H78" s="332"/>
    </row>
    <row r="79" spans="1:8" ht="42" customHeight="1" x14ac:dyDescent="0.3">
      <c r="A79" s="31"/>
      <c r="B79" s="49" t="s">
        <v>418</v>
      </c>
      <c r="C79" s="365"/>
      <c r="D79" s="282"/>
      <c r="E79" s="282"/>
      <c r="F79" s="282"/>
      <c r="G79" s="282"/>
      <c r="H79" s="332"/>
    </row>
    <row r="80" spans="1:8" ht="25.5" customHeight="1" x14ac:dyDescent="0.3">
      <c r="A80" s="42" t="s">
        <v>292</v>
      </c>
      <c r="B80" s="43" t="s">
        <v>419</v>
      </c>
      <c r="C80" s="42" t="s">
        <v>67</v>
      </c>
      <c r="D80" s="44">
        <v>1</v>
      </c>
      <c r="E80" s="146">
        <f>SUM(E81)</f>
        <v>0</v>
      </c>
      <c r="F80" s="45">
        <f>D80*E80</f>
        <v>0</v>
      </c>
      <c r="G80" s="46"/>
      <c r="H80" s="32"/>
    </row>
    <row r="81" spans="1:8" ht="18" customHeight="1" x14ac:dyDescent="0.3">
      <c r="A81" s="42" t="s">
        <v>420</v>
      </c>
      <c r="B81" s="47" t="s">
        <v>361</v>
      </c>
      <c r="C81" s="42" t="s">
        <v>67</v>
      </c>
      <c r="D81" s="44">
        <v>1</v>
      </c>
      <c r="E81" s="270"/>
      <c r="F81" s="48">
        <f>D81*E81</f>
        <v>0</v>
      </c>
      <c r="G81" s="364"/>
      <c r="H81" s="332"/>
    </row>
    <row r="82" spans="1:8" ht="42" customHeight="1" x14ac:dyDescent="0.3">
      <c r="A82" s="31"/>
      <c r="B82" s="49" t="s">
        <v>421</v>
      </c>
      <c r="C82" s="365"/>
      <c r="D82" s="282"/>
      <c r="E82" s="282"/>
      <c r="F82" s="282"/>
      <c r="G82" s="282"/>
      <c r="H82" s="332"/>
    </row>
    <row r="83" spans="1:8" ht="25.5" customHeight="1" x14ac:dyDescent="0.3">
      <c r="A83" s="42" t="s">
        <v>295</v>
      </c>
      <c r="B83" s="43" t="s">
        <v>422</v>
      </c>
      <c r="C83" s="42" t="s">
        <v>67</v>
      </c>
      <c r="D83" s="44">
        <v>1</v>
      </c>
      <c r="E83" s="146">
        <f>SUM(E84)</f>
        <v>0</v>
      </c>
      <c r="F83" s="45">
        <f>D83*E83</f>
        <v>0</v>
      </c>
      <c r="G83" s="46"/>
      <c r="H83" s="32"/>
    </row>
    <row r="84" spans="1:8" ht="18" customHeight="1" x14ac:dyDescent="0.3">
      <c r="A84" s="42" t="s">
        <v>423</v>
      </c>
      <c r="B84" s="47" t="s">
        <v>361</v>
      </c>
      <c r="C84" s="42" t="s">
        <v>67</v>
      </c>
      <c r="D84" s="44">
        <v>1</v>
      </c>
      <c r="E84" s="270"/>
      <c r="F84" s="48">
        <f>D84*E84</f>
        <v>0</v>
      </c>
      <c r="G84" s="364"/>
      <c r="H84" s="332"/>
    </row>
    <row r="85" spans="1:8" ht="42" customHeight="1" x14ac:dyDescent="0.3">
      <c r="A85" s="31"/>
      <c r="B85" s="49" t="s">
        <v>424</v>
      </c>
      <c r="C85" s="365"/>
      <c r="D85" s="282"/>
      <c r="E85" s="282"/>
      <c r="F85" s="282"/>
      <c r="G85" s="282"/>
      <c r="H85" s="332"/>
    </row>
    <row r="86" spans="1:8" ht="18" customHeight="1" x14ac:dyDescent="0.3">
      <c r="A86" s="39" t="s">
        <v>301</v>
      </c>
      <c r="B86" s="366" t="s">
        <v>425</v>
      </c>
      <c r="C86" s="282"/>
      <c r="D86" s="282"/>
      <c r="E86" s="332"/>
      <c r="F86" s="40">
        <f>SUM(F87:F89)</f>
        <v>0</v>
      </c>
      <c r="G86" s="41">
        <v>21</v>
      </c>
      <c r="H86" s="40">
        <f>F86*(1+G86/100)</f>
        <v>0</v>
      </c>
    </row>
    <row r="87" spans="1:8" ht="34.5" customHeight="1" x14ac:dyDescent="0.3">
      <c r="A87" s="109" t="s">
        <v>303</v>
      </c>
      <c r="B87" s="110" t="s">
        <v>426</v>
      </c>
      <c r="C87" s="42" t="s">
        <v>67</v>
      </c>
      <c r="D87" s="44">
        <v>1</v>
      </c>
      <c r="E87" s="270"/>
      <c r="F87" s="48">
        <f>D87*E87</f>
        <v>0</v>
      </c>
      <c r="G87" s="65"/>
      <c r="H87" s="66"/>
    </row>
    <row r="88" spans="1:8" ht="34.5" customHeight="1" x14ac:dyDescent="0.3">
      <c r="A88" s="109" t="s">
        <v>427</v>
      </c>
      <c r="B88" s="110" t="s">
        <v>428</v>
      </c>
      <c r="C88" s="42" t="s">
        <v>67</v>
      </c>
      <c r="D88" s="44">
        <v>1</v>
      </c>
      <c r="E88" s="270"/>
      <c r="F88" s="48">
        <f>D88*E88</f>
        <v>0</v>
      </c>
      <c r="G88" s="65"/>
      <c r="H88" s="66"/>
    </row>
    <row r="89" spans="1:8" ht="42" customHeight="1" x14ac:dyDescent="0.3">
      <c r="A89" s="109" t="s">
        <v>308</v>
      </c>
      <c r="B89" s="110" t="s">
        <v>429</v>
      </c>
      <c r="C89" s="42" t="s">
        <v>67</v>
      </c>
      <c r="D89" s="44">
        <v>1</v>
      </c>
      <c r="E89" s="270"/>
      <c r="F89" s="48">
        <f>D89*E89</f>
        <v>0</v>
      </c>
      <c r="G89" s="65"/>
      <c r="H89" s="66"/>
    </row>
    <row r="90" spans="1:8" ht="18" customHeight="1" x14ac:dyDescent="0.3">
      <c r="A90" s="39">
        <v>8</v>
      </c>
      <c r="B90" s="363" t="s">
        <v>430</v>
      </c>
      <c r="C90" s="282"/>
      <c r="D90" s="282"/>
      <c r="E90" s="332"/>
      <c r="F90" s="40">
        <f>SUM(F91,F94,F97)</f>
        <v>0</v>
      </c>
      <c r="G90" s="41">
        <v>21</v>
      </c>
      <c r="H90" s="40">
        <f>F90*(1+G90/100)</f>
        <v>0</v>
      </c>
    </row>
    <row r="91" spans="1:8" ht="25.5" customHeight="1" x14ac:dyDescent="0.3">
      <c r="A91" s="104" t="s">
        <v>320</v>
      </c>
      <c r="B91" s="43" t="s">
        <v>431</v>
      </c>
      <c r="C91" s="42" t="s">
        <v>67</v>
      </c>
      <c r="D91" s="44">
        <v>1</v>
      </c>
      <c r="E91" s="146">
        <f>SUM(E92)</f>
        <v>0</v>
      </c>
      <c r="F91" s="45">
        <f>D91*E91</f>
        <v>0</v>
      </c>
      <c r="G91" s="46"/>
      <c r="H91" s="32"/>
    </row>
    <row r="92" spans="1:8" ht="18" customHeight="1" x14ac:dyDescent="0.3">
      <c r="A92" s="104" t="s">
        <v>432</v>
      </c>
      <c r="B92" s="47" t="s">
        <v>361</v>
      </c>
      <c r="C92" s="42" t="s">
        <v>67</v>
      </c>
      <c r="D92" s="44">
        <v>1</v>
      </c>
      <c r="E92" s="270"/>
      <c r="F92" s="48">
        <f>D92*E92</f>
        <v>0</v>
      </c>
      <c r="G92" s="364"/>
      <c r="H92" s="332"/>
    </row>
    <row r="93" spans="1:8" ht="30.75" customHeight="1" x14ac:dyDescent="0.3">
      <c r="A93" s="31"/>
      <c r="B93" s="49" t="s">
        <v>433</v>
      </c>
      <c r="C93" s="365"/>
      <c r="D93" s="282"/>
      <c r="E93" s="282"/>
      <c r="F93" s="282"/>
      <c r="G93" s="282"/>
      <c r="H93" s="332"/>
    </row>
    <row r="94" spans="1:8" ht="25.5" customHeight="1" x14ac:dyDescent="0.3">
      <c r="A94" s="104" t="s">
        <v>322</v>
      </c>
      <c r="B94" s="43" t="s">
        <v>434</v>
      </c>
      <c r="C94" s="42" t="s">
        <v>67</v>
      </c>
      <c r="D94" s="44">
        <v>1</v>
      </c>
      <c r="E94" s="146">
        <f>SUM(E95)</f>
        <v>0</v>
      </c>
      <c r="F94" s="45">
        <f>D94*E94</f>
        <v>0</v>
      </c>
      <c r="G94" s="46"/>
      <c r="H94" s="32"/>
    </row>
    <row r="95" spans="1:8" ht="18" customHeight="1" x14ac:dyDescent="0.3">
      <c r="A95" s="104" t="s">
        <v>435</v>
      </c>
      <c r="B95" s="47" t="s">
        <v>361</v>
      </c>
      <c r="C95" s="42" t="s">
        <v>67</v>
      </c>
      <c r="D95" s="44">
        <v>1</v>
      </c>
      <c r="E95" s="270"/>
      <c r="F95" s="48">
        <f>D95*E95</f>
        <v>0</v>
      </c>
      <c r="G95" s="364"/>
      <c r="H95" s="332"/>
    </row>
    <row r="96" spans="1:8" ht="33" customHeight="1" x14ac:dyDescent="0.3">
      <c r="A96" s="31"/>
      <c r="B96" s="49" t="s">
        <v>436</v>
      </c>
      <c r="C96" s="365"/>
      <c r="D96" s="282"/>
      <c r="E96" s="282"/>
      <c r="F96" s="282"/>
      <c r="G96" s="282"/>
      <c r="H96" s="332"/>
    </row>
    <row r="97" spans="1:8" ht="25.5" customHeight="1" x14ac:dyDescent="0.3">
      <c r="A97" s="104" t="s">
        <v>325</v>
      </c>
      <c r="B97" s="43" t="s">
        <v>437</v>
      </c>
      <c r="C97" s="42" t="s">
        <v>67</v>
      </c>
      <c r="D97" s="44">
        <v>1</v>
      </c>
      <c r="E97" s="146">
        <f>SUM(E98)</f>
        <v>0</v>
      </c>
      <c r="F97" s="45">
        <f>D97*E97</f>
        <v>0</v>
      </c>
      <c r="G97" s="46"/>
      <c r="H97" s="32"/>
    </row>
    <row r="98" spans="1:8" ht="18" customHeight="1" x14ac:dyDescent="0.3">
      <c r="A98" s="104" t="s">
        <v>438</v>
      </c>
      <c r="B98" s="47" t="s">
        <v>361</v>
      </c>
      <c r="C98" s="42" t="s">
        <v>67</v>
      </c>
      <c r="D98" s="44">
        <v>1</v>
      </c>
      <c r="E98" s="270"/>
      <c r="F98" s="48">
        <f>D98*E98</f>
        <v>0</v>
      </c>
      <c r="G98" s="364"/>
      <c r="H98" s="332"/>
    </row>
    <row r="99" spans="1:8" ht="34.5" customHeight="1" x14ac:dyDescent="0.3">
      <c r="A99" s="31"/>
      <c r="B99" s="49" t="s">
        <v>439</v>
      </c>
      <c r="C99" s="365"/>
      <c r="D99" s="282"/>
      <c r="E99" s="282"/>
      <c r="F99" s="282"/>
      <c r="G99" s="282"/>
      <c r="H99" s="332"/>
    </row>
    <row r="100" spans="1:8" ht="15" customHeight="1" x14ac:dyDescent="0.3">
      <c r="B100" s="26"/>
    </row>
    <row r="101" spans="1:8" ht="21.9" customHeight="1" x14ac:dyDescent="0.3">
      <c r="A101" s="39"/>
      <c r="B101" s="363" t="s">
        <v>60</v>
      </c>
      <c r="C101" s="282"/>
      <c r="D101" s="282"/>
      <c r="E101" s="332"/>
      <c r="F101" s="40">
        <f>SUM(F8,F33,F46,F53,F63,F73,F86,F90)</f>
        <v>0</v>
      </c>
      <c r="G101" s="41">
        <v>21</v>
      </c>
      <c r="H101" s="40">
        <f>F101*(1+G101/100)</f>
        <v>0</v>
      </c>
    </row>
  </sheetData>
  <sheetProtection algorithmName="SHA-512" hashValue="I1whmspDmCAeWoaANNaGqrb5EIr4HdsfaysVcDCHLAzR4zAnWh4wgQw8bzqe0N9wd417RlbmvYQbiX6i53a5sA==" saltValue="Fdq6iQpRetkP4/nRuUM6xQ==" spinCount="100000" sheet="1" objects="1" scenarios="1"/>
  <mergeCells count="64">
    <mergeCell ref="C99:H99"/>
    <mergeCell ref="C93:H93"/>
    <mergeCell ref="G71:H71"/>
    <mergeCell ref="G98:H98"/>
    <mergeCell ref="C76:H76"/>
    <mergeCell ref="B90:E90"/>
    <mergeCell ref="C82:H82"/>
    <mergeCell ref="G78:H78"/>
    <mergeCell ref="C72:H72"/>
    <mergeCell ref="G92:H92"/>
    <mergeCell ref="C96:H96"/>
    <mergeCell ref="B86:E86"/>
    <mergeCell ref="G95:H95"/>
    <mergeCell ref="G81:H81"/>
    <mergeCell ref="C85:H85"/>
    <mergeCell ref="A1:H1"/>
    <mergeCell ref="C56:H56"/>
    <mergeCell ref="G48:H48"/>
    <mergeCell ref="C59:H59"/>
    <mergeCell ref="G10:H10"/>
    <mergeCell ref="B8:E8"/>
    <mergeCell ref="G16:H16"/>
    <mergeCell ref="G25:H25"/>
    <mergeCell ref="G31:H31"/>
    <mergeCell ref="C26:H26"/>
    <mergeCell ref="C29:H29"/>
    <mergeCell ref="C20:H20"/>
    <mergeCell ref="C11:H11"/>
    <mergeCell ref="C36:H36"/>
    <mergeCell ref="G38:H38"/>
    <mergeCell ref="G22:H22"/>
    <mergeCell ref="C52:H52"/>
    <mergeCell ref="C23:H23"/>
    <mergeCell ref="G19:H19"/>
    <mergeCell ref="C39:H39"/>
    <mergeCell ref="G28:H28"/>
    <mergeCell ref="C17:H17"/>
    <mergeCell ref="G13:H13"/>
    <mergeCell ref="B46:E46"/>
    <mergeCell ref="C32:H32"/>
    <mergeCell ref="C49:H49"/>
    <mergeCell ref="C14:H14"/>
    <mergeCell ref="B33:E33"/>
    <mergeCell ref="G58:H58"/>
    <mergeCell ref="C69:H69"/>
    <mergeCell ref="G65:H65"/>
    <mergeCell ref="B63:E63"/>
    <mergeCell ref="G61:H61"/>
    <mergeCell ref="B101:E101"/>
    <mergeCell ref="G55:H55"/>
    <mergeCell ref="G35:H35"/>
    <mergeCell ref="G51:H51"/>
    <mergeCell ref="C62:H62"/>
    <mergeCell ref="C42:H42"/>
    <mergeCell ref="B53:E53"/>
    <mergeCell ref="B73:E73"/>
    <mergeCell ref="C45:H45"/>
    <mergeCell ref="G41:H41"/>
    <mergeCell ref="C79:H79"/>
    <mergeCell ref="G44:H44"/>
    <mergeCell ref="G84:H84"/>
    <mergeCell ref="G75:H75"/>
    <mergeCell ref="C66:H66"/>
    <mergeCell ref="G68:H68"/>
  </mergeCells>
  <pageMargins left="0.70866141732283472" right="0.70866141732283472" top="0.39370078740157483" bottom="0.39370078740157483" header="0.31496062992125984" footer="0.31496062992125984"/>
  <pageSetup paperSize="9" scale="8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topLeftCell="A22" workbookViewId="0">
      <selection activeCell="C57" sqref="C57"/>
    </sheetView>
  </sheetViews>
  <sheetFormatPr defaultColWidth="9.109375" defaultRowHeight="14.4" x14ac:dyDescent="0.3"/>
  <cols>
    <col min="1" max="1" width="7.88671875" style="50" customWidth="1"/>
    <col min="2" max="2" width="58.44140625" style="50" customWidth="1"/>
    <col min="3" max="3" width="6.44140625" style="50" customWidth="1"/>
    <col min="4" max="4" width="8.44140625" style="50" customWidth="1"/>
    <col min="5" max="5" width="12.6640625" style="50" customWidth="1"/>
    <col min="6" max="6" width="11.44140625" style="50" customWidth="1"/>
    <col min="7" max="7" width="8.33203125" style="50" hidden="1" customWidth="1"/>
    <col min="8" max="8" width="11.88671875" style="50" hidden="1" customWidth="1"/>
    <col min="9" max="15" width="9.109375" style="50" customWidth="1"/>
    <col min="16" max="16384" width="9.109375" style="50"/>
  </cols>
  <sheetData>
    <row r="1" spans="1:8" customFormat="1" ht="23.25" customHeight="1" x14ac:dyDescent="0.3">
      <c r="A1" s="367" t="s">
        <v>440</v>
      </c>
      <c r="B1" s="274"/>
      <c r="C1" s="274"/>
      <c r="D1" s="274"/>
      <c r="E1" s="274"/>
      <c r="F1" s="274"/>
      <c r="G1" s="274"/>
      <c r="H1" s="274"/>
    </row>
    <row r="2" spans="1:8" x14ac:dyDescent="0.3">
      <c r="A2" s="27" t="s">
        <v>51</v>
      </c>
      <c r="B2" s="28" t="str">
        <f>'Krycí list'!C3</f>
        <v>Rekonstrukce střešní krytiny a adaptace výdejny na školní kuchyni</v>
      </c>
      <c r="C2" s="29"/>
      <c r="D2" s="30"/>
      <c r="E2" s="30"/>
      <c r="F2" s="30"/>
      <c r="G2" s="30"/>
      <c r="H2" s="30"/>
    </row>
    <row r="3" spans="1:8" customFormat="1" ht="15" customHeight="1" x14ac:dyDescent="0.3">
      <c r="B3" s="26"/>
    </row>
    <row r="4" spans="1:8" customFormat="1" ht="25.5" customHeight="1" x14ac:dyDescent="0.3">
      <c r="A4" s="27" t="s">
        <v>52</v>
      </c>
      <c r="B4" s="28" t="s">
        <v>53</v>
      </c>
      <c r="C4" s="29"/>
      <c r="D4" s="30"/>
      <c r="E4" s="30"/>
      <c r="F4" s="30"/>
      <c r="G4" s="30"/>
      <c r="H4" s="30"/>
    </row>
    <row r="5" spans="1:8" customFormat="1" ht="15" customHeight="1" x14ac:dyDescent="0.3">
      <c r="A5" s="27" t="s">
        <v>17</v>
      </c>
      <c r="B5" s="28" t="s">
        <v>54</v>
      </c>
      <c r="C5" s="29"/>
      <c r="D5" s="30"/>
      <c r="E5" s="30"/>
      <c r="F5" s="30"/>
      <c r="G5" s="30"/>
      <c r="H5" s="30"/>
    </row>
    <row r="6" spans="1:8" customFormat="1" ht="15" customHeight="1" x14ac:dyDescent="0.3">
      <c r="A6" s="27"/>
      <c r="B6" s="28"/>
      <c r="C6" s="29"/>
      <c r="D6" s="30"/>
      <c r="E6" s="30"/>
      <c r="F6" s="30"/>
      <c r="G6" s="30"/>
      <c r="H6" s="30"/>
    </row>
    <row r="7" spans="1:8" customFormat="1" ht="25.5" customHeight="1" x14ac:dyDescent="0.3">
      <c r="A7" s="33" t="s">
        <v>55</v>
      </c>
      <c r="B7" s="34" t="s">
        <v>56</v>
      </c>
      <c r="C7" s="35" t="s">
        <v>57</v>
      </c>
      <c r="D7" s="35" t="s">
        <v>58</v>
      </c>
      <c r="E7" s="36" t="s">
        <v>59</v>
      </c>
      <c r="F7" s="37" t="s">
        <v>60</v>
      </c>
      <c r="G7" s="38" t="s">
        <v>61</v>
      </c>
      <c r="H7" s="38" t="s">
        <v>62</v>
      </c>
    </row>
    <row r="8" spans="1:8" customFormat="1" ht="18" customHeight="1" x14ac:dyDescent="0.3">
      <c r="A8" s="39" t="s">
        <v>63</v>
      </c>
      <c r="B8" s="363" t="s">
        <v>441</v>
      </c>
      <c r="C8" s="282"/>
      <c r="D8" s="282"/>
      <c r="E8" s="332"/>
      <c r="F8" s="40">
        <f>SUM(F9:F33)+F40+F47</f>
        <v>0</v>
      </c>
      <c r="G8" s="51">
        <v>21</v>
      </c>
      <c r="H8" s="40">
        <f>F8*(1+G8/100)</f>
        <v>0</v>
      </c>
    </row>
    <row r="9" spans="1:8" x14ac:dyDescent="0.3">
      <c r="A9" s="42" t="s">
        <v>65</v>
      </c>
      <c r="B9" s="108" t="s">
        <v>584</v>
      </c>
      <c r="C9" s="42" t="s">
        <v>442</v>
      </c>
      <c r="D9" s="122">
        <v>1</v>
      </c>
      <c r="E9" s="271"/>
      <c r="F9" s="45">
        <f t="shared" ref="F9:F47" si="0">D9*E9</f>
        <v>0</v>
      </c>
      <c r="G9" s="52"/>
      <c r="H9" s="53"/>
    </row>
    <row r="10" spans="1:8" x14ac:dyDescent="0.3">
      <c r="A10" s="42" t="s">
        <v>68</v>
      </c>
      <c r="B10" s="108" t="s">
        <v>585</v>
      </c>
      <c r="C10" s="42" t="s">
        <v>442</v>
      </c>
      <c r="D10" s="122">
        <v>2</v>
      </c>
      <c r="E10" s="271"/>
      <c r="F10" s="45">
        <f t="shared" si="0"/>
        <v>0</v>
      </c>
      <c r="G10" s="52"/>
      <c r="H10" s="53"/>
    </row>
    <row r="11" spans="1:8" x14ac:dyDescent="0.3">
      <c r="A11" s="42" t="s">
        <v>70</v>
      </c>
      <c r="B11" s="43" t="s">
        <v>443</v>
      </c>
      <c r="C11" s="42" t="s">
        <v>442</v>
      </c>
      <c r="D11" s="122">
        <v>1</v>
      </c>
      <c r="E11" s="271"/>
      <c r="F11" s="45">
        <f t="shared" si="0"/>
        <v>0</v>
      </c>
      <c r="G11" s="52"/>
      <c r="H11" s="53"/>
    </row>
    <row r="12" spans="1:8" x14ac:dyDescent="0.3">
      <c r="A12" s="42" t="s">
        <v>72</v>
      </c>
      <c r="B12" s="108" t="s">
        <v>444</v>
      </c>
      <c r="C12" s="42" t="s">
        <v>442</v>
      </c>
      <c r="D12" s="122">
        <v>1</v>
      </c>
      <c r="E12" s="271"/>
      <c r="F12" s="45">
        <f t="shared" si="0"/>
        <v>0</v>
      </c>
      <c r="G12" s="52"/>
      <c r="H12" s="53"/>
    </row>
    <row r="13" spans="1:8" x14ac:dyDescent="0.3">
      <c r="A13" s="42" t="s">
        <v>74</v>
      </c>
      <c r="B13" s="108" t="s">
        <v>445</v>
      </c>
      <c r="C13" s="42" t="s">
        <v>442</v>
      </c>
      <c r="D13" s="122">
        <v>1</v>
      </c>
      <c r="E13" s="271"/>
      <c r="F13" s="45">
        <f t="shared" si="0"/>
        <v>0</v>
      </c>
      <c r="G13" s="52"/>
      <c r="H13" s="53"/>
    </row>
    <row r="14" spans="1:8" x14ac:dyDescent="0.3">
      <c r="A14" s="42" t="s">
        <v>76</v>
      </c>
      <c r="B14" s="108" t="s">
        <v>583</v>
      </c>
      <c r="C14" s="42" t="s">
        <v>442</v>
      </c>
      <c r="D14" s="122">
        <v>2</v>
      </c>
      <c r="E14" s="271"/>
      <c r="F14" s="45">
        <f t="shared" si="0"/>
        <v>0</v>
      </c>
      <c r="G14" s="52"/>
      <c r="H14" s="53"/>
    </row>
    <row r="15" spans="1:8" x14ac:dyDescent="0.3">
      <c r="A15" s="42" t="s">
        <v>78</v>
      </c>
      <c r="B15" s="108" t="s">
        <v>596</v>
      </c>
      <c r="C15" s="104" t="s">
        <v>442</v>
      </c>
      <c r="D15" s="122">
        <v>1</v>
      </c>
      <c r="E15" s="271"/>
      <c r="F15" s="45">
        <f t="shared" si="0"/>
        <v>0</v>
      </c>
      <c r="G15" s="52"/>
      <c r="H15" s="53"/>
    </row>
    <row r="16" spans="1:8" x14ac:dyDescent="0.3">
      <c r="A16" s="372"/>
      <c r="B16" s="121" t="s">
        <v>588</v>
      </c>
      <c r="C16" s="124" t="s">
        <v>587</v>
      </c>
      <c r="D16" s="125">
        <v>2</v>
      </c>
      <c r="E16" s="369"/>
      <c r="F16" s="111"/>
      <c r="G16" s="112"/>
      <c r="H16" s="53"/>
    </row>
    <row r="17" spans="1:8" x14ac:dyDescent="0.3">
      <c r="A17" s="373"/>
      <c r="B17" s="121" t="s">
        <v>595</v>
      </c>
      <c r="C17" s="124" t="s">
        <v>587</v>
      </c>
      <c r="D17" s="125">
        <v>2</v>
      </c>
      <c r="E17" s="371"/>
      <c r="F17" s="111"/>
      <c r="G17" s="112"/>
      <c r="H17" s="53"/>
    </row>
    <row r="18" spans="1:8" x14ac:dyDescent="0.3">
      <c r="A18" s="42" t="s">
        <v>80</v>
      </c>
      <c r="B18" s="108" t="s">
        <v>586</v>
      </c>
      <c r="C18" s="42" t="s">
        <v>442</v>
      </c>
      <c r="D18" s="122">
        <v>1</v>
      </c>
      <c r="E18" s="271"/>
      <c r="F18" s="45">
        <f t="shared" si="0"/>
        <v>0</v>
      </c>
      <c r="G18" s="52"/>
      <c r="H18" s="53"/>
    </row>
    <row r="19" spans="1:8" x14ac:dyDescent="0.3">
      <c r="A19" s="372"/>
      <c r="B19" s="121" t="s">
        <v>589</v>
      </c>
      <c r="C19" s="124" t="s">
        <v>587</v>
      </c>
      <c r="D19" s="125">
        <v>7</v>
      </c>
      <c r="E19" s="369"/>
      <c r="F19" s="111"/>
      <c r="G19" s="112"/>
      <c r="H19" s="53"/>
    </row>
    <row r="20" spans="1:8" x14ac:dyDescent="0.3">
      <c r="A20" s="374"/>
      <c r="B20" s="121" t="s">
        <v>590</v>
      </c>
      <c r="C20" s="124" t="s">
        <v>442</v>
      </c>
      <c r="D20" s="125">
        <v>9</v>
      </c>
      <c r="E20" s="370"/>
      <c r="F20" s="111"/>
      <c r="G20" s="112"/>
      <c r="H20" s="53"/>
    </row>
    <row r="21" spans="1:8" x14ac:dyDescent="0.3">
      <c r="A21" s="374"/>
      <c r="B21" s="121" t="s">
        <v>591</v>
      </c>
      <c r="C21" s="124" t="s">
        <v>442</v>
      </c>
      <c r="D21" s="125">
        <v>7</v>
      </c>
      <c r="E21" s="370"/>
      <c r="F21" s="111"/>
      <c r="G21" s="112"/>
      <c r="H21" s="53"/>
    </row>
    <row r="22" spans="1:8" x14ac:dyDescent="0.3">
      <c r="A22" s="374"/>
      <c r="B22" s="121" t="s">
        <v>592</v>
      </c>
      <c r="C22" s="124" t="s">
        <v>442</v>
      </c>
      <c r="D22" s="125">
        <v>6</v>
      </c>
      <c r="E22" s="370"/>
      <c r="F22" s="111"/>
      <c r="G22" s="112"/>
      <c r="H22" s="53"/>
    </row>
    <row r="23" spans="1:8" x14ac:dyDescent="0.3">
      <c r="A23" s="374"/>
      <c r="B23" s="121" t="s">
        <v>593</v>
      </c>
      <c r="C23" s="124" t="s">
        <v>442</v>
      </c>
      <c r="D23" s="125">
        <v>11</v>
      </c>
      <c r="E23" s="370"/>
      <c r="F23" s="111"/>
      <c r="G23" s="112"/>
      <c r="H23" s="53"/>
    </row>
    <row r="24" spans="1:8" x14ac:dyDescent="0.3">
      <c r="A24" s="373"/>
      <c r="B24" s="121" t="s">
        <v>594</v>
      </c>
      <c r="C24" s="124" t="s">
        <v>442</v>
      </c>
      <c r="D24" s="125">
        <v>4</v>
      </c>
      <c r="E24" s="371"/>
      <c r="F24" s="111"/>
      <c r="G24" s="112"/>
      <c r="H24" s="53"/>
    </row>
    <row r="25" spans="1:8" x14ac:dyDescent="0.3">
      <c r="A25" s="42" t="s">
        <v>82</v>
      </c>
      <c r="B25" s="106" t="s">
        <v>446</v>
      </c>
      <c r="C25" s="42" t="s">
        <v>442</v>
      </c>
      <c r="D25" s="122">
        <v>1</v>
      </c>
      <c r="E25" s="271"/>
      <c r="F25" s="45">
        <f t="shared" si="0"/>
        <v>0</v>
      </c>
      <c r="G25" s="52"/>
      <c r="H25" s="53"/>
    </row>
    <row r="26" spans="1:8" x14ac:dyDescent="0.3">
      <c r="A26" s="42" t="s">
        <v>84</v>
      </c>
      <c r="B26" s="43" t="s">
        <v>447</v>
      </c>
      <c r="C26" s="42" t="s">
        <v>442</v>
      </c>
      <c r="D26" s="122">
        <v>1</v>
      </c>
      <c r="E26" s="271"/>
      <c r="F26" s="45">
        <f t="shared" si="0"/>
        <v>0</v>
      </c>
      <c r="G26" s="52"/>
      <c r="H26" s="53"/>
    </row>
    <row r="27" spans="1:8" x14ac:dyDescent="0.3">
      <c r="A27" s="42" t="s">
        <v>86</v>
      </c>
      <c r="B27" s="43" t="s">
        <v>448</v>
      </c>
      <c r="C27" s="42" t="s">
        <v>442</v>
      </c>
      <c r="D27" s="122">
        <v>1</v>
      </c>
      <c r="E27" s="271"/>
      <c r="F27" s="45">
        <f t="shared" si="0"/>
        <v>0</v>
      </c>
      <c r="G27" s="52"/>
      <c r="H27" s="53"/>
    </row>
    <row r="28" spans="1:8" x14ac:dyDescent="0.3">
      <c r="A28" s="42" t="s">
        <v>88</v>
      </c>
      <c r="B28" s="43" t="s">
        <v>449</v>
      </c>
      <c r="C28" s="42" t="s">
        <v>442</v>
      </c>
      <c r="D28" s="122">
        <v>1</v>
      </c>
      <c r="E28" s="271"/>
      <c r="F28" s="45">
        <f t="shared" si="0"/>
        <v>0</v>
      </c>
      <c r="G28" s="52"/>
      <c r="H28" s="53"/>
    </row>
    <row r="29" spans="1:8" x14ac:dyDescent="0.3">
      <c r="A29" s="42" t="s">
        <v>90</v>
      </c>
      <c r="B29" s="43" t="s">
        <v>450</v>
      </c>
      <c r="C29" s="42" t="s">
        <v>442</v>
      </c>
      <c r="D29" s="122">
        <v>1</v>
      </c>
      <c r="E29" s="271"/>
      <c r="F29" s="45">
        <f t="shared" si="0"/>
        <v>0</v>
      </c>
      <c r="G29" s="52"/>
      <c r="H29" s="53"/>
    </row>
    <row r="30" spans="1:8" x14ac:dyDescent="0.3">
      <c r="A30" s="42" t="s">
        <v>92</v>
      </c>
      <c r="B30" s="54" t="s">
        <v>451</v>
      </c>
      <c r="C30" s="42" t="s">
        <v>442</v>
      </c>
      <c r="D30" s="122">
        <v>1</v>
      </c>
      <c r="E30" s="271"/>
      <c r="F30" s="45">
        <f t="shared" si="0"/>
        <v>0</v>
      </c>
      <c r="G30" s="52"/>
      <c r="H30" s="53"/>
    </row>
    <row r="31" spans="1:8" x14ac:dyDescent="0.3">
      <c r="A31" s="42" t="s">
        <v>94</v>
      </c>
      <c r="B31" s="43" t="s">
        <v>452</v>
      </c>
      <c r="C31" s="42" t="s">
        <v>442</v>
      </c>
      <c r="D31" s="122">
        <v>1</v>
      </c>
      <c r="E31" s="271"/>
      <c r="F31" s="45">
        <f t="shared" si="0"/>
        <v>0</v>
      </c>
      <c r="G31" s="52"/>
      <c r="H31" s="53"/>
    </row>
    <row r="32" spans="1:8" x14ac:dyDescent="0.3">
      <c r="A32" s="42" t="s">
        <v>96</v>
      </c>
      <c r="B32" s="43" t="s">
        <v>453</v>
      </c>
      <c r="C32" s="42" t="s">
        <v>442</v>
      </c>
      <c r="D32" s="122">
        <v>1</v>
      </c>
      <c r="E32" s="271"/>
      <c r="F32" s="45">
        <f t="shared" si="0"/>
        <v>0</v>
      </c>
      <c r="G32" s="52"/>
      <c r="H32" s="53"/>
    </row>
    <row r="33" spans="1:8" x14ac:dyDescent="0.3">
      <c r="A33" s="130" t="s">
        <v>97</v>
      </c>
      <c r="B33" s="131" t="s">
        <v>621</v>
      </c>
      <c r="C33" s="132" t="s">
        <v>597</v>
      </c>
      <c r="D33" s="133">
        <v>1</v>
      </c>
      <c r="E33" s="134">
        <f>SUM(F34:F39)</f>
        <v>0</v>
      </c>
      <c r="F33" s="135">
        <f t="shared" si="0"/>
        <v>0</v>
      </c>
      <c r="G33" s="136"/>
      <c r="H33" s="137"/>
    </row>
    <row r="34" spans="1:8" x14ac:dyDescent="0.3">
      <c r="A34" s="113" t="s">
        <v>598</v>
      </c>
      <c r="B34" s="108" t="s">
        <v>612</v>
      </c>
      <c r="C34" s="42" t="s">
        <v>442</v>
      </c>
      <c r="D34" s="122">
        <v>6</v>
      </c>
      <c r="E34" s="271"/>
      <c r="F34" s="45">
        <f t="shared" si="0"/>
        <v>0</v>
      </c>
      <c r="G34" s="112"/>
      <c r="H34" s="129"/>
    </row>
    <row r="35" spans="1:8" x14ac:dyDescent="0.3">
      <c r="A35" s="113" t="s">
        <v>599</v>
      </c>
      <c r="B35" s="108" t="s">
        <v>613</v>
      </c>
      <c r="C35" s="42" t="s">
        <v>442</v>
      </c>
      <c r="D35" s="122">
        <v>10</v>
      </c>
      <c r="E35" s="271"/>
      <c r="F35" s="45">
        <f t="shared" si="0"/>
        <v>0</v>
      </c>
      <c r="G35" s="112"/>
      <c r="H35" s="129"/>
    </row>
    <row r="36" spans="1:8" x14ac:dyDescent="0.3">
      <c r="A36" s="113" t="s">
        <v>600</v>
      </c>
      <c r="B36" s="108" t="s">
        <v>614</v>
      </c>
      <c r="C36" s="42" t="s">
        <v>442</v>
      </c>
      <c r="D36" s="122">
        <v>8</v>
      </c>
      <c r="E36" s="271"/>
      <c r="F36" s="45">
        <f t="shared" si="0"/>
        <v>0</v>
      </c>
      <c r="G36" s="112"/>
      <c r="H36" s="129"/>
    </row>
    <row r="37" spans="1:8" x14ac:dyDescent="0.3">
      <c r="A37" s="113" t="s">
        <v>601</v>
      </c>
      <c r="B37" s="108" t="s">
        <v>615</v>
      </c>
      <c r="C37" s="42" t="s">
        <v>442</v>
      </c>
      <c r="D37" s="122">
        <v>14</v>
      </c>
      <c r="E37" s="271"/>
      <c r="F37" s="45">
        <f t="shared" si="0"/>
        <v>0</v>
      </c>
      <c r="G37" s="112"/>
      <c r="H37" s="129"/>
    </row>
    <row r="38" spans="1:8" x14ac:dyDescent="0.3">
      <c r="A38" s="113" t="s">
        <v>617</v>
      </c>
      <c r="B38" s="108" t="s">
        <v>618</v>
      </c>
      <c r="C38" s="113" t="s">
        <v>442</v>
      </c>
      <c r="D38" s="123">
        <v>20</v>
      </c>
      <c r="E38" s="271"/>
      <c r="F38" s="111">
        <f t="shared" si="0"/>
        <v>0</v>
      </c>
      <c r="G38" s="112"/>
      <c r="H38" s="129"/>
    </row>
    <row r="39" spans="1:8" x14ac:dyDescent="0.3">
      <c r="A39" s="113" t="s">
        <v>616</v>
      </c>
      <c r="B39" s="108" t="s">
        <v>611</v>
      </c>
      <c r="C39" s="113" t="s">
        <v>442</v>
      </c>
      <c r="D39" s="123">
        <v>2</v>
      </c>
      <c r="E39" s="271"/>
      <c r="F39" s="111">
        <f t="shared" si="0"/>
        <v>0</v>
      </c>
      <c r="G39" s="112"/>
      <c r="H39" s="129"/>
    </row>
    <row r="40" spans="1:8" x14ac:dyDescent="0.3">
      <c r="A40" s="132" t="s">
        <v>99</v>
      </c>
      <c r="B40" s="131" t="s">
        <v>602</v>
      </c>
      <c r="C40" s="138" t="s">
        <v>605</v>
      </c>
      <c r="D40" s="139">
        <v>1</v>
      </c>
      <c r="E40" s="140">
        <f>SUM(F41:F46)</f>
        <v>0</v>
      </c>
      <c r="F40" s="135">
        <f t="shared" ref="F40" si="1">D40*E40</f>
        <v>0</v>
      </c>
      <c r="G40" s="141"/>
      <c r="H40" s="142"/>
    </row>
    <row r="41" spans="1:8" x14ac:dyDescent="0.3">
      <c r="A41" s="113" t="s">
        <v>628</v>
      </c>
      <c r="B41" s="108" t="s">
        <v>608</v>
      </c>
      <c r="C41" s="113" t="s">
        <v>442</v>
      </c>
      <c r="D41" s="123">
        <v>260</v>
      </c>
      <c r="E41" s="271"/>
      <c r="F41" s="45">
        <f t="shared" si="0"/>
        <v>0</v>
      </c>
      <c r="G41" s="112"/>
      <c r="H41" s="129"/>
    </row>
    <row r="42" spans="1:8" x14ac:dyDescent="0.3">
      <c r="A42" s="113" t="s">
        <v>629</v>
      </c>
      <c r="B42" s="108" t="s">
        <v>604</v>
      </c>
      <c r="C42" s="113" t="s">
        <v>442</v>
      </c>
      <c r="D42" s="123">
        <v>260</v>
      </c>
      <c r="E42" s="271"/>
      <c r="F42" s="45">
        <f t="shared" si="0"/>
        <v>0</v>
      </c>
      <c r="G42" s="112"/>
      <c r="H42" s="129"/>
    </row>
    <row r="43" spans="1:8" x14ac:dyDescent="0.3">
      <c r="A43" s="113" t="s">
        <v>631</v>
      </c>
      <c r="B43" s="108" t="s">
        <v>609</v>
      </c>
      <c r="C43" s="113" t="s">
        <v>442</v>
      </c>
      <c r="D43" s="123">
        <v>260</v>
      </c>
      <c r="E43" s="271"/>
      <c r="F43" s="45">
        <f t="shared" si="0"/>
        <v>0</v>
      </c>
      <c r="G43" s="112"/>
      <c r="H43" s="129"/>
    </row>
    <row r="44" spans="1:8" x14ac:dyDescent="0.3">
      <c r="A44" s="113" t="s">
        <v>632</v>
      </c>
      <c r="B44" s="108" t="s">
        <v>610</v>
      </c>
      <c r="C44" s="113" t="s">
        <v>442</v>
      </c>
      <c r="D44" s="123">
        <v>260</v>
      </c>
      <c r="E44" s="271"/>
      <c r="F44" s="45">
        <f t="shared" si="0"/>
        <v>0</v>
      </c>
      <c r="G44" s="112"/>
      <c r="H44" s="129"/>
    </row>
    <row r="45" spans="1:8" x14ac:dyDescent="0.3">
      <c r="A45" s="113" t="s">
        <v>630</v>
      </c>
      <c r="B45" s="108" t="s">
        <v>620</v>
      </c>
      <c r="C45" s="113" t="s">
        <v>442</v>
      </c>
      <c r="D45" s="123">
        <v>260</v>
      </c>
      <c r="E45" s="271"/>
      <c r="F45" s="45">
        <f t="shared" si="0"/>
        <v>0</v>
      </c>
      <c r="G45" s="112"/>
      <c r="H45" s="129"/>
    </row>
    <row r="46" spans="1:8" x14ac:dyDescent="0.3">
      <c r="A46" s="113" t="s">
        <v>633</v>
      </c>
      <c r="B46" s="108" t="s">
        <v>606</v>
      </c>
      <c r="C46" s="113" t="s">
        <v>607</v>
      </c>
      <c r="D46" s="123">
        <v>300</v>
      </c>
      <c r="E46" s="271"/>
      <c r="F46" s="45">
        <f t="shared" si="0"/>
        <v>0</v>
      </c>
      <c r="G46" s="112"/>
      <c r="H46" s="129"/>
    </row>
    <row r="47" spans="1:8" x14ac:dyDescent="0.3">
      <c r="A47" s="104" t="s">
        <v>603</v>
      </c>
      <c r="B47" s="108" t="s">
        <v>619</v>
      </c>
      <c r="C47" s="113" t="s">
        <v>67</v>
      </c>
      <c r="D47" s="123">
        <v>1</v>
      </c>
      <c r="E47" s="271"/>
      <c r="F47" s="111">
        <f t="shared" si="0"/>
        <v>0</v>
      </c>
      <c r="G47" s="112"/>
      <c r="H47" s="129"/>
    </row>
    <row r="48" spans="1:8" x14ac:dyDescent="0.3">
      <c r="A48" s="39">
        <v>2</v>
      </c>
      <c r="B48" s="107" t="s">
        <v>454</v>
      </c>
      <c r="C48" s="126"/>
      <c r="D48" s="127"/>
      <c r="E48" s="128"/>
      <c r="F48" s="56">
        <f>SUM(F49:F51)</f>
        <v>0</v>
      </c>
      <c r="G48" s="128">
        <v>21</v>
      </c>
      <c r="H48" s="56">
        <f>F48*(1+G48/100)</f>
        <v>0</v>
      </c>
    </row>
    <row r="49" spans="1:8" x14ac:dyDescent="0.3">
      <c r="A49" s="42" t="s">
        <v>102</v>
      </c>
      <c r="B49" s="57" t="s">
        <v>455</v>
      </c>
      <c r="C49" s="42" t="s">
        <v>67</v>
      </c>
      <c r="D49" s="122">
        <v>1</v>
      </c>
      <c r="E49" s="271"/>
      <c r="F49" s="45">
        <f>D49*E49</f>
        <v>0</v>
      </c>
      <c r="G49" s="45"/>
      <c r="H49" s="53"/>
    </row>
    <row r="50" spans="1:8" customFormat="1" ht="25.5" customHeight="1" x14ac:dyDescent="0.3">
      <c r="A50" s="42" t="s">
        <v>104</v>
      </c>
      <c r="B50" s="58" t="s">
        <v>456</v>
      </c>
      <c r="C50" s="42" t="s">
        <v>67</v>
      </c>
      <c r="D50" s="122">
        <v>1</v>
      </c>
      <c r="E50" s="271"/>
      <c r="F50" s="45">
        <f>D50*E50</f>
        <v>0</v>
      </c>
      <c r="G50" s="52"/>
      <c r="H50" s="53"/>
    </row>
    <row r="51" spans="1:8" customFormat="1" ht="25.5" customHeight="1" x14ac:dyDescent="0.3">
      <c r="A51" s="104" t="s">
        <v>106</v>
      </c>
      <c r="B51" s="43" t="s">
        <v>457</v>
      </c>
      <c r="C51" s="42" t="s">
        <v>67</v>
      </c>
      <c r="D51" s="122">
        <v>1</v>
      </c>
      <c r="E51" s="271"/>
      <c r="F51" s="45">
        <f>D51*E51</f>
        <v>0</v>
      </c>
      <c r="G51" s="52"/>
      <c r="H51" s="53"/>
    </row>
    <row r="52" spans="1:8" customFormat="1" ht="25.5" customHeight="1" x14ac:dyDescent="0.3">
      <c r="A52" s="39"/>
      <c r="B52" s="368" t="s">
        <v>458</v>
      </c>
      <c r="C52" s="282"/>
      <c r="D52" s="282"/>
      <c r="E52" s="332"/>
      <c r="F52" s="59">
        <f>F8+F48</f>
        <v>0</v>
      </c>
      <c r="G52" s="55">
        <v>21</v>
      </c>
      <c r="H52" s="59">
        <f>F52*(1+G52/100)</f>
        <v>0</v>
      </c>
    </row>
    <row r="53" spans="1:8" customFormat="1" ht="18" customHeight="1" x14ac:dyDescent="0.3"/>
  </sheetData>
  <sheetProtection algorithmName="SHA-512" hashValue="Mp/nsVH+iHAbule1HJkp+tAf3ZqGg1xNIM31lFkB2PbT3JLUznmz/TA8+fNjz3wUOFgxq+obth9fvOkDr7W9zg==" saltValue="X1ELXbaU3JvLdrhoKS7j0w==" spinCount="100000" sheet="1" objects="1" scenarios="1"/>
  <mergeCells count="7">
    <mergeCell ref="B8:E8"/>
    <mergeCell ref="B52:E52"/>
    <mergeCell ref="A1:H1"/>
    <mergeCell ref="E19:E24"/>
    <mergeCell ref="E16:E17"/>
    <mergeCell ref="A16:A17"/>
    <mergeCell ref="A19:A24"/>
  </mergeCells>
  <pageMargins left="0.70866141732283472" right="0.70866141732283472" top="0.39370078740157483" bottom="0.39370078740157483" header="0.31496062992125984" footer="0.31496062992125984"/>
  <pageSetup paperSize="9" scale="8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6"/>
  <sheetViews>
    <sheetView workbookViewId="0">
      <selection activeCell="A17" sqref="A17"/>
    </sheetView>
  </sheetViews>
  <sheetFormatPr defaultRowHeight="14.4" x14ac:dyDescent="0.3"/>
  <cols>
    <col min="1" max="1" width="55" customWidth="1"/>
    <col min="2" max="2" width="20" customWidth="1"/>
    <col min="3" max="3" width="95" customWidth="1"/>
  </cols>
  <sheetData>
    <row r="1" spans="1:3" ht="18.75" customHeight="1" x14ac:dyDescent="0.35">
      <c r="A1" s="60" t="s">
        <v>627</v>
      </c>
    </row>
    <row r="3" spans="1:3" x14ac:dyDescent="0.3">
      <c r="A3" s="61" t="s">
        <v>459</v>
      </c>
    </row>
    <row r="5" spans="1:3" x14ac:dyDescent="0.3">
      <c r="A5" s="62" t="s">
        <v>460</v>
      </c>
      <c r="B5" s="62" t="s">
        <v>461</v>
      </c>
      <c r="C5" s="62" t="s">
        <v>462</v>
      </c>
    </row>
    <row r="6" spans="1:3" x14ac:dyDescent="0.3">
      <c r="A6" t="s">
        <v>463</v>
      </c>
      <c r="B6" s="87">
        <f>'SO-01 - střecha'!F9</f>
        <v>0</v>
      </c>
    </row>
    <row r="7" spans="1:3" x14ac:dyDescent="0.3">
      <c r="A7" t="s">
        <v>464</v>
      </c>
      <c r="B7" s="87">
        <f>'SO-01 - střecha'!F14</f>
        <v>0</v>
      </c>
    </row>
    <row r="8" spans="1:3" x14ac:dyDescent="0.3">
      <c r="A8" t="s">
        <v>465</v>
      </c>
      <c r="B8" s="87">
        <f>'SO-01 - střecha'!F23</f>
        <v>0</v>
      </c>
    </row>
    <row r="9" spans="1:3" x14ac:dyDescent="0.3">
      <c r="A9" t="s">
        <v>466</v>
      </c>
      <c r="B9" s="87">
        <f>'SO-01 - střecha'!F31</f>
        <v>0</v>
      </c>
    </row>
    <row r="10" spans="1:3" x14ac:dyDescent="0.3">
      <c r="A10" t="s">
        <v>467</v>
      </c>
      <c r="B10" s="87">
        <f>'SO-01 - střecha'!F37</f>
        <v>0</v>
      </c>
    </row>
    <row r="11" spans="1:3" x14ac:dyDescent="0.3">
      <c r="A11" t="s">
        <v>468</v>
      </c>
      <c r="B11" s="87">
        <f>'SO-01 - střecha'!F47</f>
        <v>0</v>
      </c>
    </row>
    <row r="12" spans="1:3" x14ac:dyDescent="0.3">
      <c r="A12" t="s">
        <v>469</v>
      </c>
      <c r="B12" s="87">
        <f>'SO-01 - střecha'!F52</f>
        <v>0</v>
      </c>
    </row>
    <row r="13" spans="1:3" x14ac:dyDescent="0.3">
      <c r="A13" t="s">
        <v>470</v>
      </c>
      <c r="B13" s="87">
        <f>'SO-01 - střecha'!F58</f>
        <v>0</v>
      </c>
    </row>
    <row r="14" spans="1:3" x14ac:dyDescent="0.3">
      <c r="A14" t="s">
        <v>471</v>
      </c>
      <c r="B14" s="87">
        <f>'SO-01 - střecha'!F63</f>
        <v>0</v>
      </c>
    </row>
    <row r="15" spans="1:3" x14ac:dyDescent="0.3">
      <c r="A15" t="s">
        <v>472</v>
      </c>
      <c r="B15" s="87">
        <f>'SO-01 - střecha'!F68</f>
        <v>0</v>
      </c>
    </row>
    <row r="16" spans="1:3" x14ac:dyDescent="0.3">
      <c r="A16" s="61" t="s">
        <v>473</v>
      </c>
      <c r="B16" s="88">
        <f>SUM(B6:B15)</f>
        <v>0</v>
      </c>
    </row>
  </sheetData>
  <sheetProtection algorithmName="SHA-512" hashValue="wgHlFuow8f8IWp8uh74cepzYC8RBO6u6FFeMIQll9u9gLFiC9kl4DeI+OLf0HGPRE8sIEslWy9HlWtJ3KPLf/w==" saltValue="qQVuZ5R4a/bbNAxyK/loxA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8"/>
  <sheetViews>
    <sheetView workbookViewId="0">
      <selection activeCell="B14" sqref="B14"/>
    </sheetView>
  </sheetViews>
  <sheetFormatPr defaultRowHeight="14.4" x14ac:dyDescent="0.3"/>
  <cols>
    <col min="1" max="1" width="54" customWidth="1"/>
    <col min="2" max="2" width="22" customWidth="1"/>
    <col min="3" max="3" width="88" customWidth="1"/>
  </cols>
  <sheetData>
    <row r="1" spans="1:3" ht="18.75" customHeight="1" x14ac:dyDescent="0.35">
      <c r="A1" s="60" t="s">
        <v>626</v>
      </c>
    </row>
    <row r="2" spans="1:3" x14ac:dyDescent="0.3">
      <c r="A2" s="105"/>
    </row>
    <row r="3" spans="1:3" x14ac:dyDescent="0.3">
      <c r="A3" s="63" t="s">
        <v>474</v>
      </c>
      <c r="B3" s="63" t="s">
        <v>475</v>
      </c>
      <c r="C3" s="63" t="s">
        <v>462</v>
      </c>
    </row>
    <row r="4" spans="1:3" x14ac:dyDescent="0.3">
      <c r="A4" t="s">
        <v>476</v>
      </c>
      <c r="B4" s="87">
        <f>'SO-02 - Přízemí'!F8</f>
        <v>0</v>
      </c>
    </row>
    <row r="5" spans="1:3" x14ac:dyDescent="0.3">
      <c r="A5" t="s">
        <v>477</v>
      </c>
      <c r="B5" s="87">
        <f>'SO-02 - Přízemí'!F45</f>
        <v>0</v>
      </c>
    </row>
    <row r="6" spans="1:3" x14ac:dyDescent="0.3">
      <c r="A6" t="s">
        <v>478</v>
      </c>
      <c r="B6" s="87">
        <f>'SO-02 - Přízemí'!F55</f>
        <v>0</v>
      </c>
    </row>
    <row r="7" spans="1:3" x14ac:dyDescent="0.3">
      <c r="A7" t="s">
        <v>479</v>
      </c>
      <c r="B7" s="87">
        <f>'SO-02 - Přízemí'!F65</f>
        <v>0</v>
      </c>
    </row>
    <row r="8" spans="1:3" x14ac:dyDescent="0.3">
      <c r="A8" t="s">
        <v>480</v>
      </c>
      <c r="B8" s="87">
        <f>'SO-02 - Přízemí'!F73</f>
        <v>0</v>
      </c>
    </row>
    <row r="9" spans="1:3" x14ac:dyDescent="0.3">
      <c r="A9" t="s">
        <v>481</v>
      </c>
      <c r="B9" s="87">
        <f>'SO-02 - Přízemí'!F85</f>
        <v>0</v>
      </c>
    </row>
    <row r="10" spans="1:3" x14ac:dyDescent="0.3">
      <c r="A10" t="s">
        <v>482</v>
      </c>
      <c r="B10" s="87">
        <f>'SO-02 - Přízemí'!F97</f>
        <v>0</v>
      </c>
    </row>
    <row r="11" spans="1:3" x14ac:dyDescent="0.3">
      <c r="A11" t="s">
        <v>483</v>
      </c>
      <c r="B11" s="87">
        <f>'SO-02 - Přízemí'!F111</f>
        <v>0</v>
      </c>
    </row>
    <row r="12" spans="1:3" x14ac:dyDescent="0.3">
      <c r="A12" t="s">
        <v>484</v>
      </c>
      <c r="B12" s="87">
        <f>'SO-02 - Přízemí'!F121</f>
        <v>0</v>
      </c>
    </row>
    <row r="13" spans="1:3" x14ac:dyDescent="0.3">
      <c r="A13" t="s">
        <v>485</v>
      </c>
      <c r="B13" s="87">
        <f>'SO-02 - Přízemí'!F133</f>
        <v>0</v>
      </c>
    </row>
    <row r="15" spans="1:3" x14ac:dyDescent="0.3">
      <c r="A15" s="64" t="s">
        <v>486</v>
      </c>
      <c r="B15" s="89">
        <f>SUM(B4:B13)</f>
        <v>0</v>
      </c>
    </row>
    <row r="16" spans="1:3" x14ac:dyDescent="0.3">
      <c r="A16" s="64" t="s">
        <v>487</v>
      </c>
      <c r="B16" s="89">
        <f>B15*1.21</f>
        <v>0</v>
      </c>
    </row>
    <row r="18" spans="1:3" x14ac:dyDescent="0.3">
      <c r="A18" s="274"/>
      <c r="B18" s="274"/>
      <c r="C18" s="274"/>
    </row>
  </sheetData>
  <sheetProtection algorithmName="SHA-512" hashValue="UmcVp1zRwIZvVytc7L4qQpB2VAkowbf0dP7Ah5qREhLYQYhEaFjzs5Md+9mUZeT2IBniN6X/5bfolcjUxuRwcA==" saltValue="SvLMjlAsJeYJ1yMT496uaQ==" spinCount="100000" sheet="1" objects="1" scenarios="1"/>
  <mergeCells count="1">
    <mergeCell ref="A18:C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4"/>
  <sheetViews>
    <sheetView workbookViewId="0">
      <selection sqref="A1:XFD1048576"/>
    </sheetView>
  </sheetViews>
  <sheetFormatPr defaultRowHeight="14.4" x14ac:dyDescent="0.3"/>
  <cols>
    <col min="1" max="1" width="54" customWidth="1"/>
    <col min="2" max="2" width="22" customWidth="1"/>
    <col min="3" max="3" width="88" customWidth="1"/>
  </cols>
  <sheetData>
    <row r="1" spans="1:3" ht="18.75" customHeight="1" x14ac:dyDescent="0.35">
      <c r="A1" s="60" t="s">
        <v>625</v>
      </c>
    </row>
    <row r="2" spans="1:3" x14ac:dyDescent="0.3">
      <c r="A2" s="105"/>
    </row>
    <row r="3" spans="1:3" x14ac:dyDescent="0.3">
      <c r="A3" s="63" t="s">
        <v>474</v>
      </c>
      <c r="B3" s="63" t="s">
        <v>475</v>
      </c>
      <c r="C3" s="63" t="s">
        <v>462</v>
      </c>
    </row>
    <row r="4" spans="1:3" x14ac:dyDescent="0.3">
      <c r="A4" t="s">
        <v>489</v>
      </c>
      <c r="B4" s="87">
        <f>'SO-03 - Suterén'!F8</f>
        <v>0</v>
      </c>
    </row>
    <row r="5" spans="1:3" x14ac:dyDescent="0.3">
      <c r="A5" t="s">
        <v>490</v>
      </c>
      <c r="B5" s="87">
        <f>'SO-03 - Suterén'!F33</f>
        <v>0</v>
      </c>
    </row>
    <row r="6" spans="1:3" x14ac:dyDescent="0.3">
      <c r="A6" t="s">
        <v>491</v>
      </c>
      <c r="B6" s="87">
        <f>'SO-03 - Suterén'!F46</f>
        <v>0</v>
      </c>
    </row>
    <row r="7" spans="1:3" x14ac:dyDescent="0.3">
      <c r="A7" t="s">
        <v>492</v>
      </c>
      <c r="B7" s="87">
        <f>'SO-03 - Suterén'!F53</f>
        <v>0</v>
      </c>
    </row>
    <row r="8" spans="1:3" x14ac:dyDescent="0.3">
      <c r="A8" t="s">
        <v>493</v>
      </c>
      <c r="B8" s="87">
        <f>'SO-03 - Suterén'!F63</f>
        <v>0</v>
      </c>
    </row>
    <row r="9" spans="1:3" x14ac:dyDescent="0.3">
      <c r="A9" t="s">
        <v>494</v>
      </c>
      <c r="B9" s="87">
        <f>'SO-03 - Suterén'!F73</f>
        <v>0</v>
      </c>
    </row>
    <row r="10" spans="1:3" x14ac:dyDescent="0.3">
      <c r="A10" t="s">
        <v>495</v>
      </c>
      <c r="B10" s="87">
        <f>'SO-03 - Suterén'!F86</f>
        <v>0</v>
      </c>
    </row>
    <row r="11" spans="1:3" x14ac:dyDescent="0.3">
      <c r="A11" t="s">
        <v>496</v>
      </c>
      <c r="B11" s="87">
        <f>'SO-03 - Suterén'!F90</f>
        <v>0</v>
      </c>
    </row>
    <row r="13" spans="1:3" x14ac:dyDescent="0.3">
      <c r="A13" s="64" t="s">
        <v>497</v>
      </c>
      <c r="B13" s="89">
        <f>SUM(B4:B11)</f>
        <v>0</v>
      </c>
    </row>
    <row r="14" spans="1:3" x14ac:dyDescent="0.3">
      <c r="A14" s="64" t="s">
        <v>498</v>
      </c>
      <c r="B14" s="89">
        <f>B13*1.21</f>
        <v>0</v>
      </c>
    </row>
  </sheetData>
  <sheetProtection algorithmName="SHA-512" hashValue="NqlzAmWIvhab9bW+lxHmyW53esyi3Ctgy0cWVjijjGKRFDx9wSboXSXlZcD39arVxnZKdsLoXLqgXD1aGLQJkg==" saltValue="Z9+M+h1JeaNwrEcu9Kpo0w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"/>
  <sheetViews>
    <sheetView workbookViewId="0">
      <selection sqref="A1:XFD1048576"/>
    </sheetView>
  </sheetViews>
  <sheetFormatPr defaultRowHeight="14.4" x14ac:dyDescent="0.3"/>
  <cols>
    <col min="1" max="1" width="42" customWidth="1"/>
    <col min="2" max="2" width="22" customWidth="1"/>
    <col min="3" max="3" width="95" customWidth="1"/>
  </cols>
  <sheetData>
    <row r="1" spans="1:3" ht="18.75" customHeight="1" x14ac:dyDescent="0.35">
      <c r="A1" s="60" t="s">
        <v>622</v>
      </c>
    </row>
    <row r="2" spans="1:3" x14ac:dyDescent="0.3">
      <c r="A2" s="105"/>
    </row>
    <row r="3" spans="1:3" x14ac:dyDescent="0.3">
      <c r="A3" s="63" t="s">
        <v>499</v>
      </c>
      <c r="B3" s="63" t="s">
        <v>475</v>
      </c>
      <c r="C3" s="63" t="s">
        <v>462</v>
      </c>
    </row>
    <row r="4" spans="1:3" x14ac:dyDescent="0.3">
      <c r="A4" t="s">
        <v>500</v>
      </c>
      <c r="B4" s="87">
        <f>VRN!F8</f>
        <v>0</v>
      </c>
    </row>
    <row r="5" spans="1:3" x14ac:dyDescent="0.3">
      <c r="A5" t="s">
        <v>501</v>
      </c>
      <c r="B5" s="87">
        <f>SUM(VRN!F28:F41)</f>
        <v>0</v>
      </c>
    </row>
    <row r="7" spans="1:3" x14ac:dyDescent="0.3">
      <c r="A7" s="64" t="s">
        <v>502</v>
      </c>
      <c r="B7" s="89">
        <f>SUM(B4:B5)</f>
        <v>0</v>
      </c>
    </row>
    <row r="8" spans="1:3" x14ac:dyDescent="0.3">
      <c r="A8" s="64" t="s">
        <v>503</v>
      </c>
      <c r="B8" s="89">
        <f>VRN!H42</f>
        <v>0</v>
      </c>
    </row>
    <row r="10" spans="1:3" x14ac:dyDescent="0.3">
      <c r="A10" s="61" t="s">
        <v>488</v>
      </c>
    </row>
  </sheetData>
  <sheetProtection algorithmName="SHA-512" hashValue="5zxrB1PIO5cqDPshoLzzHiRNBLS2/fp+VOb5pVisoHsIGslOW+nhO3T7i1a4bdLF0+GgyA1YWWMmNe++bgHHWQ==" saltValue="y7a1Qw6uqrWuvI457K7eig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3"/>
  <sheetViews>
    <sheetView topLeftCell="A16" workbookViewId="0">
      <selection activeCell="A34" sqref="A34"/>
    </sheetView>
  </sheetViews>
  <sheetFormatPr defaultRowHeight="14.4" x14ac:dyDescent="0.3"/>
  <cols>
    <col min="1" max="1" width="26" customWidth="1"/>
    <col min="2" max="2" width="24" customWidth="1"/>
    <col min="3" max="5" width="17" customWidth="1"/>
    <col min="6" max="6" width="18" customWidth="1"/>
    <col min="7" max="7" width="22" customWidth="1"/>
    <col min="8" max="8" width="10" customWidth="1"/>
    <col min="9" max="9" width="13" hidden="1" customWidth="1"/>
    <col min="10" max="13" width="15" customWidth="1"/>
    <col min="14" max="14" width="13" hidden="1" customWidth="1"/>
    <col min="15" max="18" width="15" customWidth="1"/>
    <col min="19" max="19" width="13" hidden="1" customWidth="1"/>
    <col min="20" max="20" width="10" customWidth="1"/>
  </cols>
  <sheetData>
    <row r="1" spans="1:20" ht="21.9" customHeight="1" x14ac:dyDescent="0.35">
      <c r="A1" s="375" t="s">
        <v>624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</row>
    <row r="3" spans="1:20" x14ac:dyDescent="0.3">
      <c r="A3" t="s">
        <v>504</v>
      </c>
      <c r="B3" t="str">
        <f>'SO-01 - střecha'!B2</f>
        <v>Rekonstrukce střešní krytiny a adaptace výdejny na školní kuchyni</v>
      </c>
    </row>
    <row r="4" spans="1:20" ht="33.9" customHeight="1" x14ac:dyDescent="0.3">
      <c r="A4" t="s">
        <v>488</v>
      </c>
      <c r="B4" s="376" t="s">
        <v>623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</row>
    <row r="6" spans="1:20" x14ac:dyDescent="0.3">
      <c r="A6" s="69" t="s">
        <v>505</v>
      </c>
      <c r="B6" s="70">
        <v>46204</v>
      </c>
    </row>
    <row r="7" spans="1:20" x14ac:dyDescent="0.3">
      <c r="A7" s="69" t="s">
        <v>506</v>
      </c>
      <c r="B7" s="71">
        <v>30</v>
      </c>
    </row>
    <row r="8" spans="1:20" x14ac:dyDescent="0.3">
      <c r="A8" s="69" t="s">
        <v>507</v>
      </c>
      <c r="B8" s="71">
        <v>180</v>
      </c>
    </row>
    <row r="9" spans="1:20" x14ac:dyDescent="0.3">
      <c r="A9" s="69" t="s">
        <v>508</v>
      </c>
      <c r="B9" s="90">
        <v>30</v>
      </c>
    </row>
    <row r="10" spans="1:20" x14ac:dyDescent="0.3">
      <c r="A10" s="69" t="s">
        <v>61</v>
      </c>
      <c r="B10" s="72">
        <v>0.21</v>
      </c>
    </row>
    <row r="11" spans="1:20" x14ac:dyDescent="0.3">
      <c r="A11" s="69" t="s">
        <v>509</v>
      </c>
      <c r="B11" s="72">
        <f>VRN!D30</f>
        <v>0</v>
      </c>
    </row>
    <row r="12" spans="1:20" x14ac:dyDescent="0.3">
      <c r="A12" s="69" t="s">
        <v>510</v>
      </c>
      <c r="B12" s="70">
        <f>C25+$B$7+$B$8</f>
        <v>46444</v>
      </c>
    </row>
    <row r="14" spans="1:20" ht="30" customHeight="1" x14ac:dyDescent="0.3">
      <c r="A14" s="73" t="s">
        <v>511</v>
      </c>
      <c r="B14" s="73" t="s">
        <v>512</v>
      </c>
      <c r="C14" s="73" t="s">
        <v>513</v>
      </c>
      <c r="D14" s="73" t="s">
        <v>514</v>
      </c>
      <c r="E14" s="73" t="s">
        <v>515</v>
      </c>
      <c r="F14" s="73" t="s">
        <v>516</v>
      </c>
      <c r="G14" s="73" t="s">
        <v>517</v>
      </c>
      <c r="H14" s="73" t="s">
        <v>518</v>
      </c>
      <c r="I14" s="73"/>
      <c r="J14" s="73" t="s">
        <v>519</v>
      </c>
      <c r="K14" s="73" t="s">
        <v>520</v>
      </c>
      <c r="L14" s="73" t="s">
        <v>521</v>
      </c>
      <c r="M14" s="73" t="s">
        <v>522</v>
      </c>
      <c r="N14" s="73"/>
      <c r="O14" s="73" t="s">
        <v>523</v>
      </c>
      <c r="P14" s="73" t="s">
        <v>524</v>
      </c>
      <c r="Q14" s="73" t="s">
        <v>525</v>
      </c>
      <c r="R14" s="73" t="s">
        <v>526</v>
      </c>
      <c r="S14" s="73"/>
      <c r="T14" s="73" t="s">
        <v>527</v>
      </c>
    </row>
    <row r="15" spans="1:20" ht="33.9" customHeight="1" x14ac:dyDescent="0.3">
      <c r="A15" s="74" t="s">
        <v>528</v>
      </c>
      <c r="B15" s="74" t="s">
        <v>529</v>
      </c>
      <c r="C15" s="91">
        <f>PV_SO01!B16</f>
        <v>0</v>
      </c>
      <c r="D15" s="91">
        <f>C15*(1+$B$10)</f>
        <v>0</v>
      </c>
      <c r="E15" s="76">
        <v>0.3</v>
      </c>
      <c r="F15" s="76">
        <v>0.4</v>
      </c>
      <c r="G15" s="76">
        <v>0.3</v>
      </c>
      <c r="H15" s="76">
        <v>0</v>
      </c>
      <c r="I15" s="76"/>
      <c r="J15" s="75">
        <f>C15*E15</f>
        <v>0</v>
      </c>
      <c r="K15" s="75">
        <f>C15*F15</f>
        <v>0</v>
      </c>
      <c r="L15" s="75">
        <f>C15*G15</f>
        <v>0</v>
      </c>
      <c r="M15" s="75">
        <f>C15*H15</f>
        <v>0</v>
      </c>
      <c r="N15" s="75"/>
      <c r="O15" s="75">
        <f>D15*E15</f>
        <v>0</v>
      </c>
      <c r="P15" s="75">
        <f>D15*F15</f>
        <v>0</v>
      </c>
      <c r="Q15" s="75">
        <f>D15*G15</f>
        <v>0</v>
      </c>
      <c r="R15" s="75">
        <f>D15*H15</f>
        <v>0</v>
      </c>
      <c r="S15" s="75"/>
      <c r="T15" s="77">
        <f t="shared" ref="T15:T20" si="0">SUM(E15:H15)</f>
        <v>1</v>
      </c>
    </row>
    <row r="16" spans="1:20" ht="33.9" customHeight="1" x14ac:dyDescent="0.3">
      <c r="A16" s="74" t="s">
        <v>530</v>
      </c>
      <c r="B16" s="74" t="s">
        <v>531</v>
      </c>
      <c r="C16" s="91">
        <f>PV_SO02!B15</f>
        <v>0</v>
      </c>
      <c r="D16" s="91">
        <f>C16*(1+$B$10)</f>
        <v>0</v>
      </c>
      <c r="E16" s="76">
        <v>0.1</v>
      </c>
      <c r="F16" s="76">
        <v>0.25</v>
      </c>
      <c r="G16" s="76">
        <v>0.35</v>
      </c>
      <c r="H16" s="76">
        <v>0.3</v>
      </c>
      <c r="I16" s="76"/>
      <c r="J16" s="75">
        <f>C16*E16</f>
        <v>0</v>
      </c>
      <c r="K16" s="75">
        <f>C16*F16</f>
        <v>0</v>
      </c>
      <c r="L16" s="75">
        <f>C16*G16</f>
        <v>0</v>
      </c>
      <c r="M16" s="75">
        <f>C16*H16</f>
        <v>0</v>
      </c>
      <c r="N16" s="75"/>
      <c r="O16" s="75">
        <f>D16*E16</f>
        <v>0</v>
      </c>
      <c r="P16" s="75">
        <f>D16*F16</f>
        <v>0</v>
      </c>
      <c r="Q16" s="75">
        <f>D16*G16</f>
        <v>0</v>
      </c>
      <c r="R16" s="75">
        <f>D16*H16</f>
        <v>0</v>
      </c>
      <c r="S16" s="75"/>
      <c r="T16" s="77">
        <f t="shared" si="0"/>
        <v>1</v>
      </c>
    </row>
    <row r="17" spans="1:20" ht="33.9" customHeight="1" x14ac:dyDescent="0.3">
      <c r="A17" s="74" t="s">
        <v>532</v>
      </c>
      <c r="B17" s="74" t="s">
        <v>533</v>
      </c>
      <c r="C17" s="91">
        <f>PV_SO03!B13</f>
        <v>0</v>
      </c>
      <c r="D17" s="91">
        <f>C17*(1+$B$10)</f>
        <v>0</v>
      </c>
      <c r="E17" s="76">
        <v>0.05</v>
      </c>
      <c r="F17" s="76">
        <v>0.1</v>
      </c>
      <c r="G17" s="76">
        <v>0.2</v>
      </c>
      <c r="H17" s="76">
        <v>0.64999999999999991</v>
      </c>
      <c r="I17" s="76"/>
      <c r="J17" s="75">
        <f>C17*E17</f>
        <v>0</v>
      </c>
      <c r="K17" s="75">
        <f>C17*F17</f>
        <v>0</v>
      </c>
      <c r="L17" s="75">
        <f>C17*G17</f>
        <v>0</v>
      </c>
      <c r="M17" s="75">
        <f>C17*H17</f>
        <v>0</v>
      </c>
      <c r="N17" s="75"/>
      <c r="O17" s="75">
        <f>D17*E17</f>
        <v>0</v>
      </c>
      <c r="P17" s="75">
        <f>D17*F17</f>
        <v>0</v>
      </c>
      <c r="Q17" s="75">
        <f>D17*G17</f>
        <v>0</v>
      </c>
      <c r="R17" s="75">
        <f>D17*H17</f>
        <v>0</v>
      </c>
      <c r="S17" s="75"/>
      <c r="T17" s="77">
        <f t="shared" si="0"/>
        <v>1</v>
      </c>
    </row>
    <row r="18" spans="1:20" ht="33.9" customHeight="1" x14ac:dyDescent="0.3">
      <c r="A18" s="74" t="s">
        <v>534</v>
      </c>
      <c r="B18" s="74" t="s">
        <v>535</v>
      </c>
      <c r="C18" s="91">
        <f>'SO 04 - Vybavení kuchyně'!F52</f>
        <v>0</v>
      </c>
      <c r="D18" s="91">
        <f>C18*(1+$B$10)</f>
        <v>0</v>
      </c>
      <c r="E18" s="76">
        <v>0</v>
      </c>
      <c r="F18" s="76">
        <v>0</v>
      </c>
      <c r="G18" s="76">
        <v>0</v>
      </c>
      <c r="H18" s="76">
        <v>1</v>
      </c>
      <c r="I18" s="76"/>
      <c r="J18" s="75">
        <f>C18*E18</f>
        <v>0</v>
      </c>
      <c r="K18" s="75">
        <f>C18*F18</f>
        <v>0</v>
      </c>
      <c r="L18" s="75">
        <f>C18*G18</f>
        <v>0</v>
      </c>
      <c r="M18" s="75">
        <f>C18*H18</f>
        <v>0</v>
      </c>
      <c r="N18" s="75"/>
      <c r="O18" s="75">
        <f>D18*E18</f>
        <v>0</v>
      </c>
      <c r="P18" s="75">
        <f>D18*F18</f>
        <v>0</v>
      </c>
      <c r="Q18" s="75">
        <f>D18*G18</f>
        <v>0</v>
      </c>
      <c r="R18" s="75">
        <f>D18*H18</f>
        <v>0</v>
      </c>
      <c r="S18" s="75"/>
      <c r="T18" s="77">
        <f t="shared" si="0"/>
        <v>1</v>
      </c>
    </row>
    <row r="19" spans="1:20" ht="63" customHeight="1" x14ac:dyDescent="0.3">
      <c r="A19" s="74" t="s">
        <v>48</v>
      </c>
      <c r="B19" s="74" t="s">
        <v>536</v>
      </c>
      <c r="C19" s="91">
        <f>VRN!F8+SUM(VRN!F28:F29,VRN!F31:F41)</f>
        <v>0</v>
      </c>
      <c r="D19" s="91">
        <f>C19*(1+$B$10)</f>
        <v>0</v>
      </c>
      <c r="E19" s="76">
        <v>0.2</v>
      </c>
      <c r="F19" s="76">
        <v>0.2</v>
      </c>
      <c r="G19" s="76">
        <v>0.2</v>
      </c>
      <c r="H19" s="76">
        <v>0.4</v>
      </c>
      <c r="I19" s="76"/>
      <c r="J19" s="75">
        <f>C19*E19</f>
        <v>0</v>
      </c>
      <c r="K19" s="75">
        <f>C19*F19</f>
        <v>0</v>
      </c>
      <c r="L19" s="75">
        <f>C19*G19</f>
        <v>0</v>
      </c>
      <c r="M19" s="75">
        <f>C19*H19</f>
        <v>0</v>
      </c>
      <c r="N19" s="75"/>
      <c r="O19" s="75">
        <f>D19*E19</f>
        <v>0</v>
      </c>
      <c r="P19" s="75">
        <f>D19*F19</f>
        <v>0</v>
      </c>
      <c r="Q19" s="75">
        <f>D19*G19</f>
        <v>0</v>
      </c>
      <c r="R19" s="75">
        <f>D19*H19</f>
        <v>0</v>
      </c>
      <c r="S19" s="75"/>
      <c r="T19" s="77">
        <f t="shared" si="0"/>
        <v>1</v>
      </c>
    </row>
    <row r="20" spans="1:20" ht="30" customHeight="1" x14ac:dyDescent="0.3">
      <c r="A20" s="78" t="s">
        <v>537</v>
      </c>
      <c r="B20" s="78" t="s">
        <v>538</v>
      </c>
      <c r="C20" s="79">
        <f t="shared" ref="C20:D20" si="1">SUM(C15:C19)</f>
        <v>0</v>
      </c>
      <c r="D20" s="79">
        <f t="shared" si="1"/>
        <v>0</v>
      </c>
      <c r="E20" s="80" t="e">
        <f>O20/$D20</f>
        <v>#DIV/0!</v>
      </c>
      <c r="F20" s="80" t="e">
        <f>P20/$D20</f>
        <v>#DIV/0!</v>
      </c>
      <c r="G20" s="80" t="e">
        <f>Q20/$D20</f>
        <v>#DIV/0!</v>
      </c>
      <c r="H20" s="80" t="e">
        <f>R20/$D20</f>
        <v>#DIV/0!</v>
      </c>
      <c r="I20" s="80"/>
      <c r="J20" s="79">
        <f>SUM(J15:J19)</f>
        <v>0</v>
      </c>
      <c r="K20" s="79">
        <f>SUM(K15:K19)</f>
        <v>0</v>
      </c>
      <c r="L20" s="79">
        <f>SUM(L15:L19)</f>
        <v>0</v>
      </c>
      <c r="M20" s="79">
        <f>SUM(M15:M19)</f>
        <v>0</v>
      </c>
      <c r="N20" s="79"/>
      <c r="O20" s="79">
        <f>SUM(O15:O19)</f>
        <v>0</v>
      </c>
      <c r="P20" s="79">
        <f>SUM(P15:P19)</f>
        <v>0</v>
      </c>
      <c r="Q20" s="79">
        <f>SUM(Q15:Q19)</f>
        <v>0</v>
      </c>
      <c r="R20" s="79">
        <f>SUM(R15:R19)</f>
        <v>0</v>
      </c>
      <c r="S20" s="79"/>
      <c r="T20" s="80" t="e">
        <f t="shared" si="0"/>
        <v>#DIV/0!</v>
      </c>
    </row>
    <row r="21" spans="1:20" ht="30" customHeight="1" x14ac:dyDescent="0.3">
      <c r="A21" s="81" t="s">
        <v>539</v>
      </c>
      <c r="B21" s="81" t="s">
        <v>540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82">
        <f>O20</f>
        <v>0</v>
      </c>
      <c r="P21" s="82">
        <f>O20+P20</f>
        <v>0</v>
      </c>
      <c r="Q21" s="82">
        <f>O20+P20+Q20</f>
        <v>0</v>
      </c>
      <c r="R21" s="82">
        <f>O20+P20+Q20+R20</f>
        <v>0</v>
      </c>
      <c r="S21" s="82"/>
      <c r="T21" s="74"/>
    </row>
    <row r="24" spans="1:20" ht="75" customHeight="1" x14ac:dyDescent="0.3">
      <c r="A24" s="92" t="s">
        <v>541</v>
      </c>
      <c r="B24" s="92" t="s">
        <v>542</v>
      </c>
      <c r="C24" s="92" t="s">
        <v>543</v>
      </c>
      <c r="D24" s="92" t="s">
        <v>544</v>
      </c>
      <c r="E24" s="92" t="s">
        <v>545</v>
      </c>
      <c r="F24" s="92" t="s">
        <v>546</v>
      </c>
      <c r="G24" s="92" t="s">
        <v>547</v>
      </c>
    </row>
    <row r="25" spans="1:20" x14ac:dyDescent="0.3">
      <c r="A25" s="83" t="s">
        <v>548</v>
      </c>
      <c r="B25" s="93">
        <f>O20</f>
        <v>0</v>
      </c>
      <c r="C25" s="94">
        <f>DATE(2026,7,31)</f>
        <v>46234</v>
      </c>
      <c r="D25" s="94">
        <f>C25+$B$7</f>
        <v>46264</v>
      </c>
      <c r="E25" s="96">
        <f>MAX(0,$B$12-D25)</f>
        <v>180</v>
      </c>
      <c r="F25" s="95">
        <f>$B$12</f>
        <v>46444</v>
      </c>
      <c r="G25" s="97">
        <f>B25*$B$11*E25/365</f>
        <v>0</v>
      </c>
    </row>
    <row r="26" spans="1:20" x14ac:dyDescent="0.3">
      <c r="A26" s="83" t="s">
        <v>549</v>
      </c>
      <c r="B26" s="93">
        <f>P20</f>
        <v>0</v>
      </c>
      <c r="C26" s="94">
        <f>DATE(2026,8,31)</f>
        <v>46265</v>
      </c>
      <c r="D26" s="94">
        <f>C26+$B$7</f>
        <v>46295</v>
      </c>
      <c r="E26" s="96">
        <f>MAX(0,$B$12-D26)</f>
        <v>149</v>
      </c>
      <c r="F26" s="95">
        <f>$B$12</f>
        <v>46444</v>
      </c>
      <c r="G26" s="97">
        <f>B26*$B$11*E26/365</f>
        <v>0</v>
      </c>
    </row>
    <row r="27" spans="1:20" x14ac:dyDescent="0.3">
      <c r="A27" s="83" t="s">
        <v>550</v>
      </c>
      <c r="B27" s="93">
        <f>Q20</f>
        <v>0</v>
      </c>
      <c r="C27" s="94">
        <f>DATE(2026,9,30)</f>
        <v>46295</v>
      </c>
      <c r="D27" s="94">
        <f>C27+$B$7</f>
        <v>46325</v>
      </c>
      <c r="E27" s="96">
        <f>MAX(0,$B$12-D27)</f>
        <v>119</v>
      </c>
      <c r="F27" s="95">
        <f>$B$12</f>
        <v>46444</v>
      </c>
      <c r="G27" s="97">
        <f>B27*$B$11*E27/365</f>
        <v>0</v>
      </c>
    </row>
    <row r="28" spans="1:20" x14ac:dyDescent="0.3">
      <c r="A28" s="83" t="s">
        <v>551</v>
      </c>
      <c r="B28" s="93">
        <f>R20</f>
        <v>0</v>
      </c>
      <c r="C28" s="94">
        <f>DATE(2026,10,31)</f>
        <v>46326</v>
      </c>
      <c r="D28" s="94">
        <f>C28+$B$7</f>
        <v>46356</v>
      </c>
      <c r="E28" s="96">
        <f>MAX(0,$B$12-D28)</f>
        <v>88</v>
      </c>
      <c r="F28" s="95">
        <f>$B$12</f>
        <v>46444</v>
      </c>
      <c r="G28" s="97">
        <f>B28*$B$11*E28/365</f>
        <v>0</v>
      </c>
    </row>
    <row r="29" spans="1:20" hidden="1" x14ac:dyDescent="0.3">
      <c r="A29" s="83"/>
      <c r="B29" s="93"/>
      <c r="C29" s="94"/>
      <c r="D29" s="94"/>
      <c r="E29" s="96"/>
      <c r="F29" s="95"/>
      <c r="G29" s="97"/>
    </row>
    <row r="30" spans="1:20" x14ac:dyDescent="0.3">
      <c r="A30" s="84" t="s">
        <v>552</v>
      </c>
      <c r="B30" s="84"/>
      <c r="C30" s="84"/>
      <c r="D30" s="85"/>
      <c r="G30" s="88">
        <f>SUM(G25:G28)</f>
        <v>0</v>
      </c>
    </row>
    <row r="32" spans="1:20" ht="60" customHeight="1" x14ac:dyDescent="0.3">
      <c r="A32" s="86" t="s">
        <v>488</v>
      </c>
      <c r="B32" s="377" t="s">
        <v>553</v>
      </c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</row>
    <row r="33" spans="2:20" x14ac:dyDescent="0.3"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</row>
  </sheetData>
  <sheetProtection algorithmName="SHA-512" hashValue="cUvA05IsWnGOGRa5Iv+IPkMvW3gLWu1o3rrQDlTNkx3hiSMudpiPQjf4Mpr915jOjdOx3jfhHJv+tOy5zxzAPw==" saltValue="w8111QsduOK+b6wSN9QkHQ==" spinCount="100000" sheet="1" objects="1" scenarios="1"/>
  <mergeCells count="3">
    <mergeCell ref="A1:T1"/>
    <mergeCell ref="B4:T4"/>
    <mergeCell ref="B32:T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Krycí list</vt:lpstr>
      <vt:lpstr>Rekapitulace</vt:lpstr>
      <vt:lpstr>VRN</vt:lpstr>
      <vt:lpstr>SO-01 - střecha</vt:lpstr>
      <vt:lpstr>SO-02 - Přízemí</vt:lpstr>
      <vt:lpstr>SO-03 - Suterén</vt:lpstr>
      <vt:lpstr>SO 04 - Vybavení kuchyně</vt:lpstr>
      <vt:lpstr>PV_SO01</vt:lpstr>
      <vt:lpstr>PV_SO02</vt:lpstr>
      <vt:lpstr>PV_SO03</vt:lpstr>
      <vt:lpstr>PV_VRN</vt:lpstr>
      <vt:lpstr>R-HMG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Martina Touchová</cp:lastModifiedBy>
  <cp:lastPrinted>2026-04-13T15:24:31Z</cp:lastPrinted>
  <dcterms:created xsi:type="dcterms:W3CDTF">2026-04-12T21:58:02Z</dcterms:created>
  <dcterms:modified xsi:type="dcterms:W3CDTF">2026-04-13T16:46:52Z</dcterms:modified>
</cp:coreProperties>
</file>