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RCHATT\01_STAVBY - PROBÍHAJÍCÍ\16-2-25 Tisá - etapa 2016-17\2018 - 2019\"/>
    </mc:Choice>
  </mc:AlternateContent>
  <xr:revisionPtr revIDLastSave="0" documentId="8_{87981B51-8F20-408C-BE7C-BDEC908FEC09}" xr6:coauthVersionLast="32" xr6:coauthVersionMax="32" xr10:uidLastSave="{00000000-0000-0000-0000-000000000000}"/>
  <bookViews>
    <workbookView xWindow="360" yWindow="276" windowWidth="18732" windowHeight="1221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3 001 Pol" sheetId="12" r:id="rId4"/>
    <sheet name="03 002 Pol" sheetId="13" r:id="rId5"/>
    <sheet name="04 001 Pol" sheetId="14" r:id="rId6"/>
    <sheet name="05 001 Pol" sheetId="15" r:id="rId7"/>
    <sheet name="05 001 P1" sheetId="16" r:id="rId8"/>
  </sheets>
  <externalReferences>
    <externalReference r:id="rId9"/>
  </externalReferences>
  <definedNames>
    <definedName name="CelkemDPHVypocet" localSheetId="1">Stavba!$H$48</definedName>
    <definedName name="CenaCelkem">Stavba!$G$29</definedName>
    <definedName name="CenaCelkemBezDPH">Stavba!$G$28</definedName>
    <definedName name="CenaCelkemVypocet" localSheetId="1">Stavba!$I$48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'03 001 Pol'!$1:$7</definedName>
    <definedName name="_xlnm.Print_Titles" localSheetId="4">'03 002 Pol'!$1:$7</definedName>
    <definedName name="_xlnm.Print_Titles" localSheetId="5">'04 001 Pol'!$1:$7</definedName>
    <definedName name="_xlnm.Print_Titles" localSheetId="7">'05 001 P1'!$1:$7</definedName>
    <definedName name="_xlnm.Print_Titles" localSheetId="6">'05 001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'03 001 Pol'!$A$1:$W$60</definedName>
    <definedName name="_xlnm.Print_Area" localSheetId="4">'03 002 Pol'!$A$1:$W$44</definedName>
    <definedName name="_xlnm.Print_Area" localSheetId="5">'04 001 Pol'!$A$1:$W$48</definedName>
    <definedName name="_xlnm.Print_Area" localSheetId="7">'05 001 P1'!$A$1:$W$31</definedName>
    <definedName name="_xlnm.Print_Area" localSheetId="6">'05 001 Pol'!$A$1:$W$21</definedName>
    <definedName name="_xlnm.Print_Area" localSheetId="1">Stavba!$A$1:$J$78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Stavba!$F$48</definedName>
    <definedName name="ZakladDPHZakl">Stavba!$G$25</definedName>
    <definedName name="ZakladDPHZaklVypocet" localSheetId="1">Stavba!$G$48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79017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7" i="1" l="1"/>
  <c r="I20" i="1" s="1"/>
  <c r="I76" i="1"/>
  <c r="I19" i="1" s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G47" i="1"/>
  <c r="F47" i="1"/>
  <c r="G46" i="1"/>
  <c r="F46" i="1"/>
  <c r="G45" i="1"/>
  <c r="F45" i="1"/>
  <c r="G44" i="1"/>
  <c r="F44" i="1"/>
  <c r="H44" i="1" s="1"/>
  <c r="I44" i="1" s="1"/>
  <c r="G43" i="1"/>
  <c r="F43" i="1"/>
  <c r="G42" i="1"/>
  <c r="F42" i="1"/>
  <c r="G41" i="1"/>
  <c r="F41" i="1"/>
  <c r="G40" i="1"/>
  <c r="F40" i="1"/>
  <c r="G39" i="1"/>
  <c r="F39" i="1"/>
  <c r="F48" i="1" s="1"/>
  <c r="G21" i="16"/>
  <c r="G9" i="16"/>
  <c r="M9" i="16" s="1"/>
  <c r="I9" i="16"/>
  <c r="I8" i="16" s="1"/>
  <c r="K9" i="16"/>
  <c r="K8" i="16" s="1"/>
  <c r="O9" i="16"/>
  <c r="Q9" i="16"/>
  <c r="Q8" i="16" s="1"/>
  <c r="V9" i="16"/>
  <c r="V8" i="16" s="1"/>
  <c r="G10" i="16"/>
  <c r="I10" i="16"/>
  <c r="K10" i="16"/>
  <c r="M10" i="16"/>
  <c r="O10" i="16"/>
  <c r="Q10" i="16"/>
  <c r="V10" i="16"/>
  <c r="G11" i="16"/>
  <c r="I11" i="16"/>
  <c r="K11" i="16"/>
  <c r="M11" i="16"/>
  <c r="O11" i="16"/>
  <c r="Q11" i="16"/>
  <c r="V11" i="16"/>
  <c r="G12" i="16"/>
  <c r="G8" i="16" s="1"/>
  <c r="I12" i="16"/>
  <c r="K12" i="16"/>
  <c r="O12" i="16"/>
  <c r="O8" i="16" s="1"/>
  <c r="Q12" i="16"/>
  <c r="V12" i="16"/>
  <c r="I13" i="16"/>
  <c r="Q13" i="16"/>
  <c r="G14" i="16"/>
  <c r="I14" i="16"/>
  <c r="K14" i="16"/>
  <c r="K13" i="16" s="1"/>
  <c r="M14" i="16"/>
  <c r="O14" i="16"/>
  <c r="Q14" i="16"/>
  <c r="V14" i="16"/>
  <c r="V13" i="16" s="1"/>
  <c r="G15" i="16"/>
  <c r="I15" i="16"/>
  <c r="K15" i="16"/>
  <c r="M15" i="16"/>
  <c r="O15" i="16"/>
  <c r="Q15" i="16"/>
  <c r="V15" i="16"/>
  <c r="G16" i="16"/>
  <c r="G13" i="16" s="1"/>
  <c r="I16" i="16"/>
  <c r="K16" i="16"/>
  <c r="O16" i="16"/>
  <c r="O13" i="16" s="1"/>
  <c r="Q16" i="16"/>
  <c r="V16" i="16"/>
  <c r="G17" i="16"/>
  <c r="O17" i="16"/>
  <c r="G18" i="16"/>
  <c r="I18" i="16"/>
  <c r="I17" i="16" s="1"/>
  <c r="K18" i="16"/>
  <c r="K17" i="16" s="1"/>
  <c r="M18" i="16"/>
  <c r="M17" i="16" s="1"/>
  <c r="O18" i="16"/>
  <c r="Q18" i="16"/>
  <c r="Q17" i="16" s="1"/>
  <c r="V18" i="16"/>
  <c r="V17" i="16" s="1"/>
  <c r="G19" i="16"/>
  <c r="I19" i="16"/>
  <c r="K19" i="16"/>
  <c r="M19" i="16"/>
  <c r="O19" i="16"/>
  <c r="Q19" i="16"/>
  <c r="V19" i="16"/>
  <c r="AE21" i="16"/>
  <c r="G11" i="15"/>
  <c r="G8" i="15"/>
  <c r="O8" i="15"/>
  <c r="G9" i="15"/>
  <c r="M9" i="15" s="1"/>
  <c r="M8" i="15" s="1"/>
  <c r="I9" i="15"/>
  <c r="I8" i="15" s="1"/>
  <c r="K9" i="15"/>
  <c r="K8" i="15" s="1"/>
  <c r="O9" i="15"/>
  <c r="Q9" i="15"/>
  <c r="Q8" i="15" s="1"/>
  <c r="V9" i="15"/>
  <c r="V8" i="15" s="1"/>
  <c r="AE11" i="15"/>
  <c r="AF11" i="15"/>
  <c r="G38" i="14"/>
  <c r="G9" i="14"/>
  <c r="M9" i="14" s="1"/>
  <c r="I9" i="14"/>
  <c r="I8" i="14" s="1"/>
  <c r="K9" i="14"/>
  <c r="K8" i="14" s="1"/>
  <c r="O9" i="14"/>
  <c r="Q9" i="14"/>
  <c r="Q8" i="14" s="1"/>
  <c r="V9" i="14"/>
  <c r="V8" i="14" s="1"/>
  <c r="G10" i="14"/>
  <c r="I10" i="14"/>
  <c r="K10" i="14"/>
  <c r="M10" i="14"/>
  <c r="O10" i="14"/>
  <c r="Q10" i="14"/>
  <c r="V10" i="14"/>
  <c r="G11" i="14"/>
  <c r="I11" i="14"/>
  <c r="K11" i="14"/>
  <c r="M11" i="14"/>
  <c r="O11" i="14"/>
  <c r="Q11" i="14"/>
  <c r="V11" i="14"/>
  <c r="G12" i="14"/>
  <c r="G8" i="14" s="1"/>
  <c r="I12" i="14"/>
  <c r="K12" i="14"/>
  <c r="O12" i="14"/>
  <c r="O8" i="14" s="1"/>
  <c r="Q12" i="14"/>
  <c r="V12" i="14"/>
  <c r="G13" i="14"/>
  <c r="I13" i="14"/>
  <c r="K13" i="14"/>
  <c r="M13" i="14"/>
  <c r="O13" i="14"/>
  <c r="Q13" i="14"/>
  <c r="V13" i="14"/>
  <c r="G14" i="14"/>
  <c r="M14" i="14" s="1"/>
  <c r="I14" i="14"/>
  <c r="K14" i="14"/>
  <c r="O14" i="14"/>
  <c r="Q14" i="14"/>
  <c r="V14" i="14"/>
  <c r="G16" i="14"/>
  <c r="G15" i="14" s="1"/>
  <c r="I16" i="14"/>
  <c r="I15" i="14" s="1"/>
  <c r="K16" i="14"/>
  <c r="K15" i="14" s="1"/>
  <c r="O16" i="14"/>
  <c r="O15" i="14" s="1"/>
  <c r="Q16" i="14"/>
  <c r="Q15" i="14" s="1"/>
  <c r="V16" i="14"/>
  <c r="V15" i="14" s="1"/>
  <c r="G17" i="14"/>
  <c r="I17" i="14"/>
  <c r="K17" i="14"/>
  <c r="M17" i="14"/>
  <c r="O17" i="14"/>
  <c r="Q17" i="14"/>
  <c r="V17" i="14"/>
  <c r="G18" i="14"/>
  <c r="I18" i="14"/>
  <c r="K18" i="14"/>
  <c r="M18" i="14"/>
  <c r="O18" i="14"/>
  <c r="Q18" i="14"/>
  <c r="V18" i="14"/>
  <c r="G20" i="14"/>
  <c r="G19" i="14" s="1"/>
  <c r="I20" i="14"/>
  <c r="I19" i="14" s="1"/>
  <c r="K20" i="14"/>
  <c r="K19" i="14" s="1"/>
  <c r="O20" i="14"/>
  <c r="O19" i="14" s="1"/>
  <c r="Q20" i="14"/>
  <c r="Q19" i="14" s="1"/>
  <c r="V20" i="14"/>
  <c r="V19" i="14" s="1"/>
  <c r="G21" i="14"/>
  <c r="I21" i="14"/>
  <c r="O21" i="14"/>
  <c r="Q21" i="14"/>
  <c r="G22" i="14"/>
  <c r="I22" i="14"/>
  <c r="K22" i="14"/>
  <c r="K21" i="14" s="1"/>
  <c r="M22" i="14"/>
  <c r="M21" i="14" s="1"/>
  <c r="O22" i="14"/>
  <c r="Q22" i="14"/>
  <c r="V22" i="14"/>
  <c r="V21" i="14" s="1"/>
  <c r="G23" i="14"/>
  <c r="K23" i="14"/>
  <c r="V23" i="14"/>
  <c r="G24" i="14"/>
  <c r="M24" i="14" s="1"/>
  <c r="M23" i="14" s="1"/>
  <c r="I24" i="14"/>
  <c r="I23" i="14" s="1"/>
  <c r="K24" i="14"/>
  <c r="O24" i="14"/>
  <c r="O23" i="14" s="1"/>
  <c r="Q24" i="14"/>
  <c r="Q23" i="14" s="1"/>
  <c r="V24" i="14"/>
  <c r="G25" i="14"/>
  <c r="I25" i="14"/>
  <c r="K25" i="14"/>
  <c r="O25" i="14"/>
  <c r="Q25" i="14"/>
  <c r="G26" i="14"/>
  <c r="I26" i="14"/>
  <c r="K26" i="14"/>
  <c r="M26" i="14"/>
  <c r="M25" i="14" s="1"/>
  <c r="O26" i="14"/>
  <c r="Q26" i="14"/>
  <c r="V26" i="14"/>
  <c r="V25" i="14" s="1"/>
  <c r="G28" i="14"/>
  <c r="M28" i="14" s="1"/>
  <c r="I28" i="14"/>
  <c r="I27" i="14" s="1"/>
  <c r="K28" i="14"/>
  <c r="O28" i="14"/>
  <c r="Q28" i="14"/>
  <c r="Q27" i="14" s="1"/>
  <c r="V28" i="14"/>
  <c r="G29" i="14"/>
  <c r="M29" i="14" s="1"/>
  <c r="I29" i="14"/>
  <c r="K29" i="14"/>
  <c r="K27" i="14" s="1"/>
  <c r="O29" i="14"/>
  <c r="Q29" i="14"/>
  <c r="V29" i="14"/>
  <c r="V27" i="14" s="1"/>
  <c r="G30" i="14"/>
  <c r="I30" i="14"/>
  <c r="K30" i="14"/>
  <c r="M30" i="14"/>
  <c r="O30" i="14"/>
  <c r="Q30" i="14"/>
  <c r="V30" i="14"/>
  <c r="G31" i="14"/>
  <c r="M31" i="14" s="1"/>
  <c r="I31" i="14"/>
  <c r="K31" i="14"/>
  <c r="O31" i="14"/>
  <c r="O27" i="14" s="1"/>
  <c r="Q31" i="14"/>
  <c r="V31" i="14"/>
  <c r="G32" i="14"/>
  <c r="M32" i="14" s="1"/>
  <c r="I32" i="14"/>
  <c r="K32" i="14"/>
  <c r="O32" i="14"/>
  <c r="Q32" i="14"/>
  <c r="V32" i="14"/>
  <c r="G33" i="14"/>
  <c r="M33" i="14" s="1"/>
  <c r="I33" i="14"/>
  <c r="K33" i="14"/>
  <c r="O33" i="14"/>
  <c r="Q33" i="14"/>
  <c r="V33" i="14"/>
  <c r="K34" i="14"/>
  <c r="V34" i="14"/>
  <c r="G35" i="14"/>
  <c r="M35" i="14" s="1"/>
  <c r="M34" i="14" s="1"/>
  <c r="I35" i="14"/>
  <c r="I34" i="14" s="1"/>
  <c r="K35" i="14"/>
  <c r="O35" i="14"/>
  <c r="O34" i="14" s="1"/>
  <c r="Q35" i="14"/>
  <c r="Q34" i="14" s="1"/>
  <c r="V35" i="14"/>
  <c r="G36" i="14"/>
  <c r="M36" i="14" s="1"/>
  <c r="I36" i="14"/>
  <c r="K36" i="14"/>
  <c r="O36" i="14"/>
  <c r="Q36" i="14"/>
  <c r="V36" i="14"/>
  <c r="AE38" i="14"/>
  <c r="AF38" i="14"/>
  <c r="G34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10" i="13"/>
  <c r="I10" i="13"/>
  <c r="K10" i="13"/>
  <c r="M10" i="13"/>
  <c r="O10" i="13"/>
  <c r="Q10" i="13"/>
  <c r="V10" i="13"/>
  <c r="G11" i="13"/>
  <c r="I11" i="13"/>
  <c r="K11" i="13"/>
  <c r="M11" i="13"/>
  <c r="O11" i="13"/>
  <c r="Q11" i="13"/>
  <c r="V11" i="13"/>
  <c r="G12" i="13"/>
  <c r="G8" i="13" s="1"/>
  <c r="I12" i="13"/>
  <c r="K12" i="13"/>
  <c r="O12" i="13"/>
  <c r="O8" i="13" s="1"/>
  <c r="Q12" i="13"/>
  <c r="V12" i="13"/>
  <c r="G13" i="13"/>
  <c r="M13" i="13" s="1"/>
  <c r="I13" i="13"/>
  <c r="K13" i="13"/>
  <c r="O13" i="13"/>
  <c r="Q13" i="13"/>
  <c r="V13" i="13"/>
  <c r="G14" i="13"/>
  <c r="I14" i="13"/>
  <c r="K14" i="13"/>
  <c r="M14" i="13"/>
  <c r="O14" i="13"/>
  <c r="Q14" i="13"/>
  <c r="V14" i="13"/>
  <c r="G15" i="13"/>
  <c r="I15" i="13"/>
  <c r="K15" i="13"/>
  <c r="M15" i="13"/>
  <c r="O15" i="13"/>
  <c r="Q15" i="13"/>
  <c r="V15" i="13"/>
  <c r="G16" i="13"/>
  <c r="M16" i="13" s="1"/>
  <c r="I16" i="13"/>
  <c r="K16" i="13"/>
  <c r="O16" i="13"/>
  <c r="Q16" i="13"/>
  <c r="V16" i="13"/>
  <c r="G17" i="13"/>
  <c r="I17" i="13"/>
  <c r="K17" i="13"/>
  <c r="M17" i="13"/>
  <c r="O17" i="13"/>
  <c r="Q17" i="13"/>
  <c r="V17" i="13"/>
  <c r="G18" i="13"/>
  <c r="I18" i="13"/>
  <c r="K18" i="13"/>
  <c r="M18" i="13"/>
  <c r="O18" i="13"/>
  <c r="Q18" i="13"/>
  <c r="V18" i="13"/>
  <c r="G19" i="13"/>
  <c r="I19" i="13"/>
  <c r="K19" i="13"/>
  <c r="M19" i="13"/>
  <c r="O19" i="13"/>
  <c r="Q19" i="13"/>
  <c r="V19" i="13"/>
  <c r="G20" i="13"/>
  <c r="M20" i="13" s="1"/>
  <c r="I20" i="13"/>
  <c r="K20" i="13"/>
  <c r="O20" i="13"/>
  <c r="Q20" i="13"/>
  <c r="V20" i="13"/>
  <c r="G21" i="13"/>
  <c r="I21" i="13"/>
  <c r="K21" i="13"/>
  <c r="M21" i="13"/>
  <c r="O21" i="13"/>
  <c r="Q21" i="13"/>
  <c r="V21" i="13"/>
  <c r="G22" i="13"/>
  <c r="M22" i="13" s="1"/>
  <c r="I22" i="13"/>
  <c r="K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6" i="13"/>
  <c r="M26" i="13" s="1"/>
  <c r="I26" i="13"/>
  <c r="I25" i="13" s="1"/>
  <c r="K26" i="13"/>
  <c r="K25" i="13" s="1"/>
  <c r="O26" i="13"/>
  <c r="Q26" i="13"/>
  <c r="Q25" i="13" s="1"/>
  <c r="V26" i="13"/>
  <c r="V25" i="13" s="1"/>
  <c r="G27" i="13"/>
  <c r="I27" i="13"/>
  <c r="K27" i="13"/>
  <c r="M27" i="13"/>
  <c r="O27" i="13"/>
  <c r="Q27" i="13"/>
  <c r="V27" i="13"/>
  <c r="G28" i="13"/>
  <c r="G25" i="13" s="1"/>
  <c r="I28" i="13"/>
  <c r="K28" i="13"/>
  <c r="O28" i="13"/>
  <c r="O25" i="13" s="1"/>
  <c r="Q28" i="13"/>
  <c r="V28" i="13"/>
  <c r="G29" i="13"/>
  <c r="O29" i="13"/>
  <c r="G30" i="13"/>
  <c r="M30" i="13" s="1"/>
  <c r="M29" i="13" s="1"/>
  <c r="I30" i="13"/>
  <c r="I29" i="13" s="1"/>
  <c r="K30" i="13"/>
  <c r="K29" i="13" s="1"/>
  <c r="O30" i="13"/>
  <c r="Q30" i="13"/>
  <c r="Q29" i="13" s="1"/>
  <c r="V30" i="13"/>
  <c r="V29" i="13" s="1"/>
  <c r="K31" i="13"/>
  <c r="V31" i="13"/>
  <c r="G32" i="13"/>
  <c r="G31" i="13" s="1"/>
  <c r="I32" i="13"/>
  <c r="I31" i="13" s="1"/>
  <c r="K32" i="13"/>
  <c r="M32" i="13"/>
  <c r="M31" i="13" s="1"/>
  <c r="O32" i="13"/>
  <c r="O31" i="13" s="1"/>
  <c r="Q32" i="13"/>
  <c r="Q31" i="13" s="1"/>
  <c r="V32" i="13"/>
  <c r="AE34" i="13"/>
  <c r="AF34" i="13"/>
  <c r="G50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0" i="12"/>
  <c r="I10" i="12"/>
  <c r="K10" i="12"/>
  <c r="M10" i="12"/>
  <c r="O10" i="12"/>
  <c r="Q10" i="12"/>
  <c r="V10" i="12"/>
  <c r="G11" i="12"/>
  <c r="I11" i="12"/>
  <c r="K11" i="12"/>
  <c r="M11" i="12"/>
  <c r="O11" i="12"/>
  <c r="Q11" i="12"/>
  <c r="V11" i="12"/>
  <c r="G12" i="12"/>
  <c r="G8" i="12" s="1"/>
  <c r="I12" i="12"/>
  <c r="K12" i="12"/>
  <c r="O12" i="12"/>
  <c r="O8" i="12" s="1"/>
  <c r="Q12" i="12"/>
  <c r="V12" i="12"/>
  <c r="G13" i="12"/>
  <c r="I13" i="12"/>
  <c r="K13" i="12"/>
  <c r="M13" i="12"/>
  <c r="O13" i="12"/>
  <c r="Q13" i="12"/>
  <c r="V13" i="12"/>
  <c r="G14" i="12"/>
  <c r="K14" i="12"/>
  <c r="O14" i="12"/>
  <c r="V14" i="12"/>
  <c r="G15" i="12"/>
  <c r="I15" i="12"/>
  <c r="I14" i="12" s="1"/>
  <c r="K15" i="12"/>
  <c r="M15" i="12"/>
  <c r="M14" i="12" s="1"/>
  <c r="O15" i="12"/>
  <c r="Q15" i="12"/>
  <c r="Q14" i="12" s="1"/>
  <c r="V15" i="12"/>
  <c r="G16" i="12"/>
  <c r="K16" i="12"/>
  <c r="O16" i="12"/>
  <c r="V16" i="12"/>
  <c r="G17" i="12"/>
  <c r="I17" i="12"/>
  <c r="I16" i="12" s="1"/>
  <c r="K17" i="12"/>
  <c r="M17" i="12"/>
  <c r="M16" i="12" s="1"/>
  <c r="O17" i="12"/>
  <c r="Q17" i="12"/>
  <c r="Q16" i="12" s="1"/>
  <c r="V17" i="12"/>
  <c r="K18" i="12"/>
  <c r="V18" i="12"/>
  <c r="G19" i="12"/>
  <c r="I19" i="12"/>
  <c r="I18" i="12" s="1"/>
  <c r="K19" i="12"/>
  <c r="M19" i="12"/>
  <c r="O19" i="12"/>
  <c r="Q19" i="12"/>
  <c r="Q18" i="12" s="1"/>
  <c r="V19" i="12"/>
  <c r="G20" i="12"/>
  <c r="G18" i="12" s="1"/>
  <c r="I20" i="12"/>
  <c r="K20" i="12"/>
  <c r="O20" i="12"/>
  <c r="O18" i="12" s="1"/>
  <c r="Q20" i="12"/>
  <c r="V20" i="12"/>
  <c r="G21" i="12"/>
  <c r="I21" i="12"/>
  <c r="K21" i="12"/>
  <c r="M21" i="12"/>
  <c r="O21" i="12"/>
  <c r="Q21" i="12"/>
  <c r="V21" i="12"/>
  <c r="G22" i="12"/>
  <c r="K22" i="12"/>
  <c r="O22" i="12"/>
  <c r="V22" i="12"/>
  <c r="G23" i="12"/>
  <c r="I23" i="12"/>
  <c r="I22" i="12" s="1"/>
  <c r="K23" i="12"/>
  <c r="M23" i="12"/>
  <c r="M22" i="12" s="1"/>
  <c r="O23" i="12"/>
  <c r="Q23" i="12"/>
  <c r="Q22" i="12" s="1"/>
  <c r="V23" i="12"/>
  <c r="G24" i="12"/>
  <c r="K24" i="12"/>
  <c r="O24" i="12"/>
  <c r="V24" i="12"/>
  <c r="G25" i="12"/>
  <c r="I25" i="12"/>
  <c r="I24" i="12" s="1"/>
  <c r="K25" i="12"/>
  <c r="M25" i="12"/>
  <c r="M24" i="12" s="1"/>
  <c r="O25" i="12"/>
  <c r="Q25" i="12"/>
  <c r="Q24" i="12" s="1"/>
  <c r="V25" i="12"/>
  <c r="G27" i="12"/>
  <c r="I27" i="12"/>
  <c r="I26" i="12" s="1"/>
  <c r="K27" i="12"/>
  <c r="M27" i="12"/>
  <c r="O27" i="12"/>
  <c r="Q27" i="12"/>
  <c r="Q26" i="12" s="1"/>
  <c r="V27" i="12"/>
  <c r="G28" i="12"/>
  <c r="G26" i="12" s="1"/>
  <c r="I28" i="12"/>
  <c r="K28" i="12"/>
  <c r="K26" i="12" s="1"/>
  <c r="O28" i="12"/>
  <c r="O26" i="12" s="1"/>
  <c r="Q28" i="12"/>
  <c r="V28" i="12"/>
  <c r="V26" i="12" s="1"/>
  <c r="I29" i="12"/>
  <c r="Q29" i="12"/>
  <c r="G30" i="12"/>
  <c r="M30" i="12" s="1"/>
  <c r="M29" i="12" s="1"/>
  <c r="I30" i="12"/>
  <c r="K30" i="12"/>
  <c r="K29" i="12" s="1"/>
  <c r="O30" i="12"/>
  <c r="O29" i="12" s="1"/>
  <c r="Q30" i="12"/>
  <c r="V30" i="12"/>
  <c r="V29" i="12" s="1"/>
  <c r="G32" i="12"/>
  <c r="G31" i="12" s="1"/>
  <c r="I32" i="12"/>
  <c r="K32" i="12"/>
  <c r="K31" i="12" s="1"/>
  <c r="O32" i="12"/>
  <c r="O31" i="12" s="1"/>
  <c r="Q32" i="12"/>
  <c r="V32" i="12"/>
  <c r="V31" i="12" s="1"/>
  <c r="G33" i="12"/>
  <c r="I33" i="12"/>
  <c r="I31" i="12" s="1"/>
  <c r="K33" i="12"/>
  <c r="M33" i="12"/>
  <c r="O33" i="12"/>
  <c r="Q33" i="12"/>
  <c r="Q31" i="12" s="1"/>
  <c r="V33" i="12"/>
  <c r="G34" i="12"/>
  <c r="K34" i="12"/>
  <c r="O34" i="12"/>
  <c r="V34" i="12"/>
  <c r="G35" i="12"/>
  <c r="I35" i="12"/>
  <c r="I34" i="12" s="1"/>
  <c r="K35" i="12"/>
  <c r="M35" i="12"/>
  <c r="M34" i="12" s="1"/>
  <c r="O35" i="12"/>
  <c r="Q35" i="12"/>
  <c r="Q34" i="12" s="1"/>
  <c r="V35" i="12"/>
  <c r="G37" i="12"/>
  <c r="I37" i="12"/>
  <c r="I36" i="12" s="1"/>
  <c r="K37" i="12"/>
  <c r="M37" i="12"/>
  <c r="O37" i="12"/>
  <c r="Q37" i="12"/>
  <c r="Q36" i="12" s="1"/>
  <c r="V37" i="12"/>
  <c r="G38" i="12"/>
  <c r="G36" i="12" s="1"/>
  <c r="I38" i="12"/>
  <c r="K38" i="12"/>
  <c r="K36" i="12" s="1"/>
  <c r="O38" i="12"/>
  <c r="O36" i="12" s="1"/>
  <c r="Q38" i="12"/>
  <c r="V38" i="12"/>
  <c r="V36" i="12" s="1"/>
  <c r="G40" i="12"/>
  <c r="G39" i="12" s="1"/>
  <c r="I40" i="12"/>
  <c r="K40" i="12"/>
  <c r="K39" i="12" s="1"/>
  <c r="O40" i="12"/>
  <c r="O39" i="12" s="1"/>
  <c r="Q40" i="12"/>
  <c r="V40" i="12"/>
  <c r="V39" i="12" s="1"/>
  <c r="G41" i="12"/>
  <c r="I41" i="12"/>
  <c r="I39" i="12" s="1"/>
  <c r="K41" i="12"/>
  <c r="M41" i="12"/>
  <c r="O41" i="12"/>
  <c r="Q41" i="12"/>
  <c r="Q39" i="12" s="1"/>
  <c r="V41" i="12"/>
  <c r="G42" i="12"/>
  <c r="M42" i="12" s="1"/>
  <c r="I42" i="12"/>
  <c r="K42" i="12"/>
  <c r="O42" i="12"/>
  <c r="Q42" i="12"/>
  <c r="V42" i="12"/>
  <c r="G43" i="12"/>
  <c r="I43" i="12"/>
  <c r="K43" i="12"/>
  <c r="M43" i="12"/>
  <c r="O43" i="12"/>
  <c r="Q43" i="12"/>
  <c r="V43" i="12"/>
  <c r="G44" i="12"/>
  <c r="M44" i="12" s="1"/>
  <c r="I44" i="12"/>
  <c r="K44" i="12"/>
  <c r="O44" i="12"/>
  <c r="Q44" i="12"/>
  <c r="V44" i="12"/>
  <c r="G45" i="12"/>
  <c r="I45" i="12"/>
  <c r="K45" i="12"/>
  <c r="M45" i="12"/>
  <c r="O45" i="12"/>
  <c r="Q45" i="12"/>
  <c r="V45" i="12"/>
  <c r="G46" i="12"/>
  <c r="G47" i="12"/>
  <c r="I47" i="12"/>
  <c r="I46" i="12" s="1"/>
  <c r="K47" i="12"/>
  <c r="M47" i="12"/>
  <c r="O47" i="12"/>
  <c r="Q47" i="12"/>
  <c r="Q46" i="12" s="1"/>
  <c r="V47" i="12"/>
  <c r="G48" i="12"/>
  <c r="M48" i="12" s="1"/>
  <c r="I48" i="12"/>
  <c r="K48" i="12"/>
  <c r="K46" i="12" s="1"/>
  <c r="O48" i="12"/>
  <c r="O46" i="12" s="1"/>
  <c r="Q48" i="12"/>
  <c r="V48" i="12"/>
  <c r="V46" i="12" s="1"/>
  <c r="AE50" i="12"/>
  <c r="AF50" i="12"/>
  <c r="I18" i="1"/>
  <c r="I17" i="1"/>
  <c r="G48" i="1"/>
  <c r="G25" i="1" s="1"/>
  <c r="A25" i="1" s="1"/>
  <c r="A26" i="1" s="1"/>
  <c r="G26" i="1" s="1"/>
  <c r="H47" i="1"/>
  <c r="I47" i="1" s="1"/>
  <c r="H46" i="1"/>
  <c r="I46" i="1" s="1"/>
  <c r="H45" i="1"/>
  <c r="I45" i="1" s="1"/>
  <c r="H43" i="1"/>
  <c r="I43" i="1" s="1"/>
  <c r="H42" i="1"/>
  <c r="I42" i="1" s="1"/>
  <c r="H41" i="1"/>
  <c r="I41" i="1" s="1"/>
  <c r="H40" i="1"/>
  <c r="I40" i="1" s="1"/>
  <c r="I78" i="1" l="1"/>
  <c r="J77" i="1" s="1"/>
  <c r="I16" i="1"/>
  <c r="I21" i="1" s="1"/>
  <c r="J58" i="1"/>
  <c r="J60" i="1"/>
  <c r="J62" i="1"/>
  <c r="J66" i="1"/>
  <c r="J68" i="1"/>
  <c r="J70" i="1"/>
  <c r="J72" i="1"/>
  <c r="J57" i="1"/>
  <c r="J59" i="1"/>
  <c r="J61" i="1"/>
  <c r="J63" i="1"/>
  <c r="J65" i="1"/>
  <c r="J67" i="1"/>
  <c r="J69" i="1"/>
  <c r="J71" i="1"/>
  <c r="J73" i="1"/>
  <c r="J76" i="1"/>
  <c r="J74" i="1"/>
  <c r="G23" i="1"/>
  <c r="G28" i="1"/>
  <c r="H39" i="1"/>
  <c r="H48" i="1" s="1"/>
  <c r="M16" i="16"/>
  <c r="M13" i="16" s="1"/>
  <c r="M12" i="16"/>
  <c r="M8" i="16" s="1"/>
  <c r="AF21" i="16"/>
  <c r="M27" i="14"/>
  <c r="M8" i="14"/>
  <c r="M20" i="14"/>
  <c r="M19" i="14" s="1"/>
  <c r="M16" i="14"/>
  <c r="M15" i="14" s="1"/>
  <c r="M12" i="14"/>
  <c r="G34" i="14"/>
  <c r="G27" i="14"/>
  <c r="M28" i="13"/>
  <c r="M25" i="13" s="1"/>
  <c r="M12" i="13"/>
  <c r="M8" i="13" s="1"/>
  <c r="M26" i="12"/>
  <c r="M46" i="12"/>
  <c r="M18" i="12"/>
  <c r="M40" i="12"/>
  <c r="M39" i="12" s="1"/>
  <c r="M32" i="12"/>
  <c r="M31" i="12" s="1"/>
  <c r="G29" i="12"/>
  <c r="M28" i="12"/>
  <c r="M20" i="12"/>
  <c r="M12" i="12"/>
  <c r="M8" i="12" s="1"/>
  <c r="M38" i="12"/>
  <c r="M36" i="12" s="1"/>
  <c r="J75" i="1"/>
  <c r="I39" i="1"/>
  <c r="I48" i="1" s="1"/>
  <c r="J28" i="1"/>
  <c r="J26" i="1"/>
  <c r="G38" i="1"/>
  <c r="F38" i="1"/>
  <c r="J23" i="1"/>
  <c r="J24" i="1"/>
  <c r="J25" i="1"/>
  <c r="J27" i="1"/>
  <c r="E24" i="1"/>
  <c r="E26" i="1"/>
  <c r="J64" i="1" l="1"/>
  <c r="J55" i="1"/>
  <c r="J56" i="1"/>
  <c r="A23" i="1"/>
  <c r="A24" i="1" s="1"/>
  <c r="G24" i="1" s="1"/>
  <c r="A27" i="1" s="1"/>
  <c r="A29" i="1" s="1"/>
  <c r="G29" i="1" s="1"/>
  <c r="G27" i="1" s="1"/>
  <c r="J47" i="1"/>
  <c r="J43" i="1"/>
  <c r="J39" i="1"/>
  <c r="J48" i="1" s="1"/>
  <c r="J45" i="1"/>
  <c r="J44" i="1"/>
  <c r="J40" i="1"/>
  <c r="J41" i="1"/>
  <c r="J46" i="1"/>
  <c r="J42" i="1"/>
  <c r="J7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414A2315-81DF-4C1A-8A1E-293A9B5846A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FE5632D-3412-413B-A981-14862B0A04A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0A12B857-B77C-432B-A5CE-D9B589C0E7C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B48C84D-F111-41BE-BD93-CA88033B5C7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1613468A-9F0A-4EE6-B71F-93672E5D178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CCB44AA-4F71-4CE2-8CCE-88B60E89EE4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F37A138C-31B4-4718-9E89-1E507618BD8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7E6870F-95C5-4F6F-A910-0F30287E4BE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3EA215F0-352A-4381-AE4D-49A01593684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7DEDDD1-2487-43D3-8F39-C08BB451F10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<sst xmlns="http://schemas.openxmlformats.org/spreadsheetml/2006/main" count="948" uniqueCount="300">
  <si>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</si>
  <si>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</si>
  <si>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</si>
  <si>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</si>
  <si>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</si>
  <si>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</si>
  <si>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</si>
  <si>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</si>
  <si>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</si>
  <si>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</si>
  <si>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</si>
  <si>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</si>
  <si>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</si>
  <si>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</si>
  <si>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</si>
  <si>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</si>
  <si>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</si>
  <si>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</si>
  <si>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</si>
  <si>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</si>
  <si>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</si>
  <si>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</si>
  <si>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</si>
  <si>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</si>
  <si>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</si>
  <si>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</si>
  <si>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</si>
  <si>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</si>
  <si>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</si>
  <si>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</si>
  <si>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</si>
  <si>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</si>
  <si>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</si>
  <si>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</si>
  <si>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</si>
  <si>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</si>
  <si>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</si>
  <si>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</si>
  <si>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</si>
  <si>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</si>
  <si>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</si>
  <si>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</si>
  <si>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</si>
  <si>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Tisá č.p.356 - stavební úpravy</t>
  </si>
  <si>
    <t>Stavba</t>
  </si>
  <si>
    <t>03</t>
  </si>
  <si>
    <t>Etapa 2018</t>
  </si>
  <si>
    <t>001</t>
  </si>
  <si>
    <t>Etapa 2018 (elektro, sklep)</t>
  </si>
  <si>
    <t>002</t>
  </si>
  <si>
    <t>Etapa 2020 (sanita)</t>
  </si>
  <si>
    <t>04</t>
  </si>
  <si>
    <t>Etapa 2019</t>
  </si>
  <si>
    <t>Etapa 2019 (fasáda)</t>
  </si>
  <si>
    <t>05</t>
  </si>
  <si>
    <t>Etapa 2020</t>
  </si>
  <si>
    <t>Etapa 2020 (oplocení)</t>
  </si>
  <si>
    <t>Etapa 2020 (Zateplení půdy)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</si>
  <si>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</si>
  <si>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</si>
  <si>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</si>
  <si>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</si>
  <si>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</si>
  <si>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</si>
  <si>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</si>
  <si>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</si>
  <si>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</si>
  <si>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</si>
  <si>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</si>
  <si>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</si>
  <si>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</si>
  <si>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</si>
  <si>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</si>
  <si>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</si>
  <si>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</si>
  <si>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</si>
  <si>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</si>
  <si>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</si>
  <si>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</si>
  <si>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</si>
  <si>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</si>
  <si>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</si>
  <si>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</si>
  <si>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</si>
  <si>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</si>
  <si>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</si>
  <si>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713</t>
  </si>
  <si>
    <t>Izolace tepelné</t>
  </si>
  <si>
    <t>721</t>
  </si>
  <si>
    <t>Vnitřní kanalizace</t>
  </si>
  <si>
    <t>725</t>
  </si>
  <si>
    <t>Zařizovací předměty</t>
  </si>
  <si>
    <t>726</t>
  </si>
  <si>
    <t>Instalační prefabrikáty</t>
  </si>
  <si>
    <t>762</t>
  </si>
  <si>
    <t>Konstrukce tesařské</t>
  </si>
  <si>
    <t>784</t>
  </si>
  <si>
    <t>Malby</t>
  </si>
  <si>
    <t>M21</t>
  </si>
  <si>
    <t>Elektromontáže</t>
  </si>
  <si>
    <t>M24</t>
  </si>
  <si>
    <t>Montáže vzduchotechnických zařízení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</si>
  <si>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</si>
  <si>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</si>
  <si>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</si>
  <si>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</si>
  <si>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</si>
  <si>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</si>
  <si>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</si>
  <si>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</si>
  <si>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</si>
  <si>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</si>
  <si>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</si>
  <si>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</si>
  <si>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</si>
  <si>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</si>
  <si>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</si>
  <si>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</si>
  <si>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</si>
  <si>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</si>
  <si>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</si>
  <si>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</si>
  <si>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</si>
  <si>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</si>
  <si>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</si>
  <si>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</si>
  <si>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</si>
  <si>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</si>
  <si>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</si>
  <si>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</si>
  <si>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</si>
  <si>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</si>
  <si>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</si>
  <si>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139711101</t>
  </si>
  <si>
    <t>Vykopávka v uzavřených prostorách v hor.1-4</t>
  </si>
  <si>
    <t>m3</t>
  </si>
  <si>
    <t>RTS 18/ I</t>
  </si>
  <si>
    <t>Indiv</t>
  </si>
  <si>
    <t>POL1_</t>
  </si>
  <si>
    <t>162701105</t>
  </si>
  <si>
    <t>Vodorovné přemístění výkopku z hor.1-4 do 10000 m</t>
  </si>
  <si>
    <t>162201204</t>
  </si>
  <si>
    <t>Vodorovné přemíst. výkopku, kbelík hor.1-4, do 10m</t>
  </si>
  <si>
    <t>162201211</t>
  </si>
  <si>
    <t>Příplatek za dalš.10 m, kbelík, výkopek z hor.1- 4</t>
  </si>
  <si>
    <t>167101201</t>
  </si>
  <si>
    <t>Nakládání výkopku z hor.1 ÷ 4 - ručně</t>
  </si>
  <si>
    <t>216904112</t>
  </si>
  <si>
    <t>Očištění tlakovou vodou zdiva stěn a rubu kleneb</t>
  </si>
  <si>
    <t>m2</t>
  </si>
  <si>
    <t>596811111</t>
  </si>
  <si>
    <t>Kladení dlaždic kom.pro pěší, lože z kameniva těž., včetně dlažby betonové 40/40/4,5 cm</t>
  </si>
  <si>
    <t>612421615</t>
  </si>
  <si>
    <t>Omítka vnitřní zdiva, MVC, hrubá zatřená (špric)</t>
  </si>
  <si>
    <t>612425931</t>
  </si>
  <si>
    <t xml:space="preserve">Omítka vápenná vnitřního ostění </t>
  </si>
  <si>
    <t>611311113</t>
  </si>
  <si>
    <t>Váp omítka hrubá (špric) vni klenba ru</t>
  </si>
  <si>
    <t>URS</t>
  </si>
  <si>
    <t>635111141</t>
  </si>
  <si>
    <t>Násyp podlah hr kamenivo 8-16 udus</t>
  </si>
  <si>
    <t>952901111</t>
  </si>
  <si>
    <t>Vyčištění budov o výšce podlaží do 4 m</t>
  </si>
  <si>
    <t>978011191</t>
  </si>
  <si>
    <t>Otlučení omítek vnitřních vápenných stropů do 100%</t>
  </si>
  <si>
    <t>978013191</t>
  </si>
  <si>
    <t>Otlučení omítek vnitřních stěn v rozsahu do 100 %</t>
  </si>
  <si>
    <t>999281145</t>
  </si>
  <si>
    <t>Přesun hmot pro opravy a údržbu do v. 6 m, nošením</t>
  </si>
  <si>
    <t>t</t>
  </si>
  <si>
    <t>POL7_</t>
  </si>
  <si>
    <t>784161101</t>
  </si>
  <si>
    <t>Penetrace podkladu nátěrem HET, A - Grund 1x</t>
  </si>
  <si>
    <t>784165222</t>
  </si>
  <si>
    <t>Malba tekutá HET Super malba, barva, bez penetr.2x</t>
  </si>
  <si>
    <t>Elektroinstalace - viz podružný rozpočet (bez svítidel)</t>
  </si>
  <si>
    <t>soubor</t>
  </si>
  <si>
    <t>Vlastní</t>
  </si>
  <si>
    <t>24001</t>
  </si>
  <si>
    <t>Vzduchotechnika - viz podružný rozpočet</t>
  </si>
  <si>
    <t>soub</t>
  </si>
  <si>
    <t>24002</t>
  </si>
  <si>
    <t>Stavební přípomoce pro VZT</t>
  </si>
  <si>
    <t>HZS</t>
  </si>
  <si>
    <t>979087113</t>
  </si>
  <si>
    <t>Nakládání vybouraných hmot na dopravní prostředky</t>
  </si>
  <si>
    <t>POL8_</t>
  </si>
  <si>
    <t>979990101</t>
  </si>
  <si>
    <t>Poplatek za skládku suti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</si>
  <si>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</si>
  <si>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</si>
  <si>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</si>
  <si>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</si>
  <si>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</si>
  <si>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</si>
  <si>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</si>
  <si>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</si>
  <si>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005121 R</t>
  </si>
  <si>
    <t>Zařízení staveniště</t>
  </si>
  <si>
    <t>Soubor</t>
  </si>
  <si>
    <t>POL99_8</t>
  </si>
  <si>
    <t>005124010R</t>
  </si>
  <si>
    <t>Koordinační činnost</t>
  </si>
  <si>
    <t>SUM</t>
  </si>
  <si>
    <t>Poznámky uchazeče k zadání</t>
  </si>
  <si>
    <t>POPUZIV</t>
  </si>
  <si>
    <t>END</t>
  </si>
  <si>
    <t>725014131RT1</t>
  </si>
  <si>
    <t>Klozet závěsný + sedátko, bílý, včetně sedátka v bílé barvě včetně montáže</t>
  </si>
  <si>
    <t>725014141R00</t>
  </si>
  <si>
    <t>Klozet závěsný  ZTP + sedátko, bílý včetně montáže</t>
  </si>
  <si>
    <t>725019103R00</t>
  </si>
  <si>
    <t>Výlevka závěsná MIRA s plastovou mžížkou včetně montáže</t>
  </si>
  <si>
    <t>725212370R00</t>
  </si>
  <si>
    <t>Umyvadlo pro invalidy, se zápachovou uzávěrkou včetně montáže</t>
  </si>
  <si>
    <t>725219401R00</t>
  </si>
  <si>
    <t>Umyvadlo klasické s otvorem včetně sifonu a  montáže</t>
  </si>
  <si>
    <t>725219502R00</t>
  </si>
  <si>
    <t>Polosloup k umyvadlu včetně montáže</t>
  </si>
  <si>
    <t>725291114R00</t>
  </si>
  <si>
    <t>Madlo pevné  rovné bílédl. 600 mm včetně montáže</t>
  </si>
  <si>
    <t>725291135R00</t>
  </si>
  <si>
    <t>Madlo dvojité sklopné bílé dl. 550 mm včetně montáže</t>
  </si>
  <si>
    <t>725810402R00</t>
  </si>
  <si>
    <t>Ventil rohový bez přípoj. trubičky</t>
  </si>
  <si>
    <t>725823111R00</t>
  </si>
  <si>
    <t>Baterie umyvadlová stoján. ruční, včetně montáže</t>
  </si>
  <si>
    <t>kus</t>
  </si>
  <si>
    <t>725825114R00</t>
  </si>
  <si>
    <t>Baterie výlevka nástěnná s ramínkem 25 cm  včetně montáže</t>
  </si>
  <si>
    <t>725845111R00</t>
  </si>
  <si>
    <t>Baterie sprchová nástěnná ruční, s příslušenstvím</t>
  </si>
  <si>
    <t>725860226R00</t>
  </si>
  <si>
    <t>Sifon ke sprchové vaničce PP  D 40/50 mm</t>
  </si>
  <si>
    <t>55484439.AR</t>
  </si>
  <si>
    <t>Zástěna sprchy včetně montáže</t>
  </si>
  <si>
    <t>POL3_</t>
  </si>
  <si>
    <t>642938091R</t>
  </si>
  <si>
    <t>Vanička sprchová 90x90cm včeně montáže, bílá, v. 11 cm, protiskluzová</t>
  </si>
  <si>
    <t>998725202</t>
  </si>
  <si>
    <t>Přesun hmot pro zařizovací předměty, výšky do 12 m</t>
  </si>
  <si>
    <t>726211121R00</t>
  </si>
  <si>
    <t>Modul-WC Kombifix, UP320, h 108 cm, vč. zed. prací</t>
  </si>
  <si>
    <t>72621112R00</t>
  </si>
  <si>
    <t>Modul- výlevka</t>
  </si>
  <si>
    <t>998726222</t>
  </si>
  <si>
    <t>Přesun hmot pro předstěnové systémy, výšky do 12 m</t>
  </si>
  <si>
    <t>005261030R</t>
  </si>
  <si>
    <t>Ostatní pomocné materiály,práce,dodávky,služby a výkony výše neuvedené a potřebné</t>
  </si>
  <si>
    <t>620991121</t>
  </si>
  <si>
    <t>Zakrývání výplní vnějších otvorů z lešení</t>
  </si>
  <si>
    <t>RTS 16/ I</t>
  </si>
  <si>
    <t>POL1_1</t>
  </si>
  <si>
    <t>6224264200</t>
  </si>
  <si>
    <t>Oprava vnějších omítek štukových, čl. VI, do 40 %, bez plastických prvků (restaur.)</t>
  </si>
  <si>
    <t>6225002</t>
  </si>
  <si>
    <t>Restaurování štukové výzdoby pod hrázděním věžičky - východní pohled</t>
  </si>
  <si>
    <t>6225003</t>
  </si>
  <si>
    <t>Restaurování štukové plastické výzdoby nad třemi okny - jižní pohled</t>
  </si>
  <si>
    <t>6225004</t>
  </si>
  <si>
    <t>Reprofilace parapetů, případně replika</t>
  </si>
  <si>
    <t>m</t>
  </si>
  <si>
    <t>629995101</t>
  </si>
  <si>
    <t>Očištění vně povrch omytí tlak voda</t>
  </si>
  <si>
    <t>941941052</t>
  </si>
  <si>
    <t>Montáž lešení leh.řad.s podlahami,š.1,5 m, H 24 m</t>
  </si>
  <si>
    <t>941941392</t>
  </si>
  <si>
    <t>Příplatek za každý měsíc použití lešení k pol.1052</t>
  </si>
  <si>
    <t>941941852</t>
  </si>
  <si>
    <t>Demontáž lešení leh.řad.s podlahami,š.1,5 m,H 24 m</t>
  </si>
  <si>
    <t>978015371</t>
  </si>
  <si>
    <t>Otlučení omítek vnějších MVC v složit.5-7 do 65 %, oškrábání nesoudrž.vrstev</t>
  </si>
  <si>
    <t>999281111</t>
  </si>
  <si>
    <t>Přesun hmot pro opravy a údržbu do výšky 25 m</t>
  </si>
  <si>
    <t>721242110</t>
  </si>
  <si>
    <t>Lapač střešních splavenin PP HL600 D 110 mm, kloub, zápachová klapka, koš na listí</t>
  </si>
  <si>
    <t>Kalkul</t>
  </si>
  <si>
    <t>784001</t>
  </si>
  <si>
    <t>Odstranění fasádního nátěru, špachtle, kartáč</t>
  </si>
  <si>
    <t>POL99_2</t>
  </si>
  <si>
    <t>90010</t>
  </si>
  <si>
    <t>Oplocení z poplastovaného pletiva, ocelové sloupky, vrata, vrátka</t>
  </si>
  <si>
    <t>100 m</t>
  </si>
  <si>
    <t>POL2_</t>
  </si>
  <si>
    <t>713111130</t>
  </si>
  <si>
    <t>Izolace tepelné stropů, vložené mezi krokve, 1 vrstva - materiál ve specifikaci</t>
  </si>
  <si>
    <t>713111221</t>
  </si>
  <si>
    <t>Montáž parozábrany, zavěšené podhl., přelep. spojů, DEKFOL N 110 speciál</t>
  </si>
  <si>
    <t>63150844</t>
  </si>
  <si>
    <t>Deska izolační ISOVER ORSET 1000x625 tl. 100 mm</t>
  </si>
  <si>
    <t>SPCM</t>
  </si>
  <si>
    <t>998713103</t>
  </si>
  <si>
    <t>Přesun hmot pro izolace tepelné, výšky do 24 m, nošením</t>
  </si>
  <si>
    <t>762495000</t>
  </si>
  <si>
    <t>Spojovací a ochranné prostř. obložení stěn, stropů</t>
  </si>
  <si>
    <t>762421024</t>
  </si>
  <si>
    <t>Obložení strop OSB 18 P+D šroub</t>
  </si>
  <si>
    <t>998762203</t>
  </si>
  <si>
    <t>Přesun hmot pro tesařské konstrukce, výšky do 24 m, nošením</t>
  </si>
  <si>
    <t>Tisá č.p.356 - etapa 2018, 2019,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</si>
</sst>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3.2" x14ac:dyDescent="0.25"/>
  <sheetData>
    <row r="1" spans="1:7" x14ac:dyDescent="0.25">
      <c r="A1" s="35" t="s">
        <v>40</v>
      </c>
    </row>
    <row r="2" spans="1:7" ht="57.75" customHeight="1" x14ac:dyDescent="0.25">
      <c r="A2" s="77" t="s">
        <v>41</v>
      </c>
      <c r="B2" s="77"/>
      <c r="C2" s="77"/>
      <c r="D2" s="77"/>
      <c r="E2" s="77"/>
      <c r="F2" s="77"/>
      <c r="G2" s="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1"/>
  <sheetViews>
    <sheetView showGridLines="0" topLeftCell="B36" zoomScaleNormal="100" zoomScaleSheetLayoutView="75" workbookViewId="0">
      <selection activeCell="H32" sqref="H32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3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 x14ac:dyDescent="0.25">
      <c r="A1" s="71" t="s">
        <v>38</v>
      </c>
      <c r="B1" s="90" t="s">
        <v>4</v>
      </c>
      <c r="C1" s="91"/>
      <c r="D1" s="91"/>
      <c r="E1" s="91"/>
      <c r="F1" s="91"/>
      <c r="G1" s="91"/>
      <c r="H1" s="91"/>
      <c r="I1" s="91"/>
      <c r="J1" s="92"/>
    </row>
    <row r="2" spans="1:15" ht="36" customHeight="1" x14ac:dyDescent="0.25">
      <c r="A2" s="3"/>
      <c r="B2" s="104" t="s">
        <v>24</v>
      </c>
      <c r="C2" s="105"/>
      <c r="D2" s="106"/>
      <c r="E2" s="107" t="s">
        <v>299</v>
      </c>
      <c r="F2" s="108"/>
      <c r="G2" s="108"/>
      <c r="H2" s="108"/>
      <c r="I2" s="108"/>
      <c r="J2" s="109"/>
      <c r="O2" s="2"/>
    </row>
    <row r="3" spans="1:15" ht="27" hidden="1" customHeight="1" x14ac:dyDescent="0.25">
      <c r="A3" s="3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5">
      <c r="A4" s="3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5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 x14ac:dyDescent="0.25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 x14ac:dyDescent="0.25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 x14ac:dyDescent="0.25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 x14ac:dyDescent="0.25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 x14ac:dyDescent="0.25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 x14ac:dyDescent="0.25">
      <c r="A11" s="3"/>
      <c r="B11" s="45" t="s">
        <v>20</v>
      </c>
      <c r="C11" s="4"/>
      <c r="D11" s="120"/>
      <c r="E11" s="120"/>
      <c r="F11" s="120"/>
      <c r="G11" s="120"/>
      <c r="H11" s="26" t="s">
        <v>42</v>
      </c>
      <c r="I11" s="125"/>
      <c r="J11" s="10"/>
    </row>
    <row r="12" spans="1:15" ht="15.75" customHeight="1" x14ac:dyDescent="0.25">
      <c r="A12" s="3"/>
      <c r="B12" s="39"/>
      <c r="C12" s="24"/>
      <c r="D12" s="121"/>
      <c r="E12" s="121"/>
      <c r="F12" s="121"/>
      <c r="G12" s="121"/>
      <c r="H12" s="26" t="s">
        <v>36</v>
      </c>
      <c r="I12" s="126"/>
      <c r="J12" s="10"/>
    </row>
    <row r="13" spans="1:15" ht="15.75" customHeight="1" x14ac:dyDescent="0.25">
      <c r="A13" s="3"/>
      <c r="B13" s="40"/>
      <c r="C13" s="25"/>
      <c r="D13" s="124"/>
      <c r="E13" s="122"/>
      <c r="F13" s="123"/>
      <c r="G13" s="123"/>
      <c r="H13" s="27"/>
      <c r="I13" s="32"/>
      <c r="J13" s="49"/>
    </row>
    <row r="14" spans="1:15" ht="24" hidden="1" customHeight="1" x14ac:dyDescent="0.25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5">
      <c r="A15" s="3"/>
      <c r="B15" s="50" t="s">
        <v>34</v>
      </c>
      <c r="C15" s="70"/>
      <c r="D15" s="51"/>
      <c r="E15" s="96"/>
      <c r="F15" s="96"/>
      <c r="G15" s="97"/>
      <c r="H15" s="97"/>
      <c r="I15" s="97" t="s">
        <v>31</v>
      </c>
      <c r="J15" s="98"/>
    </row>
    <row r="16" spans="1:15" ht="23.25" customHeight="1" x14ac:dyDescent="0.25">
      <c r="A16" s="189" t="s">
        <v>26</v>
      </c>
      <c r="B16" s="55" t="s">
        <v>26</v>
      </c>
      <c r="C16" s="56"/>
      <c r="D16" s="57"/>
      <c r="E16" s="83"/>
      <c r="F16" s="84"/>
      <c r="G16" s="83"/>
      <c r="H16" s="84"/>
      <c r="I16" s="83">
        <f>SUMIF(F55:F77,A16,I55:I77)+SUMIF(F55:F77,"PSU",I55:I77)</f>
        <v>0</v>
      </c>
      <c r="J16" s="85"/>
    </row>
    <row r="17" spans="1:10" ht="23.25" customHeight="1" x14ac:dyDescent="0.25">
      <c r="A17" s="189" t="s">
        <v>27</v>
      </c>
      <c r="B17" s="55" t="s">
        <v>27</v>
      </c>
      <c r="C17" s="56"/>
      <c r="D17" s="57"/>
      <c r="E17" s="83"/>
      <c r="F17" s="84"/>
      <c r="G17" s="83"/>
      <c r="H17" s="84"/>
      <c r="I17" s="83">
        <f>SUMIF(F55:F77,A17,I55:I77)</f>
        <v>0</v>
      </c>
      <c r="J17" s="85"/>
    </row>
    <row r="18" spans="1:10" ht="23.25" customHeight="1" x14ac:dyDescent="0.25">
      <c r="A18" s="189" t="s">
        <v>28</v>
      </c>
      <c r="B18" s="55" t="s">
        <v>28</v>
      </c>
      <c r="C18" s="56"/>
      <c r="D18" s="57"/>
      <c r="E18" s="83"/>
      <c r="F18" s="84"/>
      <c r="G18" s="83"/>
      <c r="H18" s="84"/>
      <c r="I18" s="83">
        <f>SUMIF(F55:F77,A18,I55:I77)</f>
        <v>0</v>
      </c>
      <c r="J18" s="85"/>
    </row>
    <row r="19" spans="1:10" ht="23.25" customHeight="1" x14ac:dyDescent="0.25">
      <c r="A19" s="189" t="s">
        <v>105</v>
      </c>
      <c r="B19" s="55" t="s">
        <v>29</v>
      </c>
      <c r="C19" s="56"/>
      <c r="D19" s="57"/>
      <c r="E19" s="83"/>
      <c r="F19" s="84"/>
      <c r="G19" s="83"/>
      <c r="H19" s="84"/>
      <c r="I19" s="83">
        <f>SUMIF(F55:F77,A19,I55:I77)</f>
        <v>0</v>
      </c>
      <c r="J19" s="85"/>
    </row>
    <row r="20" spans="1:10" ht="23.25" customHeight="1" x14ac:dyDescent="0.25">
      <c r="A20" s="189" t="s">
        <v>106</v>
      </c>
      <c r="B20" s="55" t="s">
        <v>30</v>
      </c>
      <c r="C20" s="56"/>
      <c r="D20" s="57"/>
      <c r="E20" s="83"/>
      <c r="F20" s="84"/>
      <c r="G20" s="83"/>
      <c r="H20" s="84"/>
      <c r="I20" s="83">
        <f>SUMIF(F55:F77,A20,I55:I77)</f>
        <v>0</v>
      </c>
      <c r="J20" s="85"/>
    </row>
    <row r="21" spans="1:10" ht="23.25" customHeight="1" x14ac:dyDescent="0.25">
      <c r="A21" s="3"/>
      <c r="B21" s="72" t="s">
        <v>31</v>
      </c>
      <c r="C21" s="73"/>
      <c r="D21" s="74"/>
      <c r="E21" s="86"/>
      <c r="F21" s="99"/>
      <c r="G21" s="86"/>
      <c r="H21" s="99"/>
      <c r="I21" s="86">
        <f>SUM(I16:J20)</f>
        <v>0</v>
      </c>
      <c r="J21" s="87"/>
    </row>
    <row r="22" spans="1:10" ht="33" customHeight="1" x14ac:dyDescent="0.25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5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81">
        <f>ZakladDPHSniVypocet</f>
        <v>0</v>
      </c>
      <c r="H23" s="82"/>
      <c r="I23" s="82"/>
      <c r="J23" s="60" t="str">
        <f t="shared" ref="J23:J28" si="0">Mena</f>
        <v>CZK</v>
      </c>
    </row>
    <row r="24" spans="1:10" ht="23.25" customHeight="1" x14ac:dyDescent="0.25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79">
        <f>IF(A24&lt;25, INT(A23), IF(A24&lt;75, INT(A23)+0.5, ROUNDUP(A23,0)))</f>
        <v>0</v>
      </c>
      <c r="H24" s="80"/>
      <c r="I24" s="80"/>
      <c r="J24" s="60" t="str">
        <f t="shared" si="0"/>
        <v>CZK</v>
      </c>
    </row>
    <row r="25" spans="1:10" ht="23.25" customHeight="1" x14ac:dyDescent="0.25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81">
        <f>ZakladDPHZaklVypocet</f>
        <v>0</v>
      </c>
      <c r="H25" s="82"/>
      <c r="I25" s="82"/>
      <c r="J25" s="60" t="str">
        <f t="shared" si="0"/>
        <v>CZK</v>
      </c>
    </row>
    <row r="26" spans="1:10" ht="23.25" customHeight="1" x14ac:dyDescent="0.25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93">
        <f>IF(A26&lt;25, INT(A25), IF(A26&lt;75, INT(A25)+0.5, ROUNDUP(A25,0)))</f>
        <v>0</v>
      </c>
      <c r="H26" s="94"/>
      <c r="I26" s="94"/>
      <c r="J26" s="54" t="str">
        <f t="shared" si="0"/>
        <v>CZK</v>
      </c>
    </row>
    <row r="27" spans="1:10" ht="23.25" customHeight="1" thickBot="1" x14ac:dyDescent="0.3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95">
        <f>CenaCelkem-(ZakladDPHSni+DPHSni+ZakladDPHZakl+DPHZakl)</f>
        <v>0</v>
      </c>
      <c r="H27" s="95"/>
      <c r="I27" s="95"/>
      <c r="J27" s="61" t="str">
        <f t="shared" si="0"/>
        <v>CZK</v>
      </c>
    </row>
    <row r="28" spans="1:10" ht="27.75" hidden="1" customHeight="1" thickBot="1" x14ac:dyDescent="0.3">
      <c r="A28" s="3"/>
      <c r="B28" s="162" t="s">
        <v>25</v>
      </c>
      <c r="C28" s="163"/>
      <c r="D28" s="163"/>
      <c r="E28" s="164"/>
      <c r="F28" s="165"/>
      <c r="G28" s="166">
        <f>ZakladDPHSniVypocet+ZakladDPHZaklVypocet</f>
        <v>0</v>
      </c>
      <c r="H28" s="166"/>
      <c r="I28" s="166"/>
      <c r="J28" s="167" t="str">
        <f t="shared" si="0"/>
        <v>CZK</v>
      </c>
    </row>
    <row r="29" spans="1:10" ht="27.75" customHeight="1" thickBot="1" x14ac:dyDescent="0.3">
      <c r="A29" s="3">
        <f>(A27-INT(A27))*100</f>
        <v>0</v>
      </c>
      <c r="B29" s="162" t="s">
        <v>37</v>
      </c>
      <c r="C29" s="168"/>
      <c r="D29" s="168"/>
      <c r="E29" s="168"/>
      <c r="F29" s="168"/>
      <c r="G29" s="169">
        <f>IF(A29&lt;25, INT(A27), IF(A29&lt;75, INT(A27)+0.5, ROUNDUP(A27,0)))</f>
        <v>0</v>
      </c>
      <c r="H29" s="169"/>
      <c r="I29" s="169"/>
      <c r="J29" s="170" t="s">
        <v>59</v>
      </c>
    </row>
    <row r="30" spans="1:10" ht="12.75" customHeight="1" x14ac:dyDescent="0.25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 x14ac:dyDescent="0.25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 x14ac:dyDescent="0.25">
      <c r="A32" s="3"/>
      <c r="B32" s="23"/>
      <c r="C32" s="18" t="s">
        <v>12</v>
      </c>
      <c r="D32" s="37"/>
      <c r="E32" s="37"/>
      <c r="F32" s="18" t="s">
        <v>11</v>
      </c>
      <c r="G32" s="37"/>
      <c r="H32" s="38"/>
      <c r="I32" s="37"/>
      <c r="J32" s="11"/>
    </row>
    <row r="33" spans="1:10" ht="47.25" customHeight="1" x14ac:dyDescent="0.25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 x14ac:dyDescent="0.25">
      <c r="A34" s="28"/>
      <c r="B34" s="28"/>
      <c r="C34" s="29"/>
      <c r="D34" s="88"/>
      <c r="E34" s="89"/>
      <c r="F34" s="29"/>
      <c r="G34" s="88"/>
      <c r="H34" s="89"/>
      <c r="I34" s="89"/>
      <c r="J34" s="36"/>
    </row>
    <row r="35" spans="1:10" ht="12.75" customHeight="1" x14ac:dyDescent="0.25">
      <c r="A35" s="3"/>
      <c r="B35" s="3"/>
      <c r="C35" s="4"/>
      <c r="D35" s="78" t="s">
        <v>2</v>
      </c>
      <c r="E35" s="78"/>
      <c r="F35" s="4"/>
      <c r="G35" s="43"/>
      <c r="H35" s="12" t="s">
        <v>3</v>
      </c>
      <c r="I35" s="43"/>
      <c r="J35" s="11"/>
    </row>
    <row r="36" spans="1:10" ht="13.5" customHeight="1" thickBot="1" x14ac:dyDescent="0.3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5">
      <c r="B37" s="132" t="s">
        <v>17</v>
      </c>
      <c r="C37" s="133"/>
      <c r="D37" s="133"/>
      <c r="E37" s="133"/>
      <c r="F37" s="134"/>
      <c r="G37" s="134"/>
      <c r="H37" s="134"/>
      <c r="I37" s="134"/>
      <c r="J37" s="133"/>
    </row>
    <row r="38" spans="1:10" ht="25.5" customHeight="1" x14ac:dyDescent="0.25">
      <c r="A38" s="131" t="s">
        <v>39</v>
      </c>
      <c r="B38" s="135" t="s">
        <v>18</v>
      </c>
      <c r="C38" s="136" t="s">
        <v>6</v>
      </c>
      <c r="D38" s="137"/>
      <c r="E38" s="137"/>
      <c r="F38" s="138" t="str">
        <f>B23</f>
        <v>Základ pro sníženou DPH</v>
      </c>
      <c r="G38" s="138" t="str">
        <f>B25</f>
        <v>Základ pro základní DPH</v>
      </c>
      <c r="H38" s="139" t="s">
        <v>19</v>
      </c>
      <c r="I38" s="139" t="s">
        <v>1</v>
      </c>
      <c r="J38" s="140" t="s">
        <v>0</v>
      </c>
    </row>
    <row r="39" spans="1:10" ht="25.5" hidden="1" customHeight="1" x14ac:dyDescent="0.25">
      <c r="A39" s="131">
        <v>1</v>
      </c>
      <c r="B39" s="141" t="s">
        <v>44</v>
      </c>
      <c r="C39" s="142"/>
      <c r="D39" s="143"/>
      <c r="E39" s="143"/>
      <c r="F39" s="144">
        <f>'03 001 Pol'!AE50+'03 002 Pol'!AE34+'04 001 Pol'!AE38+'05 001 Pol'!AE11+'05 001 P1'!AE21</f>
        <v>0</v>
      </c>
      <c r="G39" s="145">
        <f>'03 001 Pol'!AF50+'03 002 Pol'!AF34+'04 001 Pol'!AF38+'05 001 Pol'!AF11+'05 001 P1'!AF21</f>
        <v>0</v>
      </c>
      <c r="H39" s="146">
        <f>(F39*SazbaDPH1/100)+(G39*SazbaDPH2/100)</f>
        <v>0</v>
      </c>
      <c r="I39" s="146">
        <f>F39+G39+H39</f>
        <v>0</v>
      </c>
      <c r="J39" s="147" t="str">
        <f>IF(CenaCelkemVypocet=0,"",I39/CenaCelkemVypocet*100)</f>
        <v/>
      </c>
    </row>
    <row r="40" spans="1:10" ht="25.5" customHeight="1" x14ac:dyDescent="0.25">
      <c r="A40" s="131">
        <v>2</v>
      </c>
      <c r="B40" s="148" t="s">
        <v>45</v>
      </c>
      <c r="C40" s="149" t="s">
        <v>46</v>
      </c>
      <c r="D40" s="150"/>
      <c r="E40" s="150"/>
      <c r="F40" s="151">
        <f>'03 001 Pol'!AE50+'03 002 Pol'!AE34</f>
        <v>0</v>
      </c>
      <c r="G40" s="152">
        <f>'03 001 Pol'!AF50+'03 002 Pol'!AF34</f>
        <v>0</v>
      </c>
      <c r="H40" s="152">
        <f>(F40*SazbaDPH1/100)+(G40*SazbaDPH2/100)</f>
        <v>0</v>
      </c>
      <c r="I40" s="152">
        <f>F40+G40+H40</f>
        <v>0</v>
      </c>
      <c r="J40" s="153" t="str">
        <f>IF(CenaCelkemVypocet=0,"",I40/CenaCelkemVypocet*100)</f>
        <v/>
      </c>
    </row>
    <row r="41" spans="1:10" ht="25.5" customHeight="1" x14ac:dyDescent="0.25">
      <c r="A41" s="131">
        <v>3</v>
      </c>
      <c r="B41" s="154" t="s">
        <v>47</v>
      </c>
      <c r="C41" s="142" t="s">
        <v>48</v>
      </c>
      <c r="D41" s="143"/>
      <c r="E41" s="143"/>
      <c r="F41" s="155">
        <f>'03 001 Pol'!AE50</f>
        <v>0</v>
      </c>
      <c r="G41" s="146">
        <f>'03 001 Pol'!AF50</f>
        <v>0</v>
      </c>
      <c r="H41" s="146">
        <f>(F41*SazbaDPH1/100)+(G41*SazbaDPH2/100)</f>
        <v>0</v>
      </c>
      <c r="I41" s="146">
        <f>F41+G41+H41</f>
        <v>0</v>
      </c>
      <c r="J41" s="147" t="str">
        <f>IF(CenaCelkemVypocet=0,"",I41/CenaCelkemVypocet*100)</f>
        <v/>
      </c>
    </row>
    <row r="42" spans="1:10" ht="25.5" customHeight="1" x14ac:dyDescent="0.25">
      <c r="A42" s="131">
        <v>3</v>
      </c>
      <c r="B42" s="154" t="s">
        <v>49</v>
      </c>
      <c r="C42" s="142" t="s">
        <v>50</v>
      </c>
      <c r="D42" s="143"/>
      <c r="E42" s="143"/>
      <c r="F42" s="155">
        <f>'03 002 Pol'!AE34</f>
        <v>0</v>
      </c>
      <c r="G42" s="146">
        <f>'03 002 Pol'!AF34</f>
        <v>0</v>
      </c>
      <c r="H42" s="146">
        <f>(F42*SazbaDPH1/100)+(G42*SazbaDPH2/100)</f>
        <v>0</v>
      </c>
      <c r="I42" s="146">
        <f>F42+G42+H42</f>
        <v>0</v>
      </c>
      <c r="J42" s="147" t="str">
        <f>IF(CenaCelkemVypocet=0,"",I42/CenaCelkemVypocet*100)</f>
        <v/>
      </c>
    </row>
    <row r="43" spans="1:10" ht="25.5" customHeight="1" x14ac:dyDescent="0.25">
      <c r="A43" s="131">
        <v>2</v>
      </c>
      <c r="B43" s="148" t="s">
        <v>51</v>
      </c>
      <c r="C43" s="149" t="s">
        <v>52</v>
      </c>
      <c r="D43" s="150"/>
      <c r="E43" s="150"/>
      <c r="F43" s="151">
        <f>'04 001 Pol'!AE38</f>
        <v>0</v>
      </c>
      <c r="G43" s="152">
        <f>'04 001 Pol'!AF38</f>
        <v>0</v>
      </c>
      <c r="H43" s="152">
        <f>(F43*SazbaDPH1/100)+(G43*SazbaDPH2/100)</f>
        <v>0</v>
      </c>
      <c r="I43" s="152">
        <f>F43+G43+H43</f>
        <v>0</v>
      </c>
      <c r="J43" s="153" t="str">
        <f>IF(CenaCelkemVypocet=0,"",I43/CenaCelkemVypocet*100)</f>
        <v/>
      </c>
    </row>
    <row r="44" spans="1:10" ht="25.5" customHeight="1" x14ac:dyDescent="0.25">
      <c r="A44" s="131">
        <v>3</v>
      </c>
      <c r="B44" s="154" t="s">
        <v>47</v>
      </c>
      <c r="C44" s="142" t="s">
        <v>53</v>
      </c>
      <c r="D44" s="143"/>
      <c r="E44" s="143"/>
      <c r="F44" s="155">
        <f>'04 001 Pol'!AE38</f>
        <v>0</v>
      </c>
      <c r="G44" s="146">
        <f>'04 001 Pol'!AF38</f>
        <v>0</v>
      </c>
      <c r="H44" s="146">
        <f>(F44*SazbaDPH1/100)+(G44*SazbaDPH2/100)</f>
        <v>0</v>
      </c>
      <c r="I44" s="146">
        <f>F44+G44+H44</f>
        <v>0</v>
      </c>
      <c r="J44" s="147" t="str">
        <f>IF(CenaCelkemVypocet=0,"",I44/CenaCelkemVypocet*100)</f>
        <v/>
      </c>
    </row>
    <row r="45" spans="1:10" ht="25.5" customHeight="1" x14ac:dyDescent="0.25">
      <c r="A45" s="131">
        <v>2</v>
      </c>
      <c r="B45" s="148" t="s">
        <v>54</v>
      </c>
      <c r="C45" s="149" t="s">
        <v>55</v>
      </c>
      <c r="D45" s="150"/>
      <c r="E45" s="150"/>
      <c r="F45" s="151">
        <f>'05 001 Pol'!AE11+'05 001 P1'!AE21</f>
        <v>0</v>
      </c>
      <c r="G45" s="152">
        <f>'05 001 Pol'!AF11+'05 001 P1'!AF21</f>
        <v>0</v>
      </c>
      <c r="H45" s="152">
        <f>(F45*SazbaDPH1/100)+(G45*SazbaDPH2/100)</f>
        <v>0</v>
      </c>
      <c r="I45" s="152">
        <f>F45+G45+H45</f>
        <v>0</v>
      </c>
      <c r="J45" s="153" t="str">
        <f>IF(CenaCelkemVypocet=0,"",I45/CenaCelkemVypocet*100)</f>
        <v/>
      </c>
    </row>
    <row r="46" spans="1:10" ht="25.5" customHeight="1" x14ac:dyDescent="0.25">
      <c r="A46" s="131">
        <v>3</v>
      </c>
      <c r="B46" s="154" t="s">
        <v>47</v>
      </c>
      <c r="C46" s="142" t="s">
        <v>56</v>
      </c>
      <c r="D46" s="143"/>
      <c r="E46" s="143"/>
      <c r="F46" s="155">
        <f>'05 001 Pol'!AE11</f>
        <v>0</v>
      </c>
      <c r="G46" s="146">
        <f>'05 001 Pol'!AF11</f>
        <v>0</v>
      </c>
      <c r="H46" s="146">
        <f>(F46*SazbaDPH1/100)+(G46*SazbaDPH2/100)</f>
        <v>0</v>
      </c>
      <c r="I46" s="146">
        <f>F46+G46+H46</f>
        <v>0</v>
      </c>
      <c r="J46" s="147" t="str">
        <f>IF(CenaCelkemVypocet=0,"",I46/CenaCelkemVypocet*100)</f>
        <v/>
      </c>
    </row>
    <row r="47" spans="1:10" ht="25.5" customHeight="1" x14ac:dyDescent="0.25">
      <c r="A47" s="131">
        <v>3</v>
      </c>
      <c r="B47" s="154" t="s">
        <v>47</v>
      </c>
      <c r="C47" s="142" t="s">
        <v>57</v>
      </c>
      <c r="D47" s="143"/>
      <c r="E47" s="143"/>
      <c r="F47" s="155">
        <f>'05 001 P1'!AE21</f>
        <v>0</v>
      </c>
      <c r="G47" s="146">
        <f>'05 001 P1'!AF21</f>
        <v>0</v>
      </c>
      <c r="H47" s="146">
        <f>(F47*SazbaDPH1/100)+(G47*SazbaDPH2/100)</f>
        <v>0</v>
      </c>
      <c r="I47" s="146">
        <f>F47+G47+H47</f>
        <v>0</v>
      </c>
      <c r="J47" s="147" t="str">
        <f>IF(CenaCelkemVypocet=0,"",I47/CenaCelkemVypocet*100)</f>
        <v/>
      </c>
    </row>
    <row r="48" spans="1:10" ht="25.5" customHeight="1" x14ac:dyDescent="0.25">
      <c r="A48" s="131"/>
      <c r="B48" s="156" t="s">
        <v>58</v>
      </c>
      <c r="C48" s="157"/>
      <c r="D48" s="157"/>
      <c r="E48" s="158"/>
      <c r="F48" s="159">
        <f>SUMIF(A39:A47,"=1",F39:F47)</f>
        <v>0</v>
      </c>
      <c r="G48" s="160">
        <f>SUMIF(A39:A47,"=1",G39:G47)</f>
        <v>0</v>
      </c>
      <c r="H48" s="160">
        <f>SUMIF(A39:A47,"=1",H39:H47)</f>
        <v>0</v>
      </c>
      <c r="I48" s="160">
        <f>SUMIF(A39:A47,"=1",I39:I47)</f>
        <v>0</v>
      </c>
      <c r="J48" s="161">
        <f>SUMIF(A39:A47,"=1",J39:J47)</f>
        <v>0</v>
      </c>
    </row>
    <row r="52" spans="1:10" ht="15.6" x14ac:dyDescent="0.3">
      <c r="B52" s="171" t="s">
        <v>60</v>
      </c>
    </row>
    <row r="54" spans="1:10" ht="25.5" customHeight="1" x14ac:dyDescent="0.25">
      <c r="A54" s="172"/>
      <c r="B54" s="175" t="s">
        <v>18</v>
      </c>
      <c r="C54" s="175" t="s">
        <v>6</v>
      </c>
      <c r="D54" s="176"/>
      <c r="E54" s="176"/>
      <c r="F54" s="177" t="s">
        <v>61</v>
      </c>
      <c r="G54" s="177"/>
      <c r="H54" s="177"/>
      <c r="I54" s="177" t="s">
        <v>31</v>
      </c>
      <c r="J54" s="177" t="s">
        <v>0</v>
      </c>
    </row>
    <row r="55" spans="1:10" ht="25.5" customHeight="1" x14ac:dyDescent="0.25">
      <c r="A55" s="173"/>
      <c r="B55" s="178" t="s">
        <v>62</v>
      </c>
      <c r="C55" s="179" t="s">
        <v>63</v>
      </c>
      <c r="D55" s="180"/>
      <c r="E55" s="180"/>
      <c r="F55" s="185" t="s">
        <v>26</v>
      </c>
      <c r="G55" s="186"/>
      <c r="H55" s="186"/>
      <c r="I55" s="186">
        <f>'03 001 Pol'!G8</f>
        <v>0</v>
      </c>
      <c r="J55" s="183" t="str">
        <f>IF(I78=0,"",I55/I78*100)</f>
        <v/>
      </c>
    </row>
    <row r="56" spans="1:10" ht="25.5" customHeight="1" x14ac:dyDescent="0.25">
      <c r="A56" s="173"/>
      <c r="B56" s="178" t="s">
        <v>64</v>
      </c>
      <c r="C56" s="179" t="s">
        <v>65</v>
      </c>
      <c r="D56" s="180"/>
      <c r="E56" s="180"/>
      <c r="F56" s="185" t="s">
        <v>26</v>
      </c>
      <c r="G56" s="186"/>
      <c r="H56" s="186"/>
      <c r="I56" s="186">
        <f>'03 001 Pol'!G14</f>
        <v>0</v>
      </c>
      <c r="J56" s="183" t="str">
        <f>IF(I78=0,"",I56/I78*100)</f>
        <v/>
      </c>
    </row>
    <row r="57" spans="1:10" ht="25.5" customHeight="1" x14ac:dyDescent="0.25">
      <c r="A57" s="173"/>
      <c r="B57" s="178" t="s">
        <v>66</v>
      </c>
      <c r="C57" s="179" t="s">
        <v>67</v>
      </c>
      <c r="D57" s="180"/>
      <c r="E57" s="180"/>
      <c r="F57" s="185" t="s">
        <v>26</v>
      </c>
      <c r="G57" s="186"/>
      <c r="H57" s="186"/>
      <c r="I57" s="186">
        <f>'03 001 Pol'!G16</f>
        <v>0</v>
      </c>
      <c r="J57" s="183" t="str">
        <f>IF(I78=0,"",I57/I78*100)</f>
        <v/>
      </c>
    </row>
    <row r="58" spans="1:10" ht="25.5" customHeight="1" x14ac:dyDescent="0.25">
      <c r="A58" s="173"/>
      <c r="B58" s="178" t="s">
        <v>68</v>
      </c>
      <c r="C58" s="179" t="s">
        <v>69</v>
      </c>
      <c r="D58" s="180"/>
      <c r="E58" s="180"/>
      <c r="F58" s="185" t="s">
        <v>26</v>
      </c>
      <c r="G58" s="186"/>
      <c r="H58" s="186"/>
      <c r="I58" s="186">
        <f>'03 001 Pol'!G18</f>
        <v>0</v>
      </c>
      <c r="J58" s="183" t="str">
        <f>IF(I78=0,"",I58/I78*100)</f>
        <v/>
      </c>
    </row>
    <row r="59" spans="1:10" ht="25.5" customHeight="1" x14ac:dyDescent="0.25">
      <c r="A59" s="173"/>
      <c r="B59" s="178" t="s">
        <v>70</v>
      </c>
      <c r="C59" s="179" t="s">
        <v>71</v>
      </c>
      <c r="D59" s="180"/>
      <c r="E59" s="180"/>
      <c r="F59" s="185" t="s">
        <v>26</v>
      </c>
      <c r="G59" s="186"/>
      <c r="H59" s="186"/>
      <c r="I59" s="186">
        <f>'04 001 Pol'!G8</f>
        <v>0</v>
      </c>
      <c r="J59" s="183" t="str">
        <f>IF(I78=0,"",I59/I78*100)</f>
        <v/>
      </c>
    </row>
    <row r="60" spans="1:10" ht="25.5" customHeight="1" x14ac:dyDescent="0.25">
      <c r="A60" s="173"/>
      <c r="B60" s="178" t="s">
        <v>72</v>
      </c>
      <c r="C60" s="179" t="s">
        <v>73</v>
      </c>
      <c r="D60" s="180"/>
      <c r="E60" s="180"/>
      <c r="F60" s="185" t="s">
        <v>26</v>
      </c>
      <c r="G60" s="186"/>
      <c r="H60" s="186"/>
      <c r="I60" s="186">
        <f>'03 001 Pol'!G22</f>
        <v>0</v>
      </c>
      <c r="J60" s="183" t="str">
        <f>IF(I78=0,"",I60/I78*100)</f>
        <v/>
      </c>
    </row>
    <row r="61" spans="1:10" ht="25.5" customHeight="1" x14ac:dyDescent="0.25">
      <c r="A61" s="173"/>
      <c r="B61" s="178" t="s">
        <v>74</v>
      </c>
      <c r="C61" s="179" t="s">
        <v>75</v>
      </c>
      <c r="D61" s="180"/>
      <c r="E61" s="180"/>
      <c r="F61" s="185" t="s">
        <v>26</v>
      </c>
      <c r="G61" s="186"/>
      <c r="H61" s="186"/>
      <c r="I61" s="186">
        <f>'05 001 Pol'!G8</f>
        <v>0</v>
      </c>
      <c r="J61" s="183" t="str">
        <f>IF(I78=0,"",I61/I78*100)</f>
        <v/>
      </c>
    </row>
    <row r="62" spans="1:10" ht="25.5" customHeight="1" x14ac:dyDescent="0.25">
      <c r="A62" s="173"/>
      <c r="B62" s="178" t="s">
        <v>76</v>
      </c>
      <c r="C62" s="179" t="s">
        <v>77</v>
      </c>
      <c r="D62" s="180"/>
      <c r="E62" s="180"/>
      <c r="F62" s="185" t="s">
        <v>26</v>
      </c>
      <c r="G62" s="186"/>
      <c r="H62" s="186"/>
      <c r="I62" s="186">
        <f>'04 001 Pol'!G15</f>
        <v>0</v>
      </c>
      <c r="J62" s="183" t="str">
        <f>IF(I78=0,"",I62/I78*100)</f>
        <v/>
      </c>
    </row>
    <row r="63" spans="1:10" ht="25.5" customHeight="1" x14ac:dyDescent="0.25">
      <c r="A63" s="173"/>
      <c r="B63" s="178" t="s">
        <v>78</v>
      </c>
      <c r="C63" s="179" t="s">
        <v>79</v>
      </c>
      <c r="D63" s="180"/>
      <c r="E63" s="180"/>
      <c r="F63" s="185" t="s">
        <v>26</v>
      </c>
      <c r="G63" s="186"/>
      <c r="H63" s="186"/>
      <c r="I63" s="186">
        <f>'03 001 Pol'!G24</f>
        <v>0</v>
      </c>
      <c r="J63" s="183" t="str">
        <f>IF(I78=0,"",I63/I78*100)</f>
        <v/>
      </c>
    </row>
    <row r="64" spans="1:10" ht="25.5" customHeight="1" x14ac:dyDescent="0.25">
      <c r="A64" s="173"/>
      <c r="B64" s="178" t="s">
        <v>80</v>
      </c>
      <c r="C64" s="179" t="s">
        <v>81</v>
      </c>
      <c r="D64" s="180"/>
      <c r="E64" s="180"/>
      <c r="F64" s="185" t="s">
        <v>26</v>
      </c>
      <c r="G64" s="186"/>
      <c r="H64" s="186"/>
      <c r="I64" s="186">
        <f>'03 001 Pol'!G26</f>
        <v>0</v>
      </c>
      <c r="J64" s="183" t="str">
        <f>IF(I78=0,"",I64/I78*100)</f>
        <v/>
      </c>
    </row>
    <row r="65" spans="1:10" ht="25.5" customHeight="1" x14ac:dyDescent="0.25">
      <c r="A65" s="173"/>
      <c r="B65" s="178" t="s">
        <v>82</v>
      </c>
      <c r="C65" s="179" t="s">
        <v>83</v>
      </c>
      <c r="D65" s="180"/>
      <c r="E65" s="180"/>
      <c r="F65" s="185" t="s">
        <v>26</v>
      </c>
      <c r="G65" s="186"/>
      <c r="H65" s="186"/>
      <c r="I65" s="186">
        <f>'04 001 Pol'!G19</f>
        <v>0</v>
      </c>
      <c r="J65" s="183" t="str">
        <f>IF(I78=0,"",I65/I78*100)</f>
        <v/>
      </c>
    </row>
    <row r="66" spans="1:10" ht="25.5" customHeight="1" x14ac:dyDescent="0.25">
      <c r="A66" s="173"/>
      <c r="B66" s="178" t="s">
        <v>84</v>
      </c>
      <c r="C66" s="179" t="s">
        <v>85</v>
      </c>
      <c r="D66" s="180"/>
      <c r="E66" s="180"/>
      <c r="F66" s="185" t="s">
        <v>26</v>
      </c>
      <c r="G66" s="186"/>
      <c r="H66" s="186"/>
      <c r="I66" s="186">
        <f>'03 001 Pol'!G29+'04 001 Pol'!G21</f>
        <v>0</v>
      </c>
      <c r="J66" s="183" t="str">
        <f>IF(I78=0,"",I66/I78*100)</f>
        <v/>
      </c>
    </row>
    <row r="67" spans="1:10" ht="25.5" customHeight="1" x14ac:dyDescent="0.25">
      <c r="A67" s="173"/>
      <c r="B67" s="178" t="s">
        <v>86</v>
      </c>
      <c r="C67" s="179" t="s">
        <v>87</v>
      </c>
      <c r="D67" s="180"/>
      <c r="E67" s="180"/>
      <c r="F67" s="185" t="s">
        <v>27</v>
      </c>
      <c r="G67" s="186"/>
      <c r="H67" s="186"/>
      <c r="I67" s="186">
        <f>'05 001 P1'!G8</f>
        <v>0</v>
      </c>
      <c r="J67" s="183" t="str">
        <f>IF(I78=0,"",I67/I78*100)</f>
        <v/>
      </c>
    </row>
    <row r="68" spans="1:10" ht="25.5" customHeight="1" x14ac:dyDescent="0.25">
      <c r="A68" s="173"/>
      <c r="B68" s="178" t="s">
        <v>88</v>
      </c>
      <c r="C68" s="179" t="s">
        <v>89</v>
      </c>
      <c r="D68" s="180"/>
      <c r="E68" s="180"/>
      <c r="F68" s="185" t="s">
        <v>27</v>
      </c>
      <c r="G68" s="186"/>
      <c r="H68" s="186"/>
      <c r="I68" s="186">
        <f>'04 001 Pol'!G23</f>
        <v>0</v>
      </c>
      <c r="J68" s="183" t="str">
        <f>IF(I78=0,"",I68/I78*100)</f>
        <v/>
      </c>
    </row>
    <row r="69" spans="1:10" ht="25.5" customHeight="1" x14ac:dyDescent="0.25">
      <c r="A69" s="173"/>
      <c r="B69" s="178" t="s">
        <v>90</v>
      </c>
      <c r="C69" s="179" t="s">
        <v>91</v>
      </c>
      <c r="D69" s="180"/>
      <c r="E69" s="180"/>
      <c r="F69" s="185" t="s">
        <v>27</v>
      </c>
      <c r="G69" s="186"/>
      <c r="H69" s="186"/>
      <c r="I69" s="186">
        <f>'03 002 Pol'!G8</f>
        <v>0</v>
      </c>
      <c r="J69" s="183" t="str">
        <f>IF(I78=0,"",I69/I78*100)</f>
        <v/>
      </c>
    </row>
    <row r="70" spans="1:10" ht="25.5" customHeight="1" x14ac:dyDescent="0.25">
      <c r="A70" s="173"/>
      <c r="B70" s="178" t="s">
        <v>92</v>
      </c>
      <c r="C70" s="179" t="s">
        <v>93</v>
      </c>
      <c r="D70" s="180"/>
      <c r="E70" s="180"/>
      <c r="F70" s="185" t="s">
        <v>27</v>
      </c>
      <c r="G70" s="186"/>
      <c r="H70" s="186"/>
      <c r="I70" s="186">
        <f>'03 002 Pol'!G25</f>
        <v>0</v>
      </c>
      <c r="J70" s="183" t="str">
        <f>IF(I78=0,"",I70/I78*100)</f>
        <v/>
      </c>
    </row>
    <row r="71" spans="1:10" ht="25.5" customHeight="1" x14ac:dyDescent="0.25">
      <c r="A71" s="173"/>
      <c r="B71" s="178" t="s">
        <v>94</v>
      </c>
      <c r="C71" s="179" t="s">
        <v>95</v>
      </c>
      <c r="D71" s="180"/>
      <c r="E71" s="180"/>
      <c r="F71" s="185" t="s">
        <v>27</v>
      </c>
      <c r="G71" s="186"/>
      <c r="H71" s="186"/>
      <c r="I71" s="186">
        <f>'05 001 P1'!G13</f>
        <v>0</v>
      </c>
      <c r="J71" s="183" t="str">
        <f>IF(I78=0,"",I71/I78*100)</f>
        <v/>
      </c>
    </row>
    <row r="72" spans="1:10" ht="25.5" customHeight="1" x14ac:dyDescent="0.25">
      <c r="A72" s="173"/>
      <c r="B72" s="178" t="s">
        <v>96</v>
      </c>
      <c r="C72" s="179" t="s">
        <v>97</v>
      </c>
      <c r="D72" s="180"/>
      <c r="E72" s="180"/>
      <c r="F72" s="185" t="s">
        <v>27</v>
      </c>
      <c r="G72" s="186"/>
      <c r="H72" s="186"/>
      <c r="I72" s="186">
        <f>'03 001 Pol'!G31+'04 001 Pol'!G25</f>
        <v>0</v>
      </c>
      <c r="J72" s="183" t="str">
        <f>IF(I78=0,"",I72/I78*100)</f>
        <v/>
      </c>
    </row>
    <row r="73" spans="1:10" ht="25.5" customHeight="1" x14ac:dyDescent="0.25">
      <c r="A73" s="173"/>
      <c r="B73" s="178" t="s">
        <v>98</v>
      </c>
      <c r="C73" s="179" t="s">
        <v>99</v>
      </c>
      <c r="D73" s="180"/>
      <c r="E73" s="180"/>
      <c r="F73" s="185" t="s">
        <v>28</v>
      </c>
      <c r="G73" s="186"/>
      <c r="H73" s="186"/>
      <c r="I73" s="186">
        <f>'03 001 Pol'!G34</f>
        <v>0</v>
      </c>
      <c r="J73" s="183" t="str">
        <f>IF(I78=0,"",I73/I78*100)</f>
        <v/>
      </c>
    </row>
    <row r="74" spans="1:10" ht="25.5" customHeight="1" x14ac:dyDescent="0.25">
      <c r="A74" s="173"/>
      <c r="B74" s="178" t="s">
        <v>100</v>
      </c>
      <c r="C74" s="179" t="s">
        <v>101</v>
      </c>
      <c r="D74" s="180"/>
      <c r="E74" s="180"/>
      <c r="F74" s="185" t="s">
        <v>28</v>
      </c>
      <c r="G74" s="186"/>
      <c r="H74" s="186"/>
      <c r="I74" s="186">
        <f>'03 001 Pol'!G36</f>
        <v>0</v>
      </c>
      <c r="J74" s="183" t="str">
        <f>IF(I78=0,"",I74/I78*100)</f>
        <v/>
      </c>
    </row>
    <row r="75" spans="1:10" ht="25.5" customHeight="1" x14ac:dyDescent="0.25">
      <c r="A75" s="173"/>
      <c r="B75" s="178" t="s">
        <v>102</v>
      </c>
      <c r="C75" s="179" t="s">
        <v>103</v>
      </c>
      <c r="D75" s="180"/>
      <c r="E75" s="180"/>
      <c r="F75" s="185" t="s">
        <v>104</v>
      </c>
      <c r="G75" s="186"/>
      <c r="H75" s="186"/>
      <c r="I75" s="186">
        <f>'03 001 Pol'!G39+'04 001 Pol'!G27</f>
        <v>0</v>
      </c>
      <c r="J75" s="183" t="str">
        <f>IF(I78=0,"",I75/I78*100)</f>
        <v/>
      </c>
    </row>
    <row r="76" spans="1:10" ht="25.5" customHeight="1" x14ac:dyDescent="0.25">
      <c r="A76" s="173"/>
      <c r="B76" s="178" t="s">
        <v>105</v>
      </c>
      <c r="C76" s="179" t="s">
        <v>29</v>
      </c>
      <c r="D76" s="180"/>
      <c r="E76" s="180"/>
      <c r="F76" s="185" t="s">
        <v>105</v>
      </c>
      <c r="G76" s="186"/>
      <c r="H76" s="186"/>
      <c r="I76" s="186">
        <f>'03 001 Pol'!G46+'03 002 Pol'!G29+'04 001 Pol'!G34+'05 001 P1'!G17</f>
        <v>0</v>
      </c>
      <c r="J76" s="183" t="str">
        <f>IF(I78=0,"",I76/I78*100)</f>
        <v/>
      </c>
    </row>
    <row r="77" spans="1:10" ht="25.5" customHeight="1" x14ac:dyDescent="0.25">
      <c r="A77" s="173"/>
      <c r="B77" s="178" t="s">
        <v>106</v>
      </c>
      <c r="C77" s="179" t="s">
        <v>30</v>
      </c>
      <c r="D77" s="180"/>
      <c r="E77" s="180"/>
      <c r="F77" s="185" t="s">
        <v>106</v>
      </c>
      <c r="G77" s="186"/>
      <c r="H77" s="186"/>
      <c r="I77" s="186">
        <f>'03 002 Pol'!G31</f>
        <v>0</v>
      </c>
      <c r="J77" s="183" t="str">
        <f>IF(I78=0,"",I77/I78*100)</f>
        <v/>
      </c>
    </row>
    <row r="78" spans="1:10" ht="25.5" customHeight="1" x14ac:dyDescent="0.25">
      <c r="A78" s="174"/>
      <c r="B78" s="181" t="s">
        <v>1</v>
      </c>
      <c r="C78" s="181"/>
      <c r="D78" s="182"/>
      <c r="E78" s="182"/>
      <c r="F78" s="187"/>
      <c r="G78" s="188"/>
      <c r="H78" s="188"/>
      <c r="I78" s="188">
        <f>SUM(I55:I77)</f>
        <v>0</v>
      </c>
      <c r="J78" s="184">
        <f>SUM(J55:J77)</f>
        <v>0</v>
      </c>
    </row>
    <row r="79" spans="1:10" x14ac:dyDescent="0.25">
      <c r="F79" s="129"/>
      <c r="G79" s="128"/>
      <c r="H79" s="129"/>
      <c r="I79" s="128"/>
      <c r="J79" s="130"/>
    </row>
    <row r="80" spans="1:10" x14ac:dyDescent="0.25">
      <c r="F80" s="129"/>
      <c r="G80" s="128"/>
      <c r="H80" s="129"/>
      <c r="I80" s="128"/>
      <c r="J80" s="130"/>
    </row>
    <row r="81" spans="6:10" x14ac:dyDescent="0.25">
      <c r="F81" s="129"/>
      <c r="G81" s="128"/>
      <c r="H81" s="129"/>
      <c r="I81" s="128"/>
      <c r="J81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C75:E75"/>
    <mergeCell ref="C76:E76"/>
    <mergeCell ref="C77:E77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C46:E46"/>
    <mergeCell ref="C47:E47"/>
    <mergeCell ref="B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5" customWidth="1"/>
    <col min="2" max="2" width="14.44140625" style="5" customWidth="1"/>
    <col min="3" max="3" width="38.33203125" style="9" customWidth="1"/>
    <col min="4" max="4" width="4.5546875" style="5" customWidth="1"/>
    <col min="5" max="5" width="10.5546875" style="5" customWidth="1"/>
    <col min="6" max="6" width="9.88671875" style="5" customWidth="1"/>
    <col min="7" max="7" width="12.6640625" style="5" customWidth="1"/>
    <col min="8" max="16384" width="9.109375" style="5"/>
  </cols>
  <sheetData>
    <row r="1" spans="1:7" ht="15.6" x14ac:dyDescent="0.25">
      <c r="A1" s="100" t="s">
        <v>7</v>
      </c>
      <c r="B1" s="100"/>
      <c r="C1" s="101"/>
      <c r="D1" s="100"/>
      <c r="E1" s="100"/>
      <c r="F1" s="100"/>
      <c r="G1" s="100"/>
    </row>
    <row r="2" spans="1:7" ht="24.9" customHeight="1" x14ac:dyDescent="0.25">
      <c r="A2" s="76" t="s">
        <v>8</v>
      </c>
      <c r="B2" s="75"/>
      <c r="C2" s="102"/>
      <c r="D2" s="102"/>
      <c r="E2" s="102"/>
      <c r="F2" s="102"/>
      <c r="G2" s="103"/>
    </row>
    <row r="3" spans="1:7" ht="24.9" customHeight="1" x14ac:dyDescent="0.25">
      <c r="A3" s="76" t="s">
        <v>9</v>
      </c>
      <c r="B3" s="75"/>
      <c r="C3" s="102"/>
      <c r="D3" s="102"/>
      <c r="E3" s="102"/>
      <c r="F3" s="102"/>
      <c r="G3" s="103"/>
    </row>
    <row r="4" spans="1:7" ht="24.9" customHeight="1" x14ac:dyDescent="0.25">
      <c r="A4" s="76" t="s">
        <v>10</v>
      </c>
      <c r="B4" s="75"/>
      <c r="C4" s="102"/>
      <c r="D4" s="102"/>
      <c r="E4" s="102"/>
      <c r="F4" s="102"/>
      <c r="G4" s="103"/>
    </row>
    <row r="5" spans="1:7" x14ac:dyDescent="0.25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5AA4-3E51-4DF9-91BC-78791706C3DF}">
  <sheetPr>
    <outlinePr summaryBelow="0"/>
  </sheetPr>
  <dimension ref="A1:BH5000"/>
  <sheetViews>
    <sheetView workbookViewId="0">
      <pane ySplit="7" topLeftCell="A8" activePane="bottomLeft" state="frozen"/>
      <selection pane="bottomLeft" activeCell="B4" sqref="B4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107</v>
      </c>
    </row>
    <row r="2" spans="1:60" ht="25.05" customHeight="1" x14ac:dyDescent="0.25">
      <c r="A2" s="192" t="s">
        <v>8</v>
      </c>
      <c r="B2" s="75"/>
      <c r="C2" s="195" t="s">
        <v>43</v>
      </c>
      <c r="D2" s="193"/>
      <c r="E2" s="193"/>
      <c r="F2" s="193"/>
      <c r="G2" s="194"/>
      <c r="AG2" t="s">
        <v>108</v>
      </c>
    </row>
    <row r="3" spans="1:60" ht="25.05" customHeight="1" x14ac:dyDescent="0.25">
      <c r="A3" s="192" t="s">
        <v>9</v>
      </c>
      <c r="B3" s="75"/>
      <c r="C3" s="195" t="s">
        <v>46</v>
      </c>
      <c r="D3" s="193"/>
      <c r="E3" s="193"/>
      <c r="F3" s="193"/>
      <c r="G3" s="194"/>
      <c r="AC3" s="127" t="s">
        <v>108</v>
      </c>
      <c r="AG3" t="s">
        <v>109</v>
      </c>
    </row>
    <row r="4" spans="1:60" ht="25.05" customHeight="1" x14ac:dyDescent="0.25">
      <c r="A4" s="196" t="s">
        <v>10</v>
      </c>
      <c r="B4" s="197"/>
      <c r="C4" s="198" t="s">
        <v>48</v>
      </c>
      <c r="D4" s="199"/>
      <c r="E4" s="199"/>
      <c r="F4" s="199"/>
      <c r="G4" s="200"/>
      <c r="AG4" t="s">
        <v>110</v>
      </c>
    </row>
    <row r="5" spans="1:60" x14ac:dyDescent="0.25">
      <c r="D5" s="190"/>
    </row>
    <row r="6" spans="1:60" ht="39.6" x14ac:dyDescent="0.25">
      <c r="A6" s="202" t="s">
        <v>111</v>
      </c>
      <c r="B6" s="204" t="s">
        <v>112</v>
      </c>
      <c r="C6" s="204" t="s">
        <v>113</v>
      </c>
      <c r="D6" s="203" t="s">
        <v>114</v>
      </c>
      <c r="E6" s="202" t="s">
        <v>115</v>
      </c>
      <c r="F6" s="201" t="s">
        <v>116</v>
      </c>
      <c r="G6" s="202" t="s">
        <v>31</v>
      </c>
      <c r="H6" s="205" t="s">
        <v>32</v>
      </c>
      <c r="I6" s="205" t="s">
        <v>117</v>
      </c>
      <c r="J6" s="205" t="s">
        <v>33</v>
      </c>
      <c r="K6" s="205" t="s">
        <v>118</v>
      </c>
      <c r="L6" s="205" t="s">
        <v>119</v>
      </c>
      <c r="M6" s="205" t="s">
        <v>120</v>
      </c>
      <c r="N6" s="205" t="s">
        <v>121</v>
      </c>
      <c r="O6" s="205" t="s">
        <v>122</v>
      </c>
      <c r="P6" s="205" t="s">
        <v>123</v>
      </c>
      <c r="Q6" s="205" t="s">
        <v>124</v>
      </c>
      <c r="R6" s="205" t="s">
        <v>125</v>
      </c>
      <c r="S6" s="205" t="s">
        <v>126</v>
      </c>
      <c r="T6" s="205" t="s">
        <v>127</v>
      </c>
      <c r="U6" s="205" t="s">
        <v>128</v>
      </c>
      <c r="V6" s="205" t="s">
        <v>129</v>
      </c>
      <c r="W6" s="205" t="s">
        <v>130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29" t="s">
        <v>131</v>
      </c>
      <c r="B8" s="230" t="s">
        <v>62</v>
      </c>
      <c r="C8" s="248" t="s">
        <v>63</v>
      </c>
      <c r="D8" s="231"/>
      <c r="E8" s="232"/>
      <c r="F8" s="233"/>
      <c r="G8" s="234">
        <f>SUMIF(AG9:AG13,"&lt;&gt;NOR",G9:G13)</f>
        <v>0</v>
      </c>
      <c r="H8" s="228"/>
      <c r="I8" s="228">
        <f>SUM(I9:I13)</f>
        <v>0</v>
      </c>
      <c r="J8" s="228"/>
      <c r="K8" s="228">
        <f>SUM(K9:K13)</f>
        <v>0</v>
      </c>
      <c r="L8" s="228"/>
      <c r="M8" s="228">
        <f>SUM(M9:M13)</f>
        <v>0</v>
      </c>
      <c r="N8" s="228"/>
      <c r="O8" s="228">
        <f>SUM(O9:O13)</f>
        <v>0</v>
      </c>
      <c r="P8" s="228"/>
      <c r="Q8" s="228">
        <f>SUM(Q9:Q13)</f>
        <v>0</v>
      </c>
      <c r="R8" s="228"/>
      <c r="S8" s="228"/>
      <c r="T8" s="228"/>
      <c r="U8" s="228"/>
      <c r="V8" s="228">
        <f>SUM(V9:V13)</f>
        <v>310.03000000000003</v>
      </c>
      <c r="W8" s="228"/>
      <c r="AG8" t="s">
        <v>132</v>
      </c>
    </row>
    <row r="9" spans="1:60" outlineLevel="1" x14ac:dyDescent="0.25">
      <c r="A9" s="241">
        <v>1</v>
      </c>
      <c r="B9" s="242" t="s">
        <v>133</v>
      </c>
      <c r="C9" s="249" t="s">
        <v>134</v>
      </c>
      <c r="D9" s="243" t="s">
        <v>135</v>
      </c>
      <c r="E9" s="244">
        <v>25.1875</v>
      </c>
      <c r="F9" s="245"/>
      <c r="G9" s="246">
        <f>ROUND(E9*F9,2)</f>
        <v>0</v>
      </c>
      <c r="H9" s="227"/>
      <c r="I9" s="226">
        <f>ROUND(E9*H9,2)</f>
        <v>0</v>
      </c>
      <c r="J9" s="227"/>
      <c r="K9" s="226">
        <f>ROUND(E9*J9,2)</f>
        <v>0</v>
      </c>
      <c r="L9" s="226">
        <v>21</v>
      </c>
      <c r="M9" s="226">
        <f>G9*(1+L9/100)</f>
        <v>0</v>
      </c>
      <c r="N9" s="226">
        <v>0</v>
      </c>
      <c r="O9" s="226">
        <f>ROUND(E9*N9,2)</f>
        <v>0</v>
      </c>
      <c r="P9" s="226">
        <v>0</v>
      </c>
      <c r="Q9" s="226">
        <f>ROUND(E9*P9,2)</f>
        <v>0</v>
      </c>
      <c r="R9" s="226"/>
      <c r="S9" s="226" t="s">
        <v>136</v>
      </c>
      <c r="T9" s="226" t="s">
        <v>137</v>
      </c>
      <c r="U9" s="226">
        <v>6.298</v>
      </c>
      <c r="V9" s="226">
        <f>ROUND(E9*U9,2)</f>
        <v>158.63</v>
      </c>
      <c r="W9" s="226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138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1">
        <v>2</v>
      </c>
      <c r="B10" s="242" t="s">
        <v>139</v>
      </c>
      <c r="C10" s="249" t="s">
        <v>140</v>
      </c>
      <c r="D10" s="243" t="s">
        <v>135</v>
      </c>
      <c r="E10" s="244">
        <v>25.1875</v>
      </c>
      <c r="F10" s="245"/>
      <c r="G10" s="246">
        <f>ROUND(E10*F10,2)</f>
        <v>0</v>
      </c>
      <c r="H10" s="227"/>
      <c r="I10" s="226">
        <f>ROUND(E10*H10,2)</f>
        <v>0</v>
      </c>
      <c r="J10" s="227"/>
      <c r="K10" s="226">
        <f>ROUND(E10*J10,2)</f>
        <v>0</v>
      </c>
      <c r="L10" s="226">
        <v>21</v>
      </c>
      <c r="M10" s="226">
        <f>G10*(1+L10/100)</f>
        <v>0</v>
      </c>
      <c r="N10" s="226">
        <v>0</v>
      </c>
      <c r="O10" s="226">
        <f>ROUND(E10*N10,2)</f>
        <v>0</v>
      </c>
      <c r="P10" s="226">
        <v>0</v>
      </c>
      <c r="Q10" s="226">
        <f>ROUND(E10*P10,2)</f>
        <v>0</v>
      </c>
      <c r="R10" s="226"/>
      <c r="S10" s="226" t="s">
        <v>136</v>
      </c>
      <c r="T10" s="226" t="s">
        <v>137</v>
      </c>
      <c r="U10" s="226">
        <v>1.1000000000000001E-2</v>
      </c>
      <c r="V10" s="226">
        <f>ROUND(E10*U10,2)</f>
        <v>0.28000000000000003</v>
      </c>
      <c r="W10" s="226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138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1">
        <v>3</v>
      </c>
      <c r="B11" s="242" t="s">
        <v>141</v>
      </c>
      <c r="C11" s="249" t="s">
        <v>142</v>
      </c>
      <c r="D11" s="243" t="s">
        <v>135</v>
      </c>
      <c r="E11" s="244">
        <v>25.1875</v>
      </c>
      <c r="F11" s="245"/>
      <c r="G11" s="246">
        <f>ROUND(E11*F11,2)</f>
        <v>0</v>
      </c>
      <c r="H11" s="227"/>
      <c r="I11" s="226">
        <f>ROUND(E11*H11,2)</f>
        <v>0</v>
      </c>
      <c r="J11" s="227"/>
      <c r="K11" s="226">
        <f>ROUND(E11*J11,2)</f>
        <v>0</v>
      </c>
      <c r="L11" s="226">
        <v>21</v>
      </c>
      <c r="M11" s="226">
        <f>G11*(1+L11/100)</f>
        <v>0</v>
      </c>
      <c r="N11" s="226">
        <v>0</v>
      </c>
      <c r="O11" s="226">
        <f>ROUND(E11*N11,2)</f>
        <v>0</v>
      </c>
      <c r="P11" s="226">
        <v>0</v>
      </c>
      <c r="Q11" s="226">
        <f>ROUND(E11*P11,2)</f>
        <v>0</v>
      </c>
      <c r="R11" s="226"/>
      <c r="S11" s="226" t="s">
        <v>136</v>
      </c>
      <c r="T11" s="226" t="s">
        <v>137</v>
      </c>
      <c r="U11" s="226">
        <v>1.0680000000000001</v>
      </c>
      <c r="V11" s="226">
        <f>ROUND(E11*U11,2)</f>
        <v>26.9</v>
      </c>
      <c r="W11" s="226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138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1">
        <v>4</v>
      </c>
      <c r="B12" s="242" t="s">
        <v>143</v>
      </c>
      <c r="C12" s="249" t="s">
        <v>144</v>
      </c>
      <c r="D12" s="243" t="s">
        <v>135</v>
      </c>
      <c r="E12" s="244">
        <v>75.5625</v>
      </c>
      <c r="F12" s="245"/>
      <c r="G12" s="246">
        <f>ROUND(E12*F12,2)</f>
        <v>0</v>
      </c>
      <c r="H12" s="227"/>
      <c r="I12" s="226">
        <f>ROUND(E12*H12,2)</f>
        <v>0</v>
      </c>
      <c r="J12" s="227"/>
      <c r="K12" s="226">
        <f>ROUND(E12*J12,2)</f>
        <v>0</v>
      </c>
      <c r="L12" s="226">
        <v>21</v>
      </c>
      <c r="M12" s="226">
        <f>G12*(1+L12/100)</f>
        <v>0</v>
      </c>
      <c r="N12" s="226">
        <v>0</v>
      </c>
      <c r="O12" s="226">
        <f>ROUND(E12*N12,2)</f>
        <v>0</v>
      </c>
      <c r="P12" s="226">
        <v>0</v>
      </c>
      <c r="Q12" s="226">
        <f>ROUND(E12*P12,2)</f>
        <v>0</v>
      </c>
      <c r="R12" s="226"/>
      <c r="S12" s="226" t="s">
        <v>136</v>
      </c>
      <c r="T12" s="226" t="s">
        <v>137</v>
      </c>
      <c r="U12" s="226">
        <v>0.99800000000000011</v>
      </c>
      <c r="V12" s="226">
        <f>ROUND(E12*U12,2)</f>
        <v>75.41</v>
      </c>
      <c r="W12" s="226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138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1">
        <v>5</v>
      </c>
      <c r="B13" s="242" t="s">
        <v>145</v>
      </c>
      <c r="C13" s="249" t="s">
        <v>146</v>
      </c>
      <c r="D13" s="243" t="s">
        <v>135</v>
      </c>
      <c r="E13" s="244">
        <v>25.1875</v>
      </c>
      <c r="F13" s="245"/>
      <c r="G13" s="246">
        <f>ROUND(E13*F13,2)</f>
        <v>0</v>
      </c>
      <c r="H13" s="227"/>
      <c r="I13" s="226">
        <f>ROUND(E13*H13,2)</f>
        <v>0</v>
      </c>
      <c r="J13" s="227"/>
      <c r="K13" s="226">
        <f>ROUND(E13*J13,2)</f>
        <v>0</v>
      </c>
      <c r="L13" s="226">
        <v>21</v>
      </c>
      <c r="M13" s="226">
        <f>G13*(1+L13/100)</f>
        <v>0</v>
      </c>
      <c r="N13" s="226">
        <v>0</v>
      </c>
      <c r="O13" s="226">
        <f>ROUND(E13*N13,2)</f>
        <v>0</v>
      </c>
      <c r="P13" s="226">
        <v>0</v>
      </c>
      <c r="Q13" s="226">
        <f>ROUND(E13*P13,2)</f>
        <v>0</v>
      </c>
      <c r="R13" s="226"/>
      <c r="S13" s="226" t="s">
        <v>136</v>
      </c>
      <c r="T13" s="226" t="s">
        <v>137</v>
      </c>
      <c r="U13" s="226">
        <v>1.9380000000000002</v>
      </c>
      <c r="V13" s="226">
        <f>ROUND(E13*U13,2)</f>
        <v>48.81</v>
      </c>
      <c r="W13" s="226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138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x14ac:dyDescent="0.25">
      <c r="A14" s="229" t="s">
        <v>131</v>
      </c>
      <c r="B14" s="230" t="s">
        <v>64</v>
      </c>
      <c r="C14" s="248" t="s">
        <v>65</v>
      </c>
      <c r="D14" s="231"/>
      <c r="E14" s="232"/>
      <c r="F14" s="233"/>
      <c r="G14" s="234">
        <f>SUMIF(AG15:AG15,"&lt;&gt;NOR",G15:G15)</f>
        <v>0</v>
      </c>
      <c r="H14" s="228"/>
      <c r="I14" s="228">
        <f>SUM(I15:I15)</f>
        <v>0</v>
      </c>
      <c r="J14" s="228"/>
      <c r="K14" s="228">
        <f>SUM(K15:K15)</f>
        <v>0</v>
      </c>
      <c r="L14" s="228"/>
      <c r="M14" s="228">
        <f>SUM(M15:M15)</f>
        <v>0</v>
      </c>
      <c r="N14" s="228"/>
      <c r="O14" s="228">
        <f>SUM(O15:O15)</f>
        <v>0.01</v>
      </c>
      <c r="P14" s="228"/>
      <c r="Q14" s="228">
        <f>SUM(Q15:Q15)</f>
        <v>0</v>
      </c>
      <c r="R14" s="228"/>
      <c r="S14" s="228"/>
      <c r="T14" s="228"/>
      <c r="U14" s="228"/>
      <c r="V14" s="228">
        <f>SUM(V15:V15)</f>
        <v>105.45</v>
      </c>
      <c r="W14" s="228"/>
      <c r="AG14" t="s">
        <v>132</v>
      </c>
    </row>
    <row r="15" spans="1:60" outlineLevel="1" x14ac:dyDescent="0.25">
      <c r="A15" s="241">
        <v>6</v>
      </c>
      <c r="B15" s="242" t="s">
        <v>147</v>
      </c>
      <c r="C15" s="249" t="s">
        <v>148</v>
      </c>
      <c r="D15" s="243" t="s">
        <v>149</v>
      </c>
      <c r="E15" s="244">
        <v>329.54600000000005</v>
      </c>
      <c r="F15" s="245"/>
      <c r="G15" s="246">
        <f>ROUND(E15*F15,2)</f>
        <v>0</v>
      </c>
      <c r="H15" s="227"/>
      <c r="I15" s="226">
        <f>ROUND(E15*H15,2)</f>
        <v>0</v>
      </c>
      <c r="J15" s="227"/>
      <c r="K15" s="226">
        <f>ROUND(E15*J15,2)</f>
        <v>0</v>
      </c>
      <c r="L15" s="226">
        <v>21</v>
      </c>
      <c r="M15" s="226">
        <f>G15*(1+L15/100)</f>
        <v>0</v>
      </c>
      <c r="N15" s="226">
        <v>2.0000000000000002E-5</v>
      </c>
      <c r="O15" s="226">
        <f>ROUND(E15*N15,2)</f>
        <v>0.01</v>
      </c>
      <c r="P15" s="226">
        <v>0</v>
      </c>
      <c r="Q15" s="226">
        <f>ROUND(E15*P15,2)</f>
        <v>0</v>
      </c>
      <c r="R15" s="226"/>
      <c r="S15" s="226" t="s">
        <v>136</v>
      </c>
      <c r="T15" s="226" t="s">
        <v>137</v>
      </c>
      <c r="U15" s="226">
        <v>0.32</v>
      </c>
      <c r="V15" s="226">
        <f>ROUND(E15*U15,2)</f>
        <v>105.45</v>
      </c>
      <c r="W15" s="226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138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x14ac:dyDescent="0.25">
      <c r="A16" s="229" t="s">
        <v>131</v>
      </c>
      <c r="B16" s="230" t="s">
        <v>66</v>
      </c>
      <c r="C16" s="248" t="s">
        <v>67</v>
      </c>
      <c r="D16" s="231"/>
      <c r="E16" s="232"/>
      <c r="F16" s="233"/>
      <c r="G16" s="234">
        <f>SUMIF(AG17:AG17,"&lt;&gt;NOR",G17:G17)</f>
        <v>0</v>
      </c>
      <c r="H16" s="228"/>
      <c r="I16" s="228">
        <f>SUM(I17:I17)</f>
        <v>0</v>
      </c>
      <c r="J16" s="228"/>
      <c r="K16" s="228">
        <f>SUM(K17:K17)</f>
        <v>0</v>
      </c>
      <c r="L16" s="228"/>
      <c r="M16" s="228">
        <f>SUM(M17:M17)</f>
        <v>0</v>
      </c>
      <c r="N16" s="228"/>
      <c r="O16" s="228">
        <f>SUM(O17:O17)</f>
        <v>16.63</v>
      </c>
      <c r="P16" s="228"/>
      <c r="Q16" s="228">
        <f>SUM(Q17:Q17)</f>
        <v>0</v>
      </c>
      <c r="R16" s="228"/>
      <c r="S16" s="228"/>
      <c r="T16" s="228"/>
      <c r="U16" s="228"/>
      <c r="V16" s="228">
        <f>SUM(V17:V17)</f>
        <v>40.799999999999997</v>
      </c>
      <c r="W16" s="228"/>
      <c r="AG16" t="s">
        <v>132</v>
      </c>
    </row>
    <row r="17" spans="1:60" ht="20.399999999999999" outlineLevel="1" x14ac:dyDescent="0.25">
      <c r="A17" s="241">
        <v>7</v>
      </c>
      <c r="B17" s="242" t="s">
        <v>150</v>
      </c>
      <c r="C17" s="249" t="s">
        <v>151</v>
      </c>
      <c r="D17" s="243" t="s">
        <v>149</v>
      </c>
      <c r="E17" s="244">
        <v>108.81</v>
      </c>
      <c r="F17" s="245"/>
      <c r="G17" s="246">
        <f>ROUND(E17*F17,2)</f>
        <v>0</v>
      </c>
      <c r="H17" s="227"/>
      <c r="I17" s="226">
        <f>ROUND(E17*H17,2)</f>
        <v>0</v>
      </c>
      <c r="J17" s="227"/>
      <c r="K17" s="226">
        <f>ROUND(E17*J17,2)</f>
        <v>0</v>
      </c>
      <c r="L17" s="226">
        <v>21</v>
      </c>
      <c r="M17" s="226">
        <f>G17*(1+L17/100)</f>
        <v>0</v>
      </c>
      <c r="N17" s="226">
        <v>0.15280000000000002</v>
      </c>
      <c r="O17" s="226">
        <f>ROUND(E17*N17,2)</f>
        <v>16.63</v>
      </c>
      <c r="P17" s="226">
        <v>0</v>
      </c>
      <c r="Q17" s="226">
        <f>ROUND(E17*P17,2)</f>
        <v>0</v>
      </c>
      <c r="R17" s="226"/>
      <c r="S17" s="226" t="s">
        <v>136</v>
      </c>
      <c r="T17" s="226" t="s">
        <v>137</v>
      </c>
      <c r="U17" s="226">
        <v>0.375</v>
      </c>
      <c r="V17" s="226">
        <f>ROUND(E17*U17,2)</f>
        <v>40.799999999999997</v>
      </c>
      <c r="W17" s="226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138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x14ac:dyDescent="0.25">
      <c r="A18" s="229" t="s">
        <v>131</v>
      </c>
      <c r="B18" s="230" t="s">
        <v>68</v>
      </c>
      <c r="C18" s="248" t="s">
        <v>69</v>
      </c>
      <c r="D18" s="231"/>
      <c r="E18" s="232"/>
      <c r="F18" s="233"/>
      <c r="G18" s="234">
        <f>SUMIF(AG19:AG21,"&lt;&gt;NOR",G19:G21)</f>
        <v>0</v>
      </c>
      <c r="H18" s="228"/>
      <c r="I18" s="228">
        <f>SUM(I19:I21)</f>
        <v>0</v>
      </c>
      <c r="J18" s="228"/>
      <c r="K18" s="228">
        <f>SUM(K19:K21)</f>
        <v>0</v>
      </c>
      <c r="L18" s="228"/>
      <c r="M18" s="228">
        <f>SUM(M19:M21)</f>
        <v>0</v>
      </c>
      <c r="N18" s="228"/>
      <c r="O18" s="228">
        <f>SUM(O19:O21)</f>
        <v>10.78</v>
      </c>
      <c r="P18" s="228"/>
      <c r="Q18" s="228">
        <f>SUM(Q19:Q21)</f>
        <v>0</v>
      </c>
      <c r="R18" s="228"/>
      <c r="S18" s="228"/>
      <c r="T18" s="228"/>
      <c r="U18" s="228"/>
      <c r="V18" s="228">
        <f>SUM(V19:V21)</f>
        <v>98.639999999999986</v>
      </c>
      <c r="W18" s="228"/>
      <c r="AG18" t="s">
        <v>132</v>
      </c>
    </row>
    <row r="19" spans="1:60" outlineLevel="1" x14ac:dyDescent="0.25">
      <c r="A19" s="241">
        <v>8</v>
      </c>
      <c r="B19" s="242" t="s">
        <v>152</v>
      </c>
      <c r="C19" s="249" t="s">
        <v>153</v>
      </c>
      <c r="D19" s="243" t="s">
        <v>149</v>
      </c>
      <c r="E19" s="244">
        <v>216.70600000000002</v>
      </c>
      <c r="F19" s="245"/>
      <c r="G19" s="246">
        <f>ROUND(E19*F19,2)</f>
        <v>0</v>
      </c>
      <c r="H19" s="227"/>
      <c r="I19" s="226">
        <f>ROUND(E19*H19,2)</f>
        <v>0</v>
      </c>
      <c r="J19" s="227"/>
      <c r="K19" s="226">
        <f>ROUND(E19*J19,2)</f>
        <v>0</v>
      </c>
      <c r="L19" s="226">
        <v>21</v>
      </c>
      <c r="M19" s="226">
        <f>G19*(1+L19/100)</f>
        <v>0</v>
      </c>
      <c r="N19" s="226">
        <v>3.9210000000000002E-2</v>
      </c>
      <c r="O19" s="226">
        <f>ROUND(E19*N19,2)</f>
        <v>8.5</v>
      </c>
      <c r="P19" s="226">
        <v>0</v>
      </c>
      <c r="Q19" s="226">
        <f>ROUND(E19*P19,2)</f>
        <v>0</v>
      </c>
      <c r="R19" s="226"/>
      <c r="S19" s="226" t="s">
        <v>136</v>
      </c>
      <c r="T19" s="226" t="s">
        <v>137</v>
      </c>
      <c r="U19" s="226">
        <v>0.39600000000000002</v>
      </c>
      <c r="V19" s="226">
        <f>ROUND(E19*U19,2)</f>
        <v>85.82</v>
      </c>
      <c r="W19" s="226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138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1">
        <v>9</v>
      </c>
      <c r="B20" s="242" t="s">
        <v>154</v>
      </c>
      <c r="C20" s="249" t="s">
        <v>155</v>
      </c>
      <c r="D20" s="243" t="s">
        <v>149</v>
      </c>
      <c r="E20" s="244">
        <v>10.89</v>
      </c>
      <c r="F20" s="245"/>
      <c r="G20" s="246">
        <f>ROUND(E20*F20,2)</f>
        <v>0</v>
      </c>
      <c r="H20" s="227"/>
      <c r="I20" s="226">
        <f>ROUND(E20*H20,2)</f>
        <v>0</v>
      </c>
      <c r="J20" s="227"/>
      <c r="K20" s="226">
        <f>ROUND(E20*J20,2)</f>
        <v>0</v>
      </c>
      <c r="L20" s="226">
        <v>21</v>
      </c>
      <c r="M20" s="226">
        <f>G20*(1+L20/100)</f>
        <v>0</v>
      </c>
      <c r="N20" s="226">
        <v>5.7290000000000001E-2</v>
      </c>
      <c r="O20" s="226">
        <f>ROUND(E20*N20,2)</f>
        <v>0.62</v>
      </c>
      <c r="P20" s="226">
        <v>0</v>
      </c>
      <c r="Q20" s="226">
        <f>ROUND(E20*P20,2)</f>
        <v>0</v>
      </c>
      <c r="R20" s="226"/>
      <c r="S20" s="226" t="s">
        <v>136</v>
      </c>
      <c r="T20" s="226" t="s">
        <v>137</v>
      </c>
      <c r="U20" s="226">
        <v>1.17717</v>
      </c>
      <c r="V20" s="226">
        <f>ROUND(E20*U20,2)</f>
        <v>12.82</v>
      </c>
      <c r="W20" s="226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138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1">
        <v>10</v>
      </c>
      <c r="B21" s="242" t="s">
        <v>156</v>
      </c>
      <c r="C21" s="249" t="s">
        <v>157</v>
      </c>
      <c r="D21" s="243" t="s">
        <v>149</v>
      </c>
      <c r="E21" s="244">
        <v>112.84</v>
      </c>
      <c r="F21" s="245"/>
      <c r="G21" s="246">
        <f>ROUND(E21*F21,2)</f>
        <v>0</v>
      </c>
      <c r="H21" s="227"/>
      <c r="I21" s="226">
        <f>ROUND(E21*H21,2)</f>
        <v>0</v>
      </c>
      <c r="J21" s="227"/>
      <c r="K21" s="226">
        <f>ROUND(E21*J21,2)</f>
        <v>0</v>
      </c>
      <c r="L21" s="226">
        <v>21</v>
      </c>
      <c r="M21" s="226">
        <f>G21*(1+L21/100)</f>
        <v>0</v>
      </c>
      <c r="N21" s="226">
        <v>1.4700000000000001E-2</v>
      </c>
      <c r="O21" s="226">
        <f>ROUND(E21*N21,2)</f>
        <v>1.66</v>
      </c>
      <c r="P21" s="226">
        <v>0</v>
      </c>
      <c r="Q21" s="226">
        <f>ROUND(E21*P21,2)</f>
        <v>0</v>
      </c>
      <c r="R21" s="226"/>
      <c r="S21" s="226" t="s">
        <v>158</v>
      </c>
      <c r="T21" s="226" t="s">
        <v>137</v>
      </c>
      <c r="U21" s="226">
        <v>0</v>
      </c>
      <c r="V21" s="226">
        <f>ROUND(E21*U21,2)</f>
        <v>0</v>
      </c>
      <c r="W21" s="226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138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x14ac:dyDescent="0.25">
      <c r="A22" s="229" t="s">
        <v>131</v>
      </c>
      <c r="B22" s="230" t="s">
        <v>72</v>
      </c>
      <c r="C22" s="248" t="s">
        <v>73</v>
      </c>
      <c r="D22" s="231"/>
      <c r="E22" s="232"/>
      <c r="F22" s="233"/>
      <c r="G22" s="234">
        <f>SUMIF(AG23:AG23,"&lt;&gt;NOR",G23:G23)</f>
        <v>0</v>
      </c>
      <c r="H22" s="228"/>
      <c r="I22" s="228">
        <f>SUM(I23:I23)</f>
        <v>0</v>
      </c>
      <c r="J22" s="228"/>
      <c r="K22" s="228">
        <f>SUM(K23:K23)</f>
        <v>0</v>
      </c>
      <c r="L22" s="228"/>
      <c r="M22" s="228">
        <f>SUM(M23:M23)</f>
        <v>0</v>
      </c>
      <c r="N22" s="228"/>
      <c r="O22" s="228">
        <f>SUM(O23:O23)</f>
        <v>46.27</v>
      </c>
      <c r="P22" s="228"/>
      <c r="Q22" s="228">
        <f>SUM(Q23:Q23)</f>
        <v>0</v>
      </c>
      <c r="R22" s="228"/>
      <c r="S22" s="228"/>
      <c r="T22" s="228"/>
      <c r="U22" s="228"/>
      <c r="V22" s="228">
        <f>SUM(V23:V23)</f>
        <v>0</v>
      </c>
      <c r="W22" s="228"/>
      <c r="AG22" t="s">
        <v>132</v>
      </c>
    </row>
    <row r="23" spans="1:60" outlineLevel="1" x14ac:dyDescent="0.25">
      <c r="A23" s="241">
        <v>11</v>
      </c>
      <c r="B23" s="242" t="s">
        <v>159</v>
      </c>
      <c r="C23" s="249" t="s">
        <v>160</v>
      </c>
      <c r="D23" s="243" t="s">
        <v>135</v>
      </c>
      <c r="E23" s="244">
        <v>25.1875</v>
      </c>
      <c r="F23" s="245"/>
      <c r="G23" s="246">
        <f>ROUND(E23*F23,2)</f>
        <v>0</v>
      </c>
      <c r="H23" s="227"/>
      <c r="I23" s="226">
        <f>ROUND(E23*H23,2)</f>
        <v>0</v>
      </c>
      <c r="J23" s="227"/>
      <c r="K23" s="226">
        <f>ROUND(E23*J23,2)</f>
        <v>0</v>
      </c>
      <c r="L23" s="226">
        <v>21</v>
      </c>
      <c r="M23" s="226">
        <f>G23*(1+L23/100)</f>
        <v>0</v>
      </c>
      <c r="N23" s="226">
        <v>1.8370000000000002</v>
      </c>
      <c r="O23" s="226">
        <f>ROUND(E23*N23,2)</f>
        <v>46.27</v>
      </c>
      <c r="P23" s="226">
        <v>0</v>
      </c>
      <c r="Q23" s="226">
        <f>ROUND(E23*P23,2)</f>
        <v>0</v>
      </c>
      <c r="R23" s="226"/>
      <c r="S23" s="226" t="s">
        <v>158</v>
      </c>
      <c r="T23" s="226" t="s">
        <v>137</v>
      </c>
      <c r="U23" s="226">
        <v>0</v>
      </c>
      <c r="V23" s="226">
        <f>ROUND(E23*U23,2)</f>
        <v>0</v>
      </c>
      <c r="W23" s="226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138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ht="26.4" x14ac:dyDescent="0.25">
      <c r="A24" s="229" t="s">
        <v>131</v>
      </c>
      <c r="B24" s="230" t="s">
        <v>78</v>
      </c>
      <c r="C24" s="248" t="s">
        <v>79</v>
      </c>
      <c r="D24" s="231"/>
      <c r="E24" s="232"/>
      <c r="F24" s="233"/>
      <c r="G24" s="234">
        <f>SUMIF(AG25:AG25,"&lt;&gt;NOR",G25:G25)</f>
        <v>0</v>
      </c>
      <c r="H24" s="228"/>
      <c r="I24" s="228">
        <f>SUM(I25:I25)</f>
        <v>0</v>
      </c>
      <c r="J24" s="228"/>
      <c r="K24" s="228">
        <f>SUM(K25:K25)</f>
        <v>0</v>
      </c>
      <c r="L24" s="228"/>
      <c r="M24" s="228">
        <f>SUM(M25:M25)</f>
        <v>0</v>
      </c>
      <c r="N24" s="228"/>
      <c r="O24" s="228">
        <f>SUM(O25:O25)</f>
        <v>0</v>
      </c>
      <c r="P24" s="228"/>
      <c r="Q24" s="228">
        <f>SUM(Q25:Q25)</f>
        <v>0</v>
      </c>
      <c r="R24" s="228"/>
      <c r="S24" s="228"/>
      <c r="T24" s="228"/>
      <c r="U24" s="228"/>
      <c r="V24" s="228">
        <f>SUM(V25:V25)</f>
        <v>31.03</v>
      </c>
      <c r="W24" s="228"/>
      <c r="AG24" t="s">
        <v>132</v>
      </c>
    </row>
    <row r="25" spans="1:60" outlineLevel="1" x14ac:dyDescent="0.25">
      <c r="A25" s="241">
        <v>12</v>
      </c>
      <c r="B25" s="242" t="s">
        <v>161</v>
      </c>
      <c r="C25" s="249" t="s">
        <v>162</v>
      </c>
      <c r="D25" s="243" t="s">
        <v>149</v>
      </c>
      <c r="E25" s="244">
        <v>100.75</v>
      </c>
      <c r="F25" s="245"/>
      <c r="G25" s="246">
        <f>ROUND(E25*F25,2)</f>
        <v>0</v>
      </c>
      <c r="H25" s="227"/>
      <c r="I25" s="226">
        <f>ROUND(E25*H25,2)</f>
        <v>0</v>
      </c>
      <c r="J25" s="227"/>
      <c r="K25" s="226">
        <f>ROUND(E25*J25,2)</f>
        <v>0</v>
      </c>
      <c r="L25" s="226">
        <v>21</v>
      </c>
      <c r="M25" s="226">
        <f>G25*(1+L25/100)</f>
        <v>0</v>
      </c>
      <c r="N25" s="226">
        <v>4.0000000000000003E-5</v>
      </c>
      <c r="O25" s="226">
        <f>ROUND(E25*N25,2)</f>
        <v>0</v>
      </c>
      <c r="P25" s="226">
        <v>0</v>
      </c>
      <c r="Q25" s="226">
        <f>ROUND(E25*P25,2)</f>
        <v>0</v>
      </c>
      <c r="R25" s="226"/>
      <c r="S25" s="226" t="s">
        <v>136</v>
      </c>
      <c r="T25" s="226" t="s">
        <v>137</v>
      </c>
      <c r="U25" s="226">
        <v>0.30800000000000005</v>
      </c>
      <c r="V25" s="226">
        <f>ROUND(E25*U25,2)</f>
        <v>31.03</v>
      </c>
      <c r="W25" s="226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138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x14ac:dyDescent="0.25">
      <c r="A26" s="229" t="s">
        <v>131</v>
      </c>
      <c r="B26" s="230" t="s">
        <v>80</v>
      </c>
      <c r="C26" s="248" t="s">
        <v>81</v>
      </c>
      <c r="D26" s="231"/>
      <c r="E26" s="232"/>
      <c r="F26" s="233"/>
      <c r="G26" s="234">
        <f>SUMIF(AG27:AG28,"&lt;&gt;NOR",G27:G28)</f>
        <v>0</v>
      </c>
      <c r="H26" s="228"/>
      <c r="I26" s="228">
        <f>SUM(I27:I28)</f>
        <v>0</v>
      </c>
      <c r="J26" s="228"/>
      <c r="K26" s="228">
        <f>SUM(K27:K28)</f>
        <v>0</v>
      </c>
      <c r="L26" s="228"/>
      <c r="M26" s="228">
        <f>SUM(M27:M28)</f>
        <v>0</v>
      </c>
      <c r="N26" s="228"/>
      <c r="O26" s="228">
        <f>SUM(O27:O28)</f>
        <v>0</v>
      </c>
      <c r="P26" s="228"/>
      <c r="Q26" s="228">
        <f>SUM(Q27:Q28)</f>
        <v>15.61</v>
      </c>
      <c r="R26" s="228"/>
      <c r="S26" s="228"/>
      <c r="T26" s="228"/>
      <c r="U26" s="228"/>
      <c r="V26" s="228">
        <f>SUM(V27:V28)</f>
        <v>93.580000000000013</v>
      </c>
      <c r="W26" s="228"/>
      <c r="AG26" t="s">
        <v>132</v>
      </c>
    </row>
    <row r="27" spans="1:60" outlineLevel="1" x14ac:dyDescent="0.25">
      <c r="A27" s="241">
        <v>13</v>
      </c>
      <c r="B27" s="242" t="s">
        <v>163</v>
      </c>
      <c r="C27" s="249" t="s">
        <v>164</v>
      </c>
      <c r="D27" s="243" t="s">
        <v>149</v>
      </c>
      <c r="E27" s="244">
        <v>112.84</v>
      </c>
      <c r="F27" s="245"/>
      <c r="G27" s="246">
        <f>ROUND(E27*F27,2)</f>
        <v>0</v>
      </c>
      <c r="H27" s="227"/>
      <c r="I27" s="226">
        <f>ROUND(E27*H27,2)</f>
        <v>0</v>
      </c>
      <c r="J27" s="227"/>
      <c r="K27" s="226">
        <f>ROUND(E27*J27,2)</f>
        <v>0</v>
      </c>
      <c r="L27" s="226">
        <v>21</v>
      </c>
      <c r="M27" s="226">
        <f>G27*(1+L27/100)</f>
        <v>0</v>
      </c>
      <c r="N27" s="226">
        <v>0</v>
      </c>
      <c r="O27" s="226">
        <f>ROUND(E27*N27,2)</f>
        <v>0</v>
      </c>
      <c r="P27" s="226">
        <v>0.05</v>
      </c>
      <c r="Q27" s="226">
        <f>ROUND(E27*P27,2)</f>
        <v>5.64</v>
      </c>
      <c r="R27" s="226"/>
      <c r="S27" s="226" t="s">
        <v>136</v>
      </c>
      <c r="T27" s="226" t="s">
        <v>137</v>
      </c>
      <c r="U27" s="226">
        <v>0.33</v>
      </c>
      <c r="V27" s="226">
        <f>ROUND(E27*U27,2)</f>
        <v>37.24</v>
      </c>
      <c r="W27" s="226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138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41">
        <v>14</v>
      </c>
      <c r="B28" s="242" t="s">
        <v>165</v>
      </c>
      <c r="C28" s="249" t="s">
        <v>166</v>
      </c>
      <c r="D28" s="243" t="s">
        <v>149</v>
      </c>
      <c r="E28" s="244">
        <v>216.70600000000002</v>
      </c>
      <c r="F28" s="245"/>
      <c r="G28" s="246">
        <f>ROUND(E28*F28,2)</f>
        <v>0</v>
      </c>
      <c r="H28" s="227"/>
      <c r="I28" s="226">
        <f>ROUND(E28*H28,2)</f>
        <v>0</v>
      </c>
      <c r="J28" s="227"/>
      <c r="K28" s="226">
        <f>ROUND(E28*J28,2)</f>
        <v>0</v>
      </c>
      <c r="L28" s="226">
        <v>21</v>
      </c>
      <c r="M28" s="226">
        <f>G28*(1+L28/100)</f>
        <v>0</v>
      </c>
      <c r="N28" s="226">
        <v>0</v>
      </c>
      <c r="O28" s="226">
        <f>ROUND(E28*N28,2)</f>
        <v>0</v>
      </c>
      <c r="P28" s="226">
        <v>4.6000000000000006E-2</v>
      </c>
      <c r="Q28" s="226">
        <f>ROUND(E28*P28,2)</f>
        <v>9.9700000000000006</v>
      </c>
      <c r="R28" s="226"/>
      <c r="S28" s="226" t="s">
        <v>136</v>
      </c>
      <c r="T28" s="226" t="s">
        <v>137</v>
      </c>
      <c r="U28" s="226">
        <v>0.26</v>
      </c>
      <c r="V28" s="226">
        <f>ROUND(E28*U28,2)</f>
        <v>56.34</v>
      </c>
      <c r="W28" s="226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138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x14ac:dyDescent="0.25">
      <c r="A29" s="229" t="s">
        <v>131</v>
      </c>
      <c r="B29" s="230" t="s">
        <v>84</v>
      </c>
      <c r="C29" s="248" t="s">
        <v>85</v>
      </c>
      <c r="D29" s="231"/>
      <c r="E29" s="232"/>
      <c r="F29" s="233"/>
      <c r="G29" s="234">
        <f>SUMIF(AG30:AG30,"&lt;&gt;NOR",G30:G30)</f>
        <v>0</v>
      </c>
      <c r="H29" s="228"/>
      <c r="I29" s="228">
        <f>SUM(I30:I30)</f>
        <v>0</v>
      </c>
      <c r="J29" s="228"/>
      <c r="K29" s="228">
        <f>SUM(K30:K30)</f>
        <v>0</v>
      </c>
      <c r="L29" s="228"/>
      <c r="M29" s="228">
        <f>SUM(M30:M30)</f>
        <v>0</v>
      </c>
      <c r="N29" s="228"/>
      <c r="O29" s="228">
        <f>SUM(O30:O30)</f>
        <v>0</v>
      </c>
      <c r="P29" s="228"/>
      <c r="Q29" s="228">
        <f>SUM(Q30:Q30)</f>
        <v>0</v>
      </c>
      <c r="R29" s="228"/>
      <c r="S29" s="228"/>
      <c r="T29" s="228"/>
      <c r="U29" s="228"/>
      <c r="V29" s="228">
        <f>SUM(V30:V30)</f>
        <v>154.74</v>
      </c>
      <c r="W29" s="228"/>
      <c r="AG29" t="s">
        <v>132</v>
      </c>
    </row>
    <row r="30" spans="1:60" outlineLevel="1" x14ac:dyDescent="0.25">
      <c r="A30" s="241">
        <v>15</v>
      </c>
      <c r="B30" s="242" t="s">
        <v>167</v>
      </c>
      <c r="C30" s="249" t="s">
        <v>168</v>
      </c>
      <c r="D30" s="243" t="s">
        <v>169</v>
      </c>
      <c r="E30" s="244">
        <v>73.685900000000004</v>
      </c>
      <c r="F30" s="245"/>
      <c r="G30" s="246">
        <f>ROUND(E30*F30,2)</f>
        <v>0</v>
      </c>
      <c r="H30" s="227"/>
      <c r="I30" s="226">
        <f>ROUND(E30*H30,2)</f>
        <v>0</v>
      </c>
      <c r="J30" s="227"/>
      <c r="K30" s="226">
        <f>ROUND(E30*J30,2)</f>
        <v>0</v>
      </c>
      <c r="L30" s="226">
        <v>21</v>
      </c>
      <c r="M30" s="226">
        <f>G30*(1+L30/100)</f>
        <v>0</v>
      </c>
      <c r="N30" s="226">
        <v>0</v>
      </c>
      <c r="O30" s="226">
        <f>ROUND(E30*N30,2)</f>
        <v>0</v>
      </c>
      <c r="P30" s="226">
        <v>0</v>
      </c>
      <c r="Q30" s="226">
        <f>ROUND(E30*P30,2)</f>
        <v>0</v>
      </c>
      <c r="R30" s="226"/>
      <c r="S30" s="226" t="s">
        <v>136</v>
      </c>
      <c r="T30" s="226" t="s">
        <v>137</v>
      </c>
      <c r="U30" s="226">
        <v>2.1</v>
      </c>
      <c r="V30" s="226">
        <f>ROUND(E30*U30,2)</f>
        <v>154.74</v>
      </c>
      <c r="W30" s="226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170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5">
      <c r="A31" s="229" t="s">
        <v>131</v>
      </c>
      <c r="B31" s="230" t="s">
        <v>96</v>
      </c>
      <c r="C31" s="248" t="s">
        <v>97</v>
      </c>
      <c r="D31" s="231"/>
      <c r="E31" s="232"/>
      <c r="F31" s="233"/>
      <c r="G31" s="234">
        <f>SUMIF(AG32:AG33,"&lt;&gt;NOR",G32:G33)</f>
        <v>0</v>
      </c>
      <c r="H31" s="228"/>
      <c r="I31" s="228">
        <f>SUM(I32:I33)</f>
        <v>0</v>
      </c>
      <c r="J31" s="228"/>
      <c r="K31" s="228">
        <f>SUM(K32:K33)</f>
        <v>0</v>
      </c>
      <c r="L31" s="228"/>
      <c r="M31" s="228">
        <f>SUM(M32:M33)</f>
        <v>0</v>
      </c>
      <c r="N31" s="228"/>
      <c r="O31" s="228">
        <f>SUM(O32:O33)</f>
        <v>0.13</v>
      </c>
      <c r="P31" s="228"/>
      <c r="Q31" s="228">
        <f>SUM(Q32:Q33)</f>
        <v>0</v>
      </c>
      <c r="R31" s="228"/>
      <c r="S31" s="228"/>
      <c r="T31" s="228"/>
      <c r="U31" s="228"/>
      <c r="V31" s="228">
        <f>SUM(V32:V33)</f>
        <v>46.629999999999995</v>
      </c>
      <c r="W31" s="228"/>
      <c r="AG31" t="s">
        <v>132</v>
      </c>
    </row>
    <row r="32" spans="1:60" outlineLevel="1" x14ac:dyDescent="0.25">
      <c r="A32" s="241">
        <v>16</v>
      </c>
      <c r="B32" s="242" t="s">
        <v>171</v>
      </c>
      <c r="C32" s="249" t="s">
        <v>172</v>
      </c>
      <c r="D32" s="243" t="s">
        <v>149</v>
      </c>
      <c r="E32" s="244">
        <v>329.54600000000005</v>
      </c>
      <c r="F32" s="245"/>
      <c r="G32" s="246">
        <f>ROUND(E32*F32,2)</f>
        <v>0</v>
      </c>
      <c r="H32" s="227"/>
      <c r="I32" s="226">
        <f>ROUND(E32*H32,2)</f>
        <v>0</v>
      </c>
      <c r="J32" s="227"/>
      <c r="K32" s="226">
        <f>ROUND(E32*J32,2)</f>
        <v>0</v>
      </c>
      <c r="L32" s="226">
        <v>21</v>
      </c>
      <c r="M32" s="226">
        <f>G32*(1+L32/100)</f>
        <v>0</v>
      </c>
      <c r="N32" s="226">
        <v>1.5000000000000001E-4</v>
      </c>
      <c r="O32" s="226">
        <f>ROUND(E32*N32,2)</f>
        <v>0.05</v>
      </c>
      <c r="P32" s="226">
        <v>0</v>
      </c>
      <c r="Q32" s="226">
        <f>ROUND(E32*P32,2)</f>
        <v>0</v>
      </c>
      <c r="R32" s="226"/>
      <c r="S32" s="226" t="s">
        <v>136</v>
      </c>
      <c r="T32" s="226" t="s">
        <v>137</v>
      </c>
      <c r="U32" s="226">
        <v>3.2480000000000002E-2</v>
      </c>
      <c r="V32" s="226">
        <f>ROUND(E32*U32,2)</f>
        <v>10.7</v>
      </c>
      <c r="W32" s="226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138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1">
        <v>17</v>
      </c>
      <c r="B33" s="242" t="s">
        <v>173</v>
      </c>
      <c r="C33" s="249" t="s">
        <v>174</v>
      </c>
      <c r="D33" s="243" t="s">
        <v>149</v>
      </c>
      <c r="E33" s="244">
        <v>329.54600000000005</v>
      </c>
      <c r="F33" s="245"/>
      <c r="G33" s="246">
        <f>ROUND(E33*F33,2)</f>
        <v>0</v>
      </c>
      <c r="H33" s="227"/>
      <c r="I33" s="226">
        <f>ROUND(E33*H33,2)</f>
        <v>0</v>
      </c>
      <c r="J33" s="227"/>
      <c r="K33" s="226">
        <f>ROUND(E33*J33,2)</f>
        <v>0</v>
      </c>
      <c r="L33" s="226">
        <v>21</v>
      </c>
      <c r="M33" s="226">
        <f>G33*(1+L33/100)</f>
        <v>0</v>
      </c>
      <c r="N33" s="226">
        <v>2.3000000000000001E-4</v>
      </c>
      <c r="O33" s="226">
        <f>ROUND(E33*N33,2)</f>
        <v>0.08</v>
      </c>
      <c r="P33" s="226">
        <v>0</v>
      </c>
      <c r="Q33" s="226">
        <f>ROUND(E33*P33,2)</f>
        <v>0</v>
      </c>
      <c r="R33" s="226"/>
      <c r="S33" s="226" t="s">
        <v>136</v>
      </c>
      <c r="T33" s="226" t="s">
        <v>137</v>
      </c>
      <c r="U33" s="226">
        <v>0.10902000000000001</v>
      </c>
      <c r="V33" s="226">
        <f>ROUND(E33*U33,2)</f>
        <v>35.93</v>
      </c>
      <c r="W33" s="226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138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x14ac:dyDescent="0.25">
      <c r="A34" s="229" t="s">
        <v>131</v>
      </c>
      <c r="B34" s="230" t="s">
        <v>98</v>
      </c>
      <c r="C34" s="248" t="s">
        <v>99</v>
      </c>
      <c r="D34" s="231"/>
      <c r="E34" s="232"/>
      <c r="F34" s="233"/>
      <c r="G34" s="234">
        <f>SUMIF(AG35:AG35,"&lt;&gt;NOR",G35:G35)</f>
        <v>0</v>
      </c>
      <c r="H34" s="228"/>
      <c r="I34" s="228">
        <f>SUM(I35:I35)</f>
        <v>0</v>
      </c>
      <c r="J34" s="228"/>
      <c r="K34" s="228">
        <f>SUM(K35:K35)</f>
        <v>0</v>
      </c>
      <c r="L34" s="228"/>
      <c r="M34" s="228">
        <f>SUM(M35:M35)</f>
        <v>0</v>
      </c>
      <c r="N34" s="228"/>
      <c r="O34" s="228">
        <f>SUM(O35:O35)</f>
        <v>0</v>
      </c>
      <c r="P34" s="228"/>
      <c r="Q34" s="228">
        <f>SUM(Q35:Q35)</f>
        <v>0</v>
      </c>
      <c r="R34" s="228"/>
      <c r="S34" s="228"/>
      <c r="T34" s="228"/>
      <c r="U34" s="228"/>
      <c r="V34" s="228">
        <f>SUM(V35:V35)</f>
        <v>0</v>
      </c>
      <c r="W34" s="228"/>
      <c r="AG34" t="s">
        <v>132</v>
      </c>
    </row>
    <row r="35" spans="1:60" outlineLevel="1" x14ac:dyDescent="0.25">
      <c r="A35" s="241">
        <v>18</v>
      </c>
      <c r="B35" s="242" t="s">
        <v>47</v>
      </c>
      <c r="C35" s="249" t="s">
        <v>175</v>
      </c>
      <c r="D35" s="243" t="s">
        <v>176</v>
      </c>
      <c r="E35" s="244">
        <v>1</v>
      </c>
      <c r="F35" s="245"/>
      <c r="G35" s="246">
        <f>ROUND(E35*F35,2)</f>
        <v>0</v>
      </c>
      <c r="H35" s="227"/>
      <c r="I35" s="226">
        <f>ROUND(E35*H35,2)</f>
        <v>0</v>
      </c>
      <c r="J35" s="227"/>
      <c r="K35" s="226">
        <f>ROUND(E35*J35,2)</f>
        <v>0</v>
      </c>
      <c r="L35" s="226">
        <v>21</v>
      </c>
      <c r="M35" s="226">
        <f>G35*(1+L35/100)</f>
        <v>0</v>
      </c>
      <c r="N35" s="226">
        <v>0</v>
      </c>
      <c r="O35" s="226">
        <f>ROUND(E35*N35,2)</f>
        <v>0</v>
      </c>
      <c r="P35" s="226">
        <v>0</v>
      </c>
      <c r="Q35" s="226">
        <f>ROUND(E35*P35,2)</f>
        <v>0</v>
      </c>
      <c r="R35" s="226"/>
      <c r="S35" s="226" t="s">
        <v>177</v>
      </c>
      <c r="T35" s="226" t="s">
        <v>137</v>
      </c>
      <c r="U35" s="226">
        <v>0</v>
      </c>
      <c r="V35" s="226">
        <f>ROUND(E35*U35,2)</f>
        <v>0</v>
      </c>
      <c r="W35" s="226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138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x14ac:dyDescent="0.25">
      <c r="A36" s="229" t="s">
        <v>131</v>
      </c>
      <c r="B36" s="230" t="s">
        <v>100</v>
      </c>
      <c r="C36" s="248" t="s">
        <v>101</v>
      </c>
      <c r="D36" s="231"/>
      <c r="E36" s="232"/>
      <c r="F36" s="233"/>
      <c r="G36" s="234">
        <f>SUMIF(AG37:AG38,"&lt;&gt;NOR",G37:G38)</f>
        <v>0</v>
      </c>
      <c r="H36" s="228"/>
      <c r="I36" s="228">
        <f>SUM(I37:I38)</f>
        <v>0</v>
      </c>
      <c r="J36" s="228"/>
      <c r="K36" s="228">
        <f>SUM(K37:K38)</f>
        <v>0</v>
      </c>
      <c r="L36" s="228"/>
      <c r="M36" s="228">
        <f>SUM(M37:M38)</f>
        <v>0</v>
      </c>
      <c r="N36" s="228"/>
      <c r="O36" s="228">
        <f>SUM(O37:O38)</f>
        <v>0</v>
      </c>
      <c r="P36" s="228"/>
      <c r="Q36" s="228">
        <f>SUM(Q37:Q38)</f>
        <v>0</v>
      </c>
      <c r="R36" s="228"/>
      <c r="S36" s="228"/>
      <c r="T36" s="228"/>
      <c r="U36" s="228"/>
      <c r="V36" s="228">
        <f>SUM(V37:V38)</f>
        <v>0</v>
      </c>
      <c r="W36" s="228"/>
      <c r="AG36" t="s">
        <v>132</v>
      </c>
    </row>
    <row r="37" spans="1:60" outlineLevel="1" x14ac:dyDescent="0.25">
      <c r="A37" s="241">
        <v>19</v>
      </c>
      <c r="B37" s="242" t="s">
        <v>178</v>
      </c>
      <c r="C37" s="249" t="s">
        <v>179</v>
      </c>
      <c r="D37" s="243" t="s">
        <v>180</v>
      </c>
      <c r="E37" s="244">
        <v>1</v>
      </c>
      <c r="F37" s="245"/>
      <c r="G37" s="246">
        <f>ROUND(E37*F37,2)</f>
        <v>0</v>
      </c>
      <c r="H37" s="227"/>
      <c r="I37" s="226">
        <f>ROUND(E37*H37,2)</f>
        <v>0</v>
      </c>
      <c r="J37" s="227"/>
      <c r="K37" s="226">
        <f>ROUND(E37*J37,2)</f>
        <v>0</v>
      </c>
      <c r="L37" s="226">
        <v>21</v>
      </c>
      <c r="M37" s="226">
        <f>G37*(1+L37/100)</f>
        <v>0</v>
      </c>
      <c r="N37" s="226">
        <v>0</v>
      </c>
      <c r="O37" s="226">
        <f>ROUND(E37*N37,2)</f>
        <v>0</v>
      </c>
      <c r="P37" s="226">
        <v>0</v>
      </c>
      <c r="Q37" s="226">
        <f>ROUND(E37*P37,2)</f>
        <v>0</v>
      </c>
      <c r="R37" s="226"/>
      <c r="S37" s="226" t="s">
        <v>177</v>
      </c>
      <c r="T37" s="226" t="s">
        <v>137</v>
      </c>
      <c r="U37" s="226">
        <v>0</v>
      </c>
      <c r="V37" s="226">
        <f>ROUND(E37*U37,2)</f>
        <v>0</v>
      </c>
      <c r="W37" s="226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138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1">
        <v>20</v>
      </c>
      <c r="B38" s="242" t="s">
        <v>181</v>
      </c>
      <c r="C38" s="249" t="s">
        <v>182</v>
      </c>
      <c r="D38" s="243" t="s">
        <v>183</v>
      </c>
      <c r="E38" s="244">
        <v>50</v>
      </c>
      <c r="F38" s="245"/>
      <c r="G38" s="246">
        <f>ROUND(E38*F38,2)</f>
        <v>0</v>
      </c>
      <c r="H38" s="227"/>
      <c r="I38" s="226">
        <f>ROUND(E38*H38,2)</f>
        <v>0</v>
      </c>
      <c r="J38" s="227"/>
      <c r="K38" s="226">
        <f>ROUND(E38*J38,2)</f>
        <v>0</v>
      </c>
      <c r="L38" s="226">
        <v>21</v>
      </c>
      <c r="M38" s="226">
        <f>G38*(1+L38/100)</f>
        <v>0</v>
      </c>
      <c r="N38" s="226">
        <v>0</v>
      </c>
      <c r="O38" s="226">
        <f>ROUND(E38*N38,2)</f>
        <v>0</v>
      </c>
      <c r="P38" s="226">
        <v>0</v>
      </c>
      <c r="Q38" s="226">
        <f>ROUND(E38*P38,2)</f>
        <v>0</v>
      </c>
      <c r="R38" s="226"/>
      <c r="S38" s="226" t="s">
        <v>177</v>
      </c>
      <c r="T38" s="226" t="s">
        <v>137</v>
      </c>
      <c r="U38" s="226">
        <v>0</v>
      </c>
      <c r="V38" s="226">
        <f>ROUND(E38*U38,2)</f>
        <v>0</v>
      </c>
      <c r="W38" s="226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138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x14ac:dyDescent="0.25">
      <c r="A39" s="229" t="s">
        <v>131</v>
      </c>
      <c r="B39" s="230" t="s">
        <v>102</v>
      </c>
      <c r="C39" s="248" t="s">
        <v>103</v>
      </c>
      <c r="D39" s="231"/>
      <c r="E39" s="232"/>
      <c r="F39" s="233"/>
      <c r="G39" s="234">
        <f>SUMIF(AG40:AG45,"&lt;&gt;NOR",G40:G45)</f>
        <v>0</v>
      </c>
      <c r="H39" s="228"/>
      <c r="I39" s="228">
        <f>SUM(I40:I45)</f>
        <v>0</v>
      </c>
      <c r="J39" s="228"/>
      <c r="K39" s="228">
        <f>SUM(K40:K45)</f>
        <v>0</v>
      </c>
      <c r="L39" s="228"/>
      <c r="M39" s="228">
        <f>SUM(M40:M45)</f>
        <v>0</v>
      </c>
      <c r="N39" s="228"/>
      <c r="O39" s="228">
        <f>SUM(O40:O45)</f>
        <v>0</v>
      </c>
      <c r="P39" s="228"/>
      <c r="Q39" s="228">
        <f>SUM(Q40:Q45)</f>
        <v>0</v>
      </c>
      <c r="R39" s="228"/>
      <c r="S39" s="228"/>
      <c r="T39" s="228"/>
      <c r="U39" s="228"/>
      <c r="V39" s="228">
        <f>SUM(V40:V45)</f>
        <v>40.519999999999996</v>
      </c>
      <c r="W39" s="228"/>
      <c r="AG39" t="s">
        <v>132</v>
      </c>
    </row>
    <row r="40" spans="1:60" outlineLevel="1" x14ac:dyDescent="0.25">
      <c r="A40" s="241">
        <v>21</v>
      </c>
      <c r="B40" s="242" t="s">
        <v>184</v>
      </c>
      <c r="C40" s="249" t="s">
        <v>185</v>
      </c>
      <c r="D40" s="243" t="s">
        <v>169</v>
      </c>
      <c r="E40" s="244">
        <v>15.610480000000001</v>
      </c>
      <c r="F40" s="245"/>
      <c r="G40" s="246">
        <f>ROUND(E40*F40,2)</f>
        <v>0</v>
      </c>
      <c r="H40" s="227"/>
      <c r="I40" s="226">
        <f>ROUND(E40*H40,2)</f>
        <v>0</v>
      </c>
      <c r="J40" s="227"/>
      <c r="K40" s="226">
        <f>ROUND(E40*J40,2)</f>
        <v>0</v>
      </c>
      <c r="L40" s="226">
        <v>21</v>
      </c>
      <c r="M40" s="226">
        <f>G40*(1+L40/100)</f>
        <v>0</v>
      </c>
      <c r="N40" s="226">
        <v>0</v>
      </c>
      <c r="O40" s="226">
        <f>ROUND(E40*N40,2)</f>
        <v>0</v>
      </c>
      <c r="P40" s="226">
        <v>0</v>
      </c>
      <c r="Q40" s="226">
        <f>ROUND(E40*P40,2)</f>
        <v>0</v>
      </c>
      <c r="R40" s="226"/>
      <c r="S40" s="226" t="s">
        <v>136</v>
      </c>
      <c r="T40" s="226" t="s">
        <v>137</v>
      </c>
      <c r="U40" s="226">
        <v>0.63800000000000001</v>
      </c>
      <c r="V40" s="226">
        <f>ROUND(E40*U40,2)</f>
        <v>9.9600000000000009</v>
      </c>
      <c r="W40" s="226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186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1">
        <v>22</v>
      </c>
      <c r="B41" s="242" t="s">
        <v>187</v>
      </c>
      <c r="C41" s="249" t="s">
        <v>188</v>
      </c>
      <c r="D41" s="243" t="s">
        <v>169</v>
      </c>
      <c r="E41" s="244">
        <v>15.610480000000001</v>
      </c>
      <c r="F41" s="245"/>
      <c r="G41" s="246">
        <f>ROUND(E41*F41,2)</f>
        <v>0</v>
      </c>
      <c r="H41" s="227"/>
      <c r="I41" s="226">
        <f>ROUND(E41*H41,2)</f>
        <v>0</v>
      </c>
      <c r="J41" s="227"/>
      <c r="K41" s="226">
        <f>ROUND(E41*J41,2)</f>
        <v>0</v>
      </c>
      <c r="L41" s="226">
        <v>21</v>
      </c>
      <c r="M41" s="226">
        <f>G41*(1+L41/100)</f>
        <v>0</v>
      </c>
      <c r="N41" s="226">
        <v>0</v>
      </c>
      <c r="O41" s="226">
        <f>ROUND(E41*N41,2)</f>
        <v>0</v>
      </c>
      <c r="P41" s="226">
        <v>0</v>
      </c>
      <c r="Q41" s="226">
        <f>ROUND(E41*P41,2)</f>
        <v>0</v>
      </c>
      <c r="R41" s="226"/>
      <c r="S41" s="226" t="s">
        <v>136</v>
      </c>
      <c r="T41" s="226" t="s">
        <v>137</v>
      </c>
      <c r="U41" s="226">
        <v>0</v>
      </c>
      <c r="V41" s="226">
        <f>ROUND(E41*U41,2)</f>
        <v>0</v>
      </c>
      <c r="W41" s="226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186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1">
        <v>23</v>
      </c>
      <c r="B42" s="242" t="s">
        <v>189</v>
      </c>
      <c r="C42" s="249" t="s">
        <v>190</v>
      </c>
      <c r="D42" s="243" t="s">
        <v>169</v>
      </c>
      <c r="E42" s="244">
        <v>15.610480000000001</v>
      </c>
      <c r="F42" s="245"/>
      <c r="G42" s="246">
        <f>ROUND(E42*F42,2)</f>
        <v>0</v>
      </c>
      <c r="H42" s="227"/>
      <c r="I42" s="226">
        <f>ROUND(E42*H42,2)</f>
        <v>0</v>
      </c>
      <c r="J42" s="227"/>
      <c r="K42" s="226">
        <f>ROUND(E42*J42,2)</f>
        <v>0</v>
      </c>
      <c r="L42" s="226">
        <v>21</v>
      </c>
      <c r="M42" s="226">
        <f>G42*(1+L42/100)</f>
        <v>0</v>
      </c>
      <c r="N42" s="226">
        <v>0</v>
      </c>
      <c r="O42" s="226">
        <f>ROUND(E42*N42,2)</f>
        <v>0</v>
      </c>
      <c r="P42" s="226">
        <v>0</v>
      </c>
      <c r="Q42" s="226">
        <f>ROUND(E42*P42,2)</f>
        <v>0</v>
      </c>
      <c r="R42" s="226"/>
      <c r="S42" s="226" t="s">
        <v>136</v>
      </c>
      <c r="T42" s="226" t="s">
        <v>137</v>
      </c>
      <c r="U42" s="226">
        <v>0.49000000000000005</v>
      </c>
      <c r="V42" s="226">
        <f>ROUND(E42*U42,2)</f>
        <v>7.65</v>
      </c>
      <c r="W42" s="226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186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1">
        <v>24</v>
      </c>
      <c r="B43" s="242" t="s">
        <v>191</v>
      </c>
      <c r="C43" s="249" t="s">
        <v>192</v>
      </c>
      <c r="D43" s="243" t="s">
        <v>169</v>
      </c>
      <c r="E43" s="244">
        <v>312.20952000000005</v>
      </c>
      <c r="F43" s="245"/>
      <c r="G43" s="246">
        <f>ROUND(E43*F43,2)</f>
        <v>0</v>
      </c>
      <c r="H43" s="227"/>
      <c r="I43" s="226">
        <f>ROUND(E43*H43,2)</f>
        <v>0</v>
      </c>
      <c r="J43" s="227"/>
      <c r="K43" s="226">
        <f>ROUND(E43*J43,2)</f>
        <v>0</v>
      </c>
      <c r="L43" s="226">
        <v>21</v>
      </c>
      <c r="M43" s="226">
        <f>G43*(1+L43/100)</f>
        <v>0</v>
      </c>
      <c r="N43" s="226">
        <v>0</v>
      </c>
      <c r="O43" s="226">
        <f>ROUND(E43*N43,2)</f>
        <v>0</v>
      </c>
      <c r="P43" s="226">
        <v>0</v>
      </c>
      <c r="Q43" s="226">
        <f>ROUND(E43*P43,2)</f>
        <v>0</v>
      </c>
      <c r="R43" s="226"/>
      <c r="S43" s="226" t="s">
        <v>136</v>
      </c>
      <c r="T43" s="226" t="s">
        <v>137</v>
      </c>
      <c r="U43" s="226">
        <v>0</v>
      </c>
      <c r="V43" s="226">
        <f>ROUND(E43*U43,2)</f>
        <v>0</v>
      </c>
      <c r="W43" s="226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186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1">
        <v>25</v>
      </c>
      <c r="B44" s="242" t="s">
        <v>193</v>
      </c>
      <c r="C44" s="249" t="s">
        <v>194</v>
      </c>
      <c r="D44" s="243" t="s">
        <v>169</v>
      </c>
      <c r="E44" s="244">
        <v>15.610480000000001</v>
      </c>
      <c r="F44" s="245"/>
      <c r="G44" s="246">
        <f>ROUND(E44*F44,2)</f>
        <v>0</v>
      </c>
      <c r="H44" s="227"/>
      <c r="I44" s="226">
        <f>ROUND(E44*H44,2)</f>
        <v>0</v>
      </c>
      <c r="J44" s="227"/>
      <c r="K44" s="226">
        <f>ROUND(E44*J44,2)</f>
        <v>0</v>
      </c>
      <c r="L44" s="226">
        <v>21</v>
      </c>
      <c r="M44" s="226">
        <f>G44*(1+L44/100)</f>
        <v>0</v>
      </c>
      <c r="N44" s="226">
        <v>0</v>
      </c>
      <c r="O44" s="226">
        <f>ROUND(E44*N44,2)</f>
        <v>0</v>
      </c>
      <c r="P44" s="226">
        <v>0</v>
      </c>
      <c r="Q44" s="226">
        <f>ROUND(E44*P44,2)</f>
        <v>0</v>
      </c>
      <c r="R44" s="226"/>
      <c r="S44" s="226" t="s">
        <v>136</v>
      </c>
      <c r="T44" s="226" t="s">
        <v>137</v>
      </c>
      <c r="U44" s="226">
        <v>0.94200000000000006</v>
      </c>
      <c r="V44" s="226">
        <f>ROUND(E44*U44,2)</f>
        <v>14.71</v>
      </c>
      <c r="W44" s="226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186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1">
        <v>26</v>
      </c>
      <c r="B45" s="242" t="s">
        <v>195</v>
      </c>
      <c r="C45" s="249" t="s">
        <v>196</v>
      </c>
      <c r="D45" s="243" t="s">
        <v>169</v>
      </c>
      <c r="E45" s="244">
        <v>78.052380000000014</v>
      </c>
      <c r="F45" s="245"/>
      <c r="G45" s="246">
        <f>ROUND(E45*F45,2)</f>
        <v>0</v>
      </c>
      <c r="H45" s="227"/>
      <c r="I45" s="226">
        <f>ROUND(E45*H45,2)</f>
        <v>0</v>
      </c>
      <c r="J45" s="227"/>
      <c r="K45" s="226">
        <f>ROUND(E45*J45,2)</f>
        <v>0</v>
      </c>
      <c r="L45" s="226">
        <v>21</v>
      </c>
      <c r="M45" s="226">
        <f>G45*(1+L45/100)</f>
        <v>0</v>
      </c>
      <c r="N45" s="226">
        <v>0</v>
      </c>
      <c r="O45" s="226">
        <f>ROUND(E45*N45,2)</f>
        <v>0</v>
      </c>
      <c r="P45" s="226">
        <v>0</v>
      </c>
      <c r="Q45" s="226">
        <f>ROUND(E45*P45,2)</f>
        <v>0</v>
      </c>
      <c r="R45" s="226"/>
      <c r="S45" s="226" t="s">
        <v>136</v>
      </c>
      <c r="T45" s="226" t="s">
        <v>137</v>
      </c>
      <c r="U45" s="226">
        <v>0.10500000000000001</v>
      </c>
      <c r="V45" s="226">
        <f>ROUND(E45*U45,2)</f>
        <v>8.1999999999999993</v>
      </c>
      <c r="W45" s="226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186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x14ac:dyDescent="0.25">
      <c r="A46" s="229" t="s">
        <v>131</v>
      </c>
      <c r="B46" s="230" t="s">
        <v>105</v>
      </c>
      <c r="C46" s="248" t="s">
        <v>29</v>
      </c>
      <c r="D46" s="231"/>
      <c r="E46" s="232"/>
      <c r="F46" s="233"/>
      <c r="G46" s="234">
        <f>SUMIF(AG47:AG48,"&lt;&gt;NOR",G47:G48)</f>
        <v>0</v>
      </c>
      <c r="H46" s="228"/>
      <c r="I46" s="228">
        <f>SUM(I47:I48)</f>
        <v>0</v>
      </c>
      <c r="J46" s="228"/>
      <c r="K46" s="228">
        <f>SUM(K47:K48)</f>
        <v>0</v>
      </c>
      <c r="L46" s="228"/>
      <c r="M46" s="228">
        <f>SUM(M47:M48)</f>
        <v>0</v>
      </c>
      <c r="N46" s="228"/>
      <c r="O46" s="228">
        <f>SUM(O47:O48)</f>
        <v>0</v>
      </c>
      <c r="P46" s="228"/>
      <c r="Q46" s="228">
        <f>SUM(Q47:Q48)</f>
        <v>0</v>
      </c>
      <c r="R46" s="228"/>
      <c r="S46" s="228"/>
      <c r="T46" s="228"/>
      <c r="U46" s="228"/>
      <c r="V46" s="228">
        <f>SUM(V47:V48)</f>
        <v>0</v>
      </c>
      <c r="W46" s="228"/>
      <c r="AG46" t="s">
        <v>132</v>
      </c>
    </row>
    <row r="47" spans="1:60" outlineLevel="1" x14ac:dyDescent="0.25">
      <c r="A47" s="241">
        <v>27</v>
      </c>
      <c r="B47" s="242" t="s">
        <v>197</v>
      </c>
      <c r="C47" s="249" t="s">
        <v>198</v>
      </c>
      <c r="D47" s="243" t="s">
        <v>199</v>
      </c>
      <c r="E47" s="244">
        <v>1</v>
      </c>
      <c r="F47" s="245"/>
      <c r="G47" s="246">
        <f>ROUND(E47*F47,2)</f>
        <v>0</v>
      </c>
      <c r="H47" s="227"/>
      <c r="I47" s="226">
        <f>ROUND(E47*H47,2)</f>
        <v>0</v>
      </c>
      <c r="J47" s="227"/>
      <c r="K47" s="226">
        <f>ROUND(E47*J47,2)</f>
        <v>0</v>
      </c>
      <c r="L47" s="226">
        <v>21</v>
      </c>
      <c r="M47" s="226">
        <f>G47*(1+L47/100)</f>
        <v>0</v>
      </c>
      <c r="N47" s="226">
        <v>0</v>
      </c>
      <c r="O47" s="226">
        <f>ROUND(E47*N47,2)</f>
        <v>0</v>
      </c>
      <c r="P47" s="226">
        <v>0</v>
      </c>
      <c r="Q47" s="226">
        <f>ROUND(E47*P47,2)</f>
        <v>0</v>
      </c>
      <c r="R47" s="226"/>
      <c r="S47" s="226" t="s">
        <v>136</v>
      </c>
      <c r="T47" s="226" t="s">
        <v>137</v>
      </c>
      <c r="U47" s="226">
        <v>0</v>
      </c>
      <c r="V47" s="226">
        <f>ROUND(E47*U47,2)</f>
        <v>0</v>
      </c>
      <c r="W47" s="226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200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5">
        <v>28</v>
      </c>
      <c r="B48" s="236" t="s">
        <v>201</v>
      </c>
      <c r="C48" s="250" t="s">
        <v>202</v>
      </c>
      <c r="D48" s="237" t="s">
        <v>199</v>
      </c>
      <c r="E48" s="238">
        <v>1</v>
      </c>
      <c r="F48" s="239"/>
      <c r="G48" s="240">
        <f>ROUND(E48*F48,2)</f>
        <v>0</v>
      </c>
      <c r="H48" s="227"/>
      <c r="I48" s="226">
        <f>ROUND(E48*H48,2)</f>
        <v>0</v>
      </c>
      <c r="J48" s="227"/>
      <c r="K48" s="226">
        <f>ROUND(E48*J48,2)</f>
        <v>0</v>
      </c>
      <c r="L48" s="226">
        <v>21</v>
      </c>
      <c r="M48" s="226">
        <f>G48*(1+L48/100)</f>
        <v>0</v>
      </c>
      <c r="N48" s="226">
        <v>0</v>
      </c>
      <c r="O48" s="226">
        <f>ROUND(E48*N48,2)</f>
        <v>0</v>
      </c>
      <c r="P48" s="226">
        <v>0</v>
      </c>
      <c r="Q48" s="226">
        <f>ROUND(E48*P48,2)</f>
        <v>0</v>
      </c>
      <c r="R48" s="226"/>
      <c r="S48" s="226" t="s">
        <v>136</v>
      </c>
      <c r="T48" s="226" t="s">
        <v>137</v>
      </c>
      <c r="U48" s="226">
        <v>0</v>
      </c>
      <c r="V48" s="226">
        <f>ROUND(E48*U48,2)</f>
        <v>0</v>
      </c>
      <c r="W48" s="226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200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33" x14ac:dyDescent="0.25">
      <c r="A49" s="5"/>
      <c r="B49" s="6"/>
      <c r="C49" s="251"/>
      <c r="D49" s="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AE49">
        <v>15</v>
      </c>
      <c r="AF49">
        <v>21</v>
      </c>
    </row>
    <row r="50" spans="1:33" x14ac:dyDescent="0.25">
      <c r="A50" s="209"/>
      <c r="B50" s="210" t="s">
        <v>31</v>
      </c>
      <c r="C50" s="252"/>
      <c r="D50" s="211"/>
      <c r="E50" s="212"/>
      <c r="F50" s="212"/>
      <c r="G50" s="247">
        <f>G8+G14+G16+G18+G22+G24+G26+G29+G31+G34+G36+G39+G46</f>
        <v>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AE50">
        <f>SUMIF(L7:L48,AE49,G7:G48)</f>
        <v>0</v>
      </c>
      <c r="AF50">
        <f>SUMIF(L7:L48,AF49,G7:G48)</f>
        <v>0</v>
      </c>
      <c r="AG50" t="s">
        <v>203</v>
      </c>
    </row>
    <row r="51" spans="1:33" x14ac:dyDescent="0.25">
      <c r="A51" s="5"/>
      <c r="B51" s="6"/>
      <c r="C51" s="251"/>
      <c r="D51" s="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33" x14ac:dyDescent="0.25">
      <c r="A52" s="5"/>
      <c r="B52" s="6"/>
      <c r="C52" s="251"/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33" x14ac:dyDescent="0.25">
      <c r="A53" s="213" t="s">
        <v>204</v>
      </c>
      <c r="B53" s="213"/>
      <c r="C53" s="253"/>
      <c r="D53" s="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33" x14ac:dyDescent="0.25">
      <c r="A54" s="214"/>
      <c r="B54" s="215"/>
      <c r="C54" s="254"/>
      <c r="D54" s="215"/>
      <c r="E54" s="215"/>
      <c r="F54" s="215"/>
      <c r="G54" s="21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AG54" t="s">
        <v>205</v>
      </c>
    </row>
    <row r="55" spans="1:33" x14ac:dyDescent="0.25">
      <c r="A55" s="217"/>
      <c r="B55" s="218"/>
      <c r="C55" s="255"/>
      <c r="D55" s="218"/>
      <c r="E55" s="218"/>
      <c r="F55" s="218"/>
      <c r="G55" s="219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33" x14ac:dyDescent="0.25">
      <c r="A56" s="217"/>
      <c r="B56" s="218"/>
      <c r="C56" s="255"/>
      <c r="D56" s="218"/>
      <c r="E56" s="218"/>
      <c r="F56" s="218"/>
      <c r="G56" s="21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33" x14ac:dyDescent="0.25">
      <c r="A57" s="217"/>
      <c r="B57" s="218"/>
      <c r="C57" s="255"/>
      <c r="D57" s="218"/>
      <c r="E57" s="218"/>
      <c r="F57" s="218"/>
      <c r="G57" s="219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33" x14ac:dyDescent="0.25">
      <c r="A58" s="220"/>
      <c r="B58" s="221"/>
      <c r="C58" s="256"/>
      <c r="D58" s="221"/>
      <c r="E58" s="221"/>
      <c r="F58" s="221"/>
      <c r="G58" s="22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33" x14ac:dyDescent="0.25">
      <c r="A59" s="5"/>
      <c r="B59" s="6"/>
      <c r="C59" s="251"/>
      <c r="D59" s="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33" x14ac:dyDescent="0.25">
      <c r="C60" s="257"/>
      <c r="D60" s="190"/>
      <c r="AG60" t="s">
        <v>206</v>
      </c>
    </row>
    <row r="61" spans="1:33" x14ac:dyDescent="0.25">
      <c r="D61" s="190"/>
    </row>
    <row r="62" spans="1:33" x14ac:dyDescent="0.25">
      <c r="D62" s="190"/>
    </row>
    <row r="63" spans="1:33" x14ac:dyDescent="0.25">
      <c r="D63" s="190"/>
    </row>
    <row r="64" spans="1:33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mergeCells count="6">
    <mergeCell ref="A1:G1"/>
    <mergeCell ref="C2:G2"/>
    <mergeCell ref="C3:G3"/>
    <mergeCell ref="C4:G4"/>
    <mergeCell ref="A53:C53"/>
    <mergeCell ref="A54:G5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8C6C-CD69-4FA2-AC39-19C3452B5424}">
  <sheetPr>
    <outlinePr summaryBelow="0"/>
  </sheetPr>
  <dimension ref="A1:BH5000"/>
  <sheetViews>
    <sheetView workbookViewId="0">
      <pane ySplit="7" topLeftCell="A8" activePane="bottomLeft" state="frozen"/>
      <selection pane="bottomLeft" activeCell="B4" sqref="B4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107</v>
      </c>
    </row>
    <row r="2" spans="1:60" ht="25.05" customHeight="1" x14ac:dyDescent="0.25">
      <c r="A2" s="192" t="s">
        <v>8</v>
      </c>
      <c r="B2" s="75"/>
      <c r="C2" s="195" t="s">
        <v>43</v>
      </c>
      <c r="D2" s="193"/>
      <c r="E2" s="193"/>
      <c r="F2" s="193"/>
      <c r="G2" s="194"/>
      <c r="AG2" t="s">
        <v>108</v>
      </c>
    </row>
    <row r="3" spans="1:60" ht="25.05" customHeight="1" x14ac:dyDescent="0.25">
      <c r="A3" s="192" t="s">
        <v>9</v>
      </c>
      <c r="B3" s="75"/>
      <c r="C3" s="195" t="s">
        <v>46</v>
      </c>
      <c r="D3" s="193"/>
      <c r="E3" s="193"/>
      <c r="F3" s="193"/>
      <c r="G3" s="194"/>
      <c r="AC3" s="127" t="s">
        <v>108</v>
      </c>
      <c r="AG3" t="s">
        <v>109</v>
      </c>
    </row>
    <row r="4" spans="1:60" ht="25.05" customHeight="1" x14ac:dyDescent="0.25">
      <c r="A4" s="196" t="s">
        <v>10</v>
      </c>
      <c r="B4" s="197"/>
      <c r="C4" s="198" t="s">
        <v>50</v>
      </c>
      <c r="D4" s="199"/>
      <c r="E4" s="199"/>
      <c r="F4" s="199"/>
      <c r="G4" s="200"/>
      <c r="AG4" t="s">
        <v>110</v>
      </c>
    </row>
    <row r="5" spans="1:60" x14ac:dyDescent="0.25">
      <c r="D5" s="190"/>
    </row>
    <row r="6" spans="1:60" ht="39.6" x14ac:dyDescent="0.25">
      <c r="A6" s="202" t="s">
        <v>111</v>
      </c>
      <c r="B6" s="204" t="s">
        <v>112</v>
      </c>
      <c r="C6" s="204" t="s">
        <v>113</v>
      </c>
      <c r="D6" s="203" t="s">
        <v>114</v>
      </c>
      <c r="E6" s="202" t="s">
        <v>115</v>
      </c>
      <c r="F6" s="201" t="s">
        <v>116</v>
      </c>
      <c r="G6" s="202" t="s">
        <v>31</v>
      </c>
      <c r="H6" s="205" t="s">
        <v>32</v>
      </c>
      <c r="I6" s="205" t="s">
        <v>117</v>
      </c>
      <c r="J6" s="205" t="s">
        <v>33</v>
      </c>
      <c r="K6" s="205" t="s">
        <v>118</v>
      </c>
      <c r="L6" s="205" t="s">
        <v>119</v>
      </c>
      <c r="M6" s="205" t="s">
        <v>120</v>
      </c>
      <c r="N6" s="205" t="s">
        <v>121</v>
      </c>
      <c r="O6" s="205" t="s">
        <v>122</v>
      </c>
      <c r="P6" s="205" t="s">
        <v>123</v>
      </c>
      <c r="Q6" s="205" t="s">
        <v>124</v>
      </c>
      <c r="R6" s="205" t="s">
        <v>125</v>
      </c>
      <c r="S6" s="205" t="s">
        <v>126</v>
      </c>
      <c r="T6" s="205" t="s">
        <v>127</v>
      </c>
      <c r="U6" s="205" t="s">
        <v>128</v>
      </c>
      <c r="V6" s="205" t="s">
        <v>129</v>
      </c>
      <c r="W6" s="205" t="s">
        <v>130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29" t="s">
        <v>131</v>
      </c>
      <c r="B8" s="230" t="s">
        <v>90</v>
      </c>
      <c r="C8" s="248" t="s">
        <v>91</v>
      </c>
      <c r="D8" s="231"/>
      <c r="E8" s="232"/>
      <c r="F8" s="233"/>
      <c r="G8" s="234">
        <f>SUMIF(AG9:AG24,"&lt;&gt;NOR",G9:G24)</f>
        <v>0</v>
      </c>
      <c r="H8" s="228"/>
      <c r="I8" s="228">
        <f>SUM(I9:I24)</f>
        <v>0</v>
      </c>
      <c r="J8" s="228"/>
      <c r="K8" s="228">
        <f>SUM(K9:K24)</f>
        <v>0</v>
      </c>
      <c r="L8" s="228"/>
      <c r="M8" s="228">
        <f>SUM(M9:M24)</f>
        <v>0</v>
      </c>
      <c r="N8" s="228"/>
      <c r="O8" s="228">
        <f>SUM(O9:O24)</f>
        <v>0.57000000000000006</v>
      </c>
      <c r="P8" s="228"/>
      <c r="Q8" s="228">
        <f>SUM(Q9:Q24)</f>
        <v>0</v>
      </c>
      <c r="R8" s="228"/>
      <c r="S8" s="228"/>
      <c r="T8" s="228"/>
      <c r="U8" s="228"/>
      <c r="V8" s="228">
        <f>SUM(V9:V24)</f>
        <v>0</v>
      </c>
      <c r="W8" s="228"/>
      <c r="AG8" t="s">
        <v>132</v>
      </c>
    </row>
    <row r="9" spans="1:60" ht="20.399999999999999" outlineLevel="1" x14ac:dyDescent="0.25">
      <c r="A9" s="241">
        <v>1</v>
      </c>
      <c r="B9" s="242" t="s">
        <v>207</v>
      </c>
      <c r="C9" s="249" t="s">
        <v>208</v>
      </c>
      <c r="D9" s="243" t="s">
        <v>176</v>
      </c>
      <c r="E9" s="244">
        <v>6</v>
      </c>
      <c r="F9" s="245"/>
      <c r="G9" s="246">
        <f>ROUND(E9*F9,2)</f>
        <v>0</v>
      </c>
      <c r="H9" s="227"/>
      <c r="I9" s="226">
        <f>ROUND(E9*H9,2)</f>
        <v>0</v>
      </c>
      <c r="J9" s="227"/>
      <c r="K9" s="226">
        <f>ROUND(E9*J9,2)</f>
        <v>0</v>
      </c>
      <c r="L9" s="226">
        <v>21</v>
      </c>
      <c r="M9" s="226">
        <f>G9*(1+L9/100)</f>
        <v>0</v>
      </c>
      <c r="N9" s="226">
        <v>1.7720000000000003E-2</v>
      </c>
      <c r="O9" s="226">
        <f>ROUND(E9*N9,2)</f>
        <v>0.11</v>
      </c>
      <c r="P9" s="226">
        <v>0</v>
      </c>
      <c r="Q9" s="226">
        <f>ROUND(E9*P9,2)</f>
        <v>0</v>
      </c>
      <c r="R9" s="226"/>
      <c r="S9" s="226" t="s">
        <v>177</v>
      </c>
      <c r="T9" s="226" t="s">
        <v>137</v>
      </c>
      <c r="U9" s="226">
        <v>0</v>
      </c>
      <c r="V9" s="226">
        <f>ROUND(E9*U9,2)</f>
        <v>0</v>
      </c>
      <c r="W9" s="226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138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1">
        <v>2</v>
      </c>
      <c r="B10" s="242" t="s">
        <v>209</v>
      </c>
      <c r="C10" s="249" t="s">
        <v>210</v>
      </c>
      <c r="D10" s="243" t="s">
        <v>176</v>
      </c>
      <c r="E10" s="244">
        <v>1</v>
      </c>
      <c r="F10" s="245"/>
      <c r="G10" s="246">
        <f>ROUND(E10*F10,2)</f>
        <v>0</v>
      </c>
      <c r="H10" s="227"/>
      <c r="I10" s="226">
        <f>ROUND(E10*H10,2)</f>
        <v>0</v>
      </c>
      <c r="J10" s="227"/>
      <c r="K10" s="226">
        <f>ROUND(E10*J10,2)</f>
        <v>0</v>
      </c>
      <c r="L10" s="226">
        <v>21</v>
      </c>
      <c r="M10" s="226">
        <f>G10*(1+L10/100)</f>
        <v>0</v>
      </c>
      <c r="N10" s="226">
        <v>1.8890000000000001E-2</v>
      </c>
      <c r="O10" s="226">
        <f>ROUND(E10*N10,2)</f>
        <v>0.02</v>
      </c>
      <c r="P10" s="226">
        <v>0</v>
      </c>
      <c r="Q10" s="226">
        <f>ROUND(E10*P10,2)</f>
        <v>0</v>
      </c>
      <c r="R10" s="226"/>
      <c r="S10" s="226" t="s">
        <v>177</v>
      </c>
      <c r="T10" s="226" t="s">
        <v>137</v>
      </c>
      <c r="U10" s="226">
        <v>0</v>
      </c>
      <c r="V10" s="226">
        <f>ROUND(E10*U10,2)</f>
        <v>0</v>
      </c>
      <c r="W10" s="226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138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ht="20.399999999999999" outlineLevel="1" x14ac:dyDescent="0.25">
      <c r="A11" s="241">
        <v>3</v>
      </c>
      <c r="B11" s="242" t="s">
        <v>211</v>
      </c>
      <c r="C11" s="249" t="s">
        <v>212</v>
      </c>
      <c r="D11" s="243" t="s">
        <v>176</v>
      </c>
      <c r="E11" s="244">
        <v>2</v>
      </c>
      <c r="F11" s="245"/>
      <c r="G11" s="246">
        <f>ROUND(E11*F11,2)</f>
        <v>0</v>
      </c>
      <c r="H11" s="227"/>
      <c r="I11" s="226">
        <f>ROUND(E11*H11,2)</f>
        <v>0</v>
      </c>
      <c r="J11" s="227"/>
      <c r="K11" s="226">
        <f>ROUND(E11*J11,2)</f>
        <v>0</v>
      </c>
      <c r="L11" s="226">
        <v>21</v>
      </c>
      <c r="M11" s="226">
        <f>G11*(1+L11/100)</f>
        <v>0</v>
      </c>
      <c r="N11" s="226">
        <v>1.0900000000000002E-2</v>
      </c>
      <c r="O11" s="226">
        <f>ROUND(E11*N11,2)</f>
        <v>0.02</v>
      </c>
      <c r="P11" s="226">
        <v>0</v>
      </c>
      <c r="Q11" s="226">
        <f>ROUND(E11*P11,2)</f>
        <v>0</v>
      </c>
      <c r="R11" s="226"/>
      <c r="S11" s="226" t="s">
        <v>177</v>
      </c>
      <c r="T11" s="226" t="s">
        <v>137</v>
      </c>
      <c r="U11" s="226">
        <v>0</v>
      </c>
      <c r="V11" s="226">
        <f>ROUND(E11*U11,2)</f>
        <v>0</v>
      </c>
      <c r="W11" s="226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138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41">
        <v>4</v>
      </c>
      <c r="B12" s="242" t="s">
        <v>213</v>
      </c>
      <c r="C12" s="249" t="s">
        <v>214</v>
      </c>
      <c r="D12" s="243" t="s">
        <v>176</v>
      </c>
      <c r="E12" s="244">
        <v>1</v>
      </c>
      <c r="F12" s="245"/>
      <c r="G12" s="246">
        <f>ROUND(E12*F12,2)</f>
        <v>0</v>
      </c>
      <c r="H12" s="227"/>
      <c r="I12" s="226">
        <f>ROUND(E12*H12,2)</f>
        <v>0</v>
      </c>
      <c r="J12" s="227"/>
      <c r="K12" s="226">
        <f>ROUND(E12*J12,2)</f>
        <v>0</v>
      </c>
      <c r="L12" s="226">
        <v>21</v>
      </c>
      <c r="M12" s="226">
        <f>G12*(1+L12/100)</f>
        <v>0</v>
      </c>
      <c r="N12" s="226">
        <v>1.7420000000000001E-2</v>
      </c>
      <c r="O12" s="226">
        <f>ROUND(E12*N12,2)</f>
        <v>0.02</v>
      </c>
      <c r="P12" s="226">
        <v>0</v>
      </c>
      <c r="Q12" s="226">
        <f>ROUND(E12*P12,2)</f>
        <v>0</v>
      </c>
      <c r="R12" s="226"/>
      <c r="S12" s="226" t="s">
        <v>177</v>
      </c>
      <c r="T12" s="226" t="s">
        <v>137</v>
      </c>
      <c r="U12" s="226">
        <v>0</v>
      </c>
      <c r="V12" s="226">
        <f>ROUND(E12*U12,2)</f>
        <v>0</v>
      </c>
      <c r="W12" s="226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138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1">
        <v>5</v>
      </c>
      <c r="B13" s="242" t="s">
        <v>215</v>
      </c>
      <c r="C13" s="249" t="s">
        <v>216</v>
      </c>
      <c r="D13" s="243" t="s">
        <v>176</v>
      </c>
      <c r="E13" s="244">
        <v>8</v>
      </c>
      <c r="F13" s="245"/>
      <c r="G13" s="246">
        <f>ROUND(E13*F13,2)</f>
        <v>0</v>
      </c>
      <c r="H13" s="227"/>
      <c r="I13" s="226">
        <f>ROUND(E13*H13,2)</f>
        <v>0</v>
      </c>
      <c r="J13" s="227"/>
      <c r="K13" s="226">
        <f>ROUND(E13*J13,2)</f>
        <v>0</v>
      </c>
      <c r="L13" s="226">
        <v>21</v>
      </c>
      <c r="M13" s="226">
        <f>G13*(1+L13/100)</f>
        <v>0</v>
      </c>
      <c r="N13" s="226">
        <v>1.41E-3</v>
      </c>
      <c r="O13" s="226">
        <f>ROUND(E13*N13,2)</f>
        <v>0.01</v>
      </c>
      <c r="P13" s="226">
        <v>0</v>
      </c>
      <c r="Q13" s="226">
        <f>ROUND(E13*P13,2)</f>
        <v>0</v>
      </c>
      <c r="R13" s="226"/>
      <c r="S13" s="226" t="s">
        <v>177</v>
      </c>
      <c r="T13" s="226" t="s">
        <v>137</v>
      </c>
      <c r="U13" s="226">
        <v>0</v>
      </c>
      <c r="V13" s="226">
        <f>ROUND(E13*U13,2)</f>
        <v>0</v>
      </c>
      <c r="W13" s="226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138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1">
        <v>6</v>
      </c>
      <c r="B14" s="242" t="s">
        <v>217</v>
      </c>
      <c r="C14" s="249" t="s">
        <v>218</v>
      </c>
      <c r="D14" s="243" t="s">
        <v>176</v>
      </c>
      <c r="E14" s="244">
        <v>8</v>
      </c>
      <c r="F14" s="245"/>
      <c r="G14" s="246">
        <f>ROUND(E14*F14,2)</f>
        <v>0</v>
      </c>
      <c r="H14" s="227"/>
      <c r="I14" s="226">
        <f>ROUND(E14*H14,2)</f>
        <v>0</v>
      </c>
      <c r="J14" s="227"/>
      <c r="K14" s="226">
        <f>ROUND(E14*J14,2)</f>
        <v>0</v>
      </c>
      <c r="L14" s="226">
        <v>21</v>
      </c>
      <c r="M14" s="226">
        <f>G14*(1+L14/100)</f>
        <v>0</v>
      </c>
      <c r="N14" s="226">
        <v>7.0000000000000007E-5</v>
      </c>
      <c r="O14" s="226">
        <f>ROUND(E14*N14,2)</f>
        <v>0</v>
      </c>
      <c r="P14" s="226">
        <v>0</v>
      </c>
      <c r="Q14" s="226">
        <f>ROUND(E14*P14,2)</f>
        <v>0</v>
      </c>
      <c r="R14" s="226"/>
      <c r="S14" s="226" t="s">
        <v>177</v>
      </c>
      <c r="T14" s="226" t="s">
        <v>137</v>
      </c>
      <c r="U14" s="226">
        <v>0</v>
      </c>
      <c r="V14" s="226">
        <f>ROUND(E14*U14,2)</f>
        <v>0</v>
      </c>
      <c r="W14" s="226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138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1">
        <v>7</v>
      </c>
      <c r="B15" s="242" t="s">
        <v>219</v>
      </c>
      <c r="C15" s="249" t="s">
        <v>220</v>
      </c>
      <c r="D15" s="243" t="s">
        <v>176</v>
      </c>
      <c r="E15" s="244">
        <v>1</v>
      </c>
      <c r="F15" s="245"/>
      <c r="G15" s="246">
        <f>ROUND(E15*F15,2)</f>
        <v>0</v>
      </c>
      <c r="H15" s="227"/>
      <c r="I15" s="226">
        <f>ROUND(E15*H15,2)</f>
        <v>0</v>
      </c>
      <c r="J15" s="227"/>
      <c r="K15" s="226">
        <f>ROUND(E15*J15,2)</f>
        <v>0</v>
      </c>
      <c r="L15" s="226">
        <v>21</v>
      </c>
      <c r="M15" s="226">
        <f>G15*(1+L15/100)</f>
        <v>0</v>
      </c>
      <c r="N15" s="226">
        <v>1.3000000000000002E-3</v>
      </c>
      <c r="O15" s="226">
        <f>ROUND(E15*N15,2)</f>
        <v>0</v>
      </c>
      <c r="P15" s="226">
        <v>0</v>
      </c>
      <c r="Q15" s="226">
        <f>ROUND(E15*P15,2)</f>
        <v>0</v>
      </c>
      <c r="R15" s="226"/>
      <c r="S15" s="226" t="s">
        <v>177</v>
      </c>
      <c r="T15" s="226" t="s">
        <v>137</v>
      </c>
      <c r="U15" s="226">
        <v>0</v>
      </c>
      <c r="V15" s="226">
        <f>ROUND(E15*U15,2)</f>
        <v>0</v>
      </c>
      <c r="W15" s="226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138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41">
        <v>8</v>
      </c>
      <c r="B16" s="242" t="s">
        <v>221</v>
      </c>
      <c r="C16" s="249" t="s">
        <v>222</v>
      </c>
      <c r="D16" s="243" t="s">
        <v>176</v>
      </c>
      <c r="E16" s="244">
        <v>2</v>
      </c>
      <c r="F16" s="245"/>
      <c r="G16" s="246">
        <f>ROUND(E16*F16,2)</f>
        <v>0</v>
      </c>
      <c r="H16" s="227"/>
      <c r="I16" s="226">
        <f>ROUND(E16*H16,2)</f>
        <v>0</v>
      </c>
      <c r="J16" s="227"/>
      <c r="K16" s="226">
        <f>ROUND(E16*J16,2)</f>
        <v>0</v>
      </c>
      <c r="L16" s="226">
        <v>21</v>
      </c>
      <c r="M16" s="226">
        <f>G16*(1+L16/100)</f>
        <v>0</v>
      </c>
      <c r="N16" s="226">
        <v>1.8000000000000002E-3</v>
      </c>
      <c r="O16" s="226">
        <f>ROUND(E16*N16,2)</f>
        <v>0</v>
      </c>
      <c r="P16" s="226">
        <v>0</v>
      </c>
      <c r="Q16" s="226">
        <f>ROUND(E16*P16,2)</f>
        <v>0</v>
      </c>
      <c r="R16" s="226"/>
      <c r="S16" s="226" t="s">
        <v>177</v>
      </c>
      <c r="T16" s="226" t="s">
        <v>137</v>
      </c>
      <c r="U16" s="226">
        <v>0</v>
      </c>
      <c r="V16" s="226">
        <f>ROUND(E16*U16,2)</f>
        <v>0</v>
      </c>
      <c r="W16" s="226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138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1">
        <v>9</v>
      </c>
      <c r="B17" s="242" t="s">
        <v>223</v>
      </c>
      <c r="C17" s="249" t="s">
        <v>224</v>
      </c>
      <c r="D17" s="243" t="s">
        <v>176</v>
      </c>
      <c r="E17" s="244">
        <v>34</v>
      </c>
      <c r="F17" s="245"/>
      <c r="G17" s="246">
        <f>ROUND(E17*F17,2)</f>
        <v>0</v>
      </c>
      <c r="H17" s="227"/>
      <c r="I17" s="226">
        <f>ROUND(E17*H17,2)</f>
        <v>0</v>
      </c>
      <c r="J17" s="227"/>
      <c r="K17" s="226">
        <f>ROUND(E17*J17,2)</f>
        <v>0</v>
      </c>
      <c r="L17" s="226">
        <v>21</v>
      </c>
      <c r="M17" s="226">
        <f>G17*(1+L17/100)</f>
        <v>0</v>
      </c>
      <c r="N17" s="226">
        <v>1.7000000000000001E-4</v>
      </c>
      <c r="O17" s="226">
        <f>ROUND(E17*N17,2)</f>
        <v>0.01</v>
      </c>
      <c r="P17" s="226">
        <v>0</v>
      </c>
      <c r="Q17" s="226">
        <f>ROUND(E17*P17,2)</f>
        <v>0</v>
      </c>
      <c r="R17" s="226"/>
      <c r="S17" s="226" t="s">
        <v>177</v>
      </c>
      <c r="T17" s="226" t="s">
        <v>137</v>
      </c>
      <c r="U17" s="226">
        <v>0</v>
      </c>
      <c r="V17" s="226">
        <f>ROUND(E17*U17,2)</f>
        <v>0</v>
      </c>
      <c r="W17" s="226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138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1">
        <v>10</v>
      </c>
      <c r="B18" s="242" t="s">
        <v>225</v>
      </c>
      <c r="C18" s="249" t="s">
        <v>226</v>
      </c>
      <c r="D18" s="243" t="s">
        <v>227</v>
      </c>
      <c r="E18" s="244">
        <v>9</v>
      </c>
      <c r="F18" s="245"/>
      <c r="G18" s="246">
        <f>ROUND(E18*F18,2)</f>
        <v>0</v>
      </c>
      <c r="H18" s="227"/>
      <c r="I18" s="226">
        <f>ROUND(E18*H18,2)</f>
        <v>0</v>
      </c>
      <c r="J18" s="227"/>
      <c r="K18" s="226">
        <f>ROUND(E18*J18,2)</f>
        <v>0</v>
      </c>
      <c r="L18" s="226">
        <v>21</v>
      </c>
      <c r="M18" s="226">
        <f>G18*(1+L18/100)</f>
        <v>0</v>
      </c>
      <c r="N18" s="226">
        <v>8.5000000000000006E-4</v>
      </c>
      <c r="O18" s="226">
        <f>ROUND(E18*N18,2)</f>
        <v>0.01</v>
      </c>
      <c r="P18" s="226">
        <v>0</v>
      </c>
      <c r="Q18" s="226">
        <f>ROUND(E18*P18,2)</f>
        <v>0</v>
      </c>
      <c r="R18" s="226"/>
      <c r="S18" s="226" t="s">
        <v>177</v>
      </c>
      <c r="T18" s="226" t="s">
        <v>137</v>
      </c>
      <c r="U18" s="226">
        <v>0</v>
      </c>
      <c r="V18" s="226">
        <f>ROUND(E18*U18,2)</f>
        <v>0</v>
      </c>
      <c r="W18" s="226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138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41">
        <v>11</v>
      </c>
      <c r="B19" s="242" t="s">
        <v>228</v>
      </c>
      <c r="C19" s="249" t="s">
        <v>229</v>
      </c>
      <c r="D19" s="243" t="s">
        <v>227</v>
      </c>
      <c r="E19" s="244">
        <v>2</v>
      </c>
      <c r="F19" s="245"/>
      <c r="G19" s="246">
        <f>ROUND(E19*F19,2)</f>
        <v>0</v>
      </c>
      <c r="H19" s="227"/>
      <c r="I19" s="226">
        <f>ROUND(E19*H19,2)</f>
        <v>0</v>
      </c>
      <c r="J19" s="227"/>
      <c r="K19" s="226">
        <f>ROUND(E19*J19,2)</f>
        <v>0</v>
      </c>
      <c r="L19" s="226">
        <v>21</v>
      </c>
      <c r="M19" s="226">
        <f>G19*(1+L19/100)</f>
        <v>0</v>
      </c>
      <c r="N19" s="226">
        <v>1.7200000000000002E-3</v>
      </c>
      <c r="O19" s="226">
        <f>ROUND(E19*N19,2)</f>
        <v>0</v>
      </c>
      <c r="P19" s="226">
        <v>0</v>
      </c>
      <c r="Q19" s="226">
        <f>ROUND(E19*P19,2)</f>
        <v>0</v>
      </c>
      <c r="R19" s="226"/>
      <c r="S19" s="226" t="s">
        <v>177</v>
      </c>
      <c r="T19" s="226" t="s">
        <v>137</v>
      </c>
      <c r="U19" s="226">
        <v>0</v>
      </c>
      <c r="V19" s="226">
        <f>ROUND(E19*U19,2)</f>
        <v>0</v>
      </c>
      <c r="W19" s="226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138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1">
        <v>12</v>
      </c>
      <c r="B20" s="242" t="s">
        <v>230</v>
      </c>
      <c r="C20" s="249" t="s">
        <v>231</v>
      </c>
      <c r="D20" s="243" t="s">
        <v>227</v>
      </c>
      <c r="E20" s="244">
        <v>6</v>
      </c>
      <c r="F20" s="245"/>
      <c r="G20" s="246">
        <f>ROUND(E20*F20,2)</f>
        <v>0</v>
      </c>
      <c r="H20" s="227"/>
      <c r="I20" s="226">
        <f>ROUND(E20*H20,2)</f>
        <v>0</v>
      </c>
      <c r="J20" s="227"/>
      <c r="K20" s="226">
        <f>ROUND(E20*J20,2)</f>
        <v>0</v>
      </c>
      <c r="L20" s="226">
        <v>21</v>
      </c>
      <c r="M20" s="226">
        <f>G20*(1+L20/100)</f>
        <v>0</v>
      </c>
      <c r="N20" s="226">
        <v>1.5200000000000001E-3</v>
      </c>
      <c r="O20" s="226">
        <f>ROUND(E20*N20,2)</f>
        <v>0.01</v>
      </c>
      <c r="P20" s="226">
        <v>0</v>
      </c>
      <c r="Q20" s="226">
        <f>ROUND(E20*P20,2)</f>
        <v>0</v>
      </c>
      <c r="R20" s="226"/>
      <c r="S20" s="226" t="s">
        <v>177</v>
      </c>
      <c r="T20" s="226" t="s">
        <v>137</v>
      </c>
      <c r="U20" s="226">
        <v>0</v>
      </c>
      <c r="V20" s="226">
        <f>ROUND(E20*U20,2)</f>
        <v>0</v>
      </c>
      <c r="W20" s="226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138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1">
        <v>13</v>
      </c>
      <c r="B21" s="242" t="s">
        <v>232</v>
      </c>
      <c r="C21" s="249" t="s">
        <v>233</v>
      </c>
      <c r="D21" s="243" t="s">
        <v>227</v>
      </c>
      <c r="E21" s="244">
        <v>6</v>
      </c>
      <c r="F21" s="245"/>
      <c r="G21" s="246">
        <f>ROUND(E21*F21,2)</f>
        <v>0</v>
      </c>
      <c r="H21" s="227"/>
      <c r="I21" s="226">
        <f>ROUND(E21*H21,2)</f>
        <v>0</v>
      </c>
      <c r="J21" s="227"/>
      <c r="K21" s="226">
        <f>ROUND(E21*J21,2)</f>
        <v>0</v>
      </c>
      <c r="L21" s="226">
        <v>21</v>
      </c>
      <c r="M21" s="226">
        <f>G21*(1+L21/100)</f>
        <v>0</v>
      </c>
      <c r="N21" s="226">
        <v>3.2000000000000003E-4</v>
      </c>
      <c r="O21" s="226">
        <f>ROUND(E21*N21,2)</f>
        <v>0</v>
      </c>
      <c r="P21" s="226">
        <v>0</v>
      </c>
      <c r="Q21" s="226">
        <f>ROUND(E21*P21,2)</f>
        <v>0</v>
      </c>
      <c r="R21" s="226"/>
      <c r="S21" s="226" t="s">
        <v>177</v>
      </c>
      <c r="T21" s="226" t="s">
        <v>137</v>
      </c>
      <c r="U21" s="226">
        <v>0</v>
      </c>
      <c r="V21" s="226">
        <f>ROUND(E21*U21,2)</f>
        <v>0</v>
      </c>
      <c r="W21" s="226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138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1">
        <v>14</v>
      </c>
      <c r="B22" s="242" t="s">
        <v>234</v>
      </c>
      <c r="C22" s="249" t="s">
        <v>235</v>
      </c>
      <c r="D22" s="243" t="s">
        <v>227</v>
      </c>
      <c r="E22" s="244">
        <v>6</v>
      </c>
      <c r="F22" s="245"/>
      <c r="G22" s="246">
        <f>ROUND(E22*F22,2)</f>
        <v>0</v>
      </c>
      <c r="H22" s="227"/>
      <c r="I22" s="226">
        <f>ROUND(E22*H22,2)</f>
        <v>0</v>
      </c>
      <c r="J22" s="227"/>
      <c r="K22" s="226">
        <f>ROUND(E22*J22,2)</f>
        <v>0</v>
      </c>
      <c r="L22" s="226">
        <v>21</v>
      </c>
      <c r="M22" s="226">
        <f>G22*(1+L22/100)</f>
        <v>0</v>
      </c>
      <c r="N22" s="226">
        <v>1.6E-2</v>
      </c>
      <c r="O22" s="226">
        <f>ROUND(E22*N22,2)</f>
        <v>0.1</v>
      </c>
      <c r="P22" s="226">
        <v>0</v>
      </c>
      <c r="Q22" s="226">
        <f>ROUND(E22*P22,2)</f>
        <v>0</v>
      </c>
      <c r="R22" s="226"/>
      <c r="S22" s="226" t="s">
        <v>177</v>
      </c>
      <c r="T22" s="226" t="s">
        <v>137</v>
      </c>
      <c r="U22" s="226">
        <v>0</v>
      </c>
      <c r="V22" s="226">
        <f>ROUND(E22*U22,2)</f>
        <v>0</v>
      </c>
      <c r="W22" s="226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236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ht="20.399999999999999" outlineLevel="1" x14ac:dyDescent="0.25">
      <c r="A23" s="235">
        <v>15</v>
      </c>
      <c r="B23" s="236" t="s">
        <v>237</v>
      </c>
      <c r="C23" s="250" t="s">
        <v>238</v>
      </c>
      <c r="D23" s="237" t="s">
        <v>227</v>
      </c>
      <c r="E23" s="238">
        <v>6</v>
      </c>
      <c r="F23" s="239"/>
      <c r="G23" s="240">
        <f>ROUND(E23*F23,2)</f>
        <v>0</v>
      </c>
      <c r="H23" s="227"/>
      <c r="I23" s="226">
        <f>ROUND(E23*H23,2)</f>
        <v>0</v>
      </c>
      <c r="J23" s="227"/>
      <c r="K23" s="226">
        <f>ROUND(E23*J23,2)</f>
        <v>0</v>
      </c>
      <c r="L23" s="226">
        <v>21</v>
      </c>
      <c r="M23" s="226">
        <f>G23*(1+L23/100)</f>
        <v>0</v>
      </c>
      <c r="N23" s="226">
        <v>4.4000000000000004E-2</v>
      </c>
      <c r="O23" s="226">
        <f>ROUND(E23*N23,2)</f>
        <v>0.26</v>
      </c>
      <c r="P23" s="226">
        <v>0</v>
      </c>
      <c r="Q23" s="226">
        <f>ROUND(E23*P23,2)</f>
        <v>0</v>
      </c>
      <c r="R23" s="226"/>
      <c r="S23" s="226" t="s">
        <v>177</v>
      </c>
      <c r="T23" s="226" t="s">
        <v>137</v>
      </c>
      <c r="U23" s="226">
        <v>0</v>
      </c>
      <c r="V23" s="226">
        <f>ROUND(E23*U23,2)</f>
        <v>0</v>
      </c>
      <c r="W23" s="226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236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>
        <v>16</v>
      </c>
      <c r="B24" s="224" t="s">
        <v>239</v>
      </c>
      <c r="C24" s="259" t="s">
        <v>240</v>
      </c>
      <c r="D24" s="225" t="s">
        <v>0</v>
      </c>
      <c r="E24" s="258"/>
      <c r="F24" s="227"/>
      <c r="G24" s="226">
        <f>ROUND(E24*F24,2)</f>
        <v>0</v>
      </c>
      <c r="H24" s="227"/>
      <c r="I24" s="226">
        <f>ROUND(E24*H24,2)</f>
        <v>0</v>
      </c>
      <c r="J24" s="227"/>
      <c r="K24" s="226">
        <f>ROUND(E24*J24,2)</f>
        <v>0</v>
      </c>
      <c r="L24" s="226">
        <v>21</v>
      </c>
      <c r="M24" s="226">
        <f>G24*(1+L24/100)</f>
        <v>0</v>
      </c>
      <c r="N24" s="226">
        <v>0</v>
      </c>
      <c r="O24" s="226">
        <f>ROUND(E24*N24,2)</f>
        <v>0</v>
      </c>
      <c r="P24" s="226">
        <v>0</v>
      </c>
      <c r="Q24" s="226">
        <f>ROUND(E24*P24,2)</f>
        <v>0</v>
      </c>
      <c r="R24" s="226"/>
      <c r="S24" s="226" t="s">
        <v>136</v>
      </c>
      <c r="T24" s="226" t="s">
        <v>136</v>
      </c>
      <c r="U24" s="226">
        <v>0</v>
      </c>
      <c r="V24" s="226">
        <f>ROUND(E24*U24,2)</f>
        <v>0</v>
      </c>
      <c r="W24" s="226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170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x14ac:dyDescent="0.25">
      <c r="A25" s="229" t="s">
        <v>131</v>
      </c>
      <c r="B25" s="230" t="s">
        <v>92</v>
      </c>
      <c r="C25" s="248" t="s">
        <v>93</v>
      </c>
      <c r="D25" s="231"/>
      <c r="E25" s="232"/>
      <c r="F25" s="233"/>
      <c r="G25" s="234">
        <f>SUMIF(AG26:AG28,"&lt;&gt;NOR",G26:G28)</f>
        <v>0</v>
      </c>
      <c r="H25" s="228"/>
      <c r="I25" s="228">
        <f>SUM(I26:I28)</f>
        <v>0</v>
      </c>
      <c r="J25" s="228"/>
      <c r="K25" s="228">
        <f>SUM(K26:K28)</f>
        <v>0</v>
      </c>
      <c r="L25" s="228"/>
      <c r="M25" s="228">
        <f>SUM(M26:M28)</f>
        <v>0</v>
      </c>
      <c r="N25" s="228"/>
      <c r="O25" s="228">
        <f>SUM(O26:O28)</f>
        <v>0.08</v>
      </c>
      <c r="P25" s="228"/>
      <c r="Q25" s="228">
        <f>SUM(Q26:Q28)</f>
        <v>0</v>
      </c>
      <c r="R25" s="228"/>
      <c r="S25" s="228"/>
      <c r="T25" s="228"/>
      <c r="U25" s="228"/>
      <c r="V25" s="228">
        <f>SUM(V26:V28)</f>
        <v>0</v>
      </c>
      <c r="W25" s="228"/>
      <c r="AG25" t="s">
        <v>132</v>
      </c>
    </row>
    <row r="26" spans="1:60" outlineLevel="1" x14ac:dyDescent="0.25">
      <c r="A26" s="241">
        <v>17</v>
      </c>
      <c r="B26" s="242" t="s">
        <v>241</v>
      </c>
      <c r="C26" s="249" t="s">
        <v>242</v>
      </c>
      <c r="D26" s="243" t="s">
        <v>176</v>
      </c>
      <c r="E26" s="244">
        <v>7</v>
      </c>
      <c r="F26" s="245"/>
      <c r="G26" s="246">
        <f>ROUND(E26*F26,2)</f>
        <v>0</v>
      </c>
      <c r="H26" s="227"/>
      <c r="I26" s="226">
        <f>ROUND(E26*H26,2)</f>
        <v>0</v>
      </c>
      <c r="J26" s="227"/>
      <c r="K26" s="226">
        <f>ROUND(E26*J26,2)</f>
        <v>0</v>
      </c>
      <c r="L26" s="226">
        <v>21</v>
      </c>
      <c r="M26" s="226">
        <f>G26*(1+L26/100)</f>
        <v>0</v>
      </c>
      <c r="N26" s="226">
        <v>9.0000000000000011E-3</v>
      </c>
      <c r="O26" s="226">
        <f>ROUND(E26*N26,2)</f>
        <v>0.06</v>
      </c>
      <c r="P26" s="226">
        <v>0</v>
      </c>
      <c r="Q26" s="226">
        <f>ROUND(E26*P26,2)</f>
        <v>0</v>
      </c>
      <c r="R26" s="226"/>
      <c r="S26" s="226" t="s">
        <v>177</v>
      </c>
      <c r="T26" s="226" t="s">
        <v>137</v>
      </c>
      <c r="U26" s="226">
        <v>0</v>
      </c>
      <c r="V26" s="226">
        <f>ROUND(E26*U26,2)</f>
        <v>0</v>
      </c>
      <c r="W26" s="226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138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35">
        <v>18</v>
      </c>
      <c r="B27" s="236" t="s">
        <v>243</v>
      </c>
      <c r="C27" s="250" t="s">
        <v>244</v>
      </c>
      <c r="D27" s="237" t="s">
        <v>176</v>
      </c>
      <c r="E27" s="238">
        <v>2</v>
      </c>
      <c r="F27" s="239"/>
      <c r="G27" s="240">
        <f>ROUND(E27*F27,2)</f>
        <v>0</v>
      </c>
      <c r="H27" s="227"/>
      <c r="I27" s="226">
        <f>ROUND(E27*H27,2)</f>
        <v>0</v>
      </c>
      <c r="J27" s="227"/>
      <c r="K27" s="226">
        <f>ROUND(E27*J27,2)</f>
        <v>0</v>
      </c>
      <c r="L27" s="226">
        <v>21</v>
      </c>
      <c r="M27" s="226">
        <f>G27*(1+L27/100)</f>
        <v>0</v>
      </c>
      <c r="N27" s="226">
        <v>9.0000000000000011E-3</v>
      </c>
      <c r="O27" s="226">
        <f>ROUND(E27*N27,2)</f>
        <v>0.02</v>
      </c>
      <c r="P27" s="226">
        <v>0</v>
      </c>
      <c r="Q27" s="226">
        <f>ROUND(E27*P27,2)</f>
        <v>0</v>
      </c>
      <c r="R27" s="226"/>
      <c r="S27" s="226" t="s">
        <v>177</v>
      </c>
      <c r="T27" s="226" t="s">
        <v>137</v>
      </c>
      <c r="U27" s="226">
        <v>0</v>
      </c>
      <c r="V27" s="226">
        <f>ROUND(E27*U27,2)</f>
        <v>0</v>
      </c>
      <c r="W27" s="226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138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>
        <v>19</v>
      </c>
      <c r="B28" s="224" t="s">
        <v>245</v>
      </c>
      <c r="C28" s="259" t="s">
        <v>246</v>
      </c>
      <c r="D28" s="225" t="s">
        <v>0</v>
      </c>
      <c r="E28" s="258"/>
      <c r="F28" s="227"/>
      <c r="G28" s="226">
        <f>ROUND(E28*F28,2)</f>
        <v>0</v>
      </c>
      <c r="H28" s="227"/>
      <c r="I28" s="226">
        <f>ROUND(E28*H28,2)</f>
        <v>0</v>
      </c>
      <c r="J28" s="227"/>
      <c r="K28" s="226">
        <f>ROUND(E28*J28,2)</f>
        <v>0</v>
      </c>
      <c r="L28" s="226">
        <v>21</v>
      </c>
      <c r="M28" s="226">
        <f>G28*(1+L28/100)</f>
        <v>0</v>
      </c>
      <c r="N28" s="226">
        <v>0</v>
      </c>
      <c r="O28" s="226">
        <f>ROUND(E28*N28,2)</f>
        <v>0</v>
      </c>
      <c r="P28" s="226">
        <v>0</v>
      </c>
      <c r="Q28" s="226">
        <f>ROUND(E28*P28,2)</f>
        <v>0</v>
      </c>
      <c r="R28" s="226"/>
      <c r="S28" s="226" t="s">
        <v>136</v>
      </c>
      <c r="T28" s="226" t="s">
        <v>136</v>
      </c>
      <c r="U28" s="226">
        <v>0</v>
      </c>
      <c r="V28" s="226">
        <f>ROUND(E28*U28,2)</f>
        <v>0</v>
      </c>
      <c r="W28" s="226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170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x14ac:dyDescent="0.25">
      <c r="A29" s="229" t="s">
        <v>131</v>
      </c>
      <c r="B29" s="230" t="s">
        <v>105</v>
      </c>
      <c r="C29" s="248" t="s">
        <v>29</v>
      </c>
      <c r="D29" s="231"/>
      <c r="E29" s="232"/>
      <c r="F29" s="233"/>
      <c r="G29" s="234">
        <f>SUMIF(AG30:AG30,"&lt;&gt;NOR",G30:G30)</f>
        <v>0</v>
      </c>
      <c r="H29" s="228"/>
      <c r="I29" s="228">
        <f>SUM(I30:I30)</f>
        <v>0</v>
      </c>
      <c r="J29" s="228"/>
      <c r="K29" s="228">
        <f>SUM(K30:K30)</f>
        <v>0</v>
      </c>
      <c r="L29" s="228"/>
      <c r="M29" s="228">
        <f>SUM(M30:M30)</f>
        <v>0</v>
      </c>
      <c r="N29" s="228"/>
      <c r="O29" s="228">
        <f>SUM(O30:O30)</f>
        <v>0</v>
      </c>
      <c r="P29" s="228"/>
      <c r="Q29" s="228">
        <f>SUM(Q30:Q30)</f>
        <v>0</v>
      </c>
      <c r="R29" s="228"/>
      <c r="S29" s="228"/>
      <c r="T29" s="228"/>
      <c r="U29" s="228"/>
      <c r="V29" s="228">
        <f>SUM(V30:V30)</f>
        <v>0</v>
      </c>
      <c r="W29" s="228"/>
      <c r="AG29" t="s">
        <v>132</v>
      </c>
    </row>
    <row r="30" spans="1:60" outlineLevel="1" x14ac:dyDescent="0.25">
      <c r="A30" s="241">
        <v>20</v>
      </c>
      <c r="B30" s="242" t="s">
        <v>201</v>
      </c>
      <c r="C30" s="249" t="s">
        <v>202</v>
      </c>
      <c r="D30" s="243" t="s">
        <v>199</v>
      </c>
      <c r="E30" s="244">
        <v>1</v>
      </c>
      <c r="F30" s="245"/>
      <c r="G30" s="246">
        <f>ROUND(E30*F30,2)</f>
        <v>0</v>
      </c>
      <c r="H30" s="227"/>
      <c r="I30" s="226">
        <f>ROUND(E30*H30,2)</f>
        <v>0</v>
      </c>
      <c r="J30" s="227"/>
      <c r="K30" s="226">
        <f>ROUND(E30*J30,2)</f>
        <v>0</v>
      </c>
      <c r="L30" s="226">
        <v>21</v>
      </c>
      <c r="M30" s="226">
        <f>G30*(1+L30/100)</f>
        <v>0</v>
      </c>
      <c r="N30" s="226">
        <v>0</v>
      </c>
      <c r="O30" s="226">
        <f>ROUND(E30*N30,2)</f>
        <v>0</v>
      </c>
      <c r="P30" s="226">
        <v>0</v>
      </c>
      <c r="Q30" s="226">
        <f>ROUND(E30*P30,2)</f>
        <v>0</v>
      </c>
      <c r="R30" s="226"/>
      <c r="S30" s="226" t="s">
        <v>177</v>
      </c>
      <c r="T30" s="226" t="s">
        <v>137</v>
      </c>
      <c r="U30" s="226">
        <v>0</v>
      </c>
      <c r="V30" s="226">
        <f>ROUND(E30*U30,2)</f>
        <v>0</v>
      </c>
      <c r="W30" s="226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200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5">
      <c r="A31" s="229" t="s">
        <v>131</v>
      </c>
      <c r="B31" s="230" t="s">
        <v>106</v>
      </c>
      <c r="C31" s="248" t="s">
        <v>30</v>
      </c>
      <c r="D31" s="231"/>
      <c r="E31" s="232"/>
      <c r="F31" s="233"/>
      <c r="G31" s="234">
        <f>SUMIF(AG32:AG32,"&lt;&gt;NOR",G32:G32)</f>
        <v>0</v>
      </c>
      <c r="H31" s="228"/>
      <c r="I31" s="228">
        <f>SUM(I32:I32)</f>
        <v>0</v>
      </c>
      <c r="J31" s="228"/>
      <c r="K31" s="228">
        <f>SUM(K32:K32)</f>
        <v>0</v>
      </c>
      <c r="L31" s="228"/>
      <c r="M31" s="228">
        <f>SUM(M32:M32)</f>
        <v>0</v>
      </c>
      <c r="N31" s="228"/>
      <c r="O31" s="228">
        <f>SUM(O32:O32)</f>
        <v>0</v>
      </c>
      <c r="P31" s="228"/>
      <c r="Q31" s="228">
        <f>SUM(Q32:Q32)</f>
        <v>0</v>
      </c>
      <c r="R31" s="228"/>
      <c r="S31" s="228"/>
      <c r="T31" s="228"/>
      <c r="U31" s="228"/>
      <c r="V31" s="228">
        <f>SUM(V32:V32)</f>
        <v>0</v>
      </c>
      <c r="W31" s="228"/>
      <c r="AG31" t="s">
        <v>132</v>
      </c>
    </row>
    <row r="32" spans="1:60" ht="20.399999999999999" outlineLevel="1" x14ac:dyDescent="0.25">
      <c r="A32" s="235">
        <v>21</v>
      </c>
      <c r="B32" s="236" t="s">
        <v>247</v>
      </c>
      <c r="C32" s="250" t="s">
        <v>248</v>
      </c>
      <c r="D32" s="237" t="s">
        <v>199</v>
      </c>
      <c r="E32" s="238">
        <v>1</v>
      </c>
      <c r="F32" s="239"/>
      <c r="G32" s="240">
        <f>ROUND(E32*F32,2)</f>
        <v>0</v>
      </c>
      <c r="H32" s="227"/>
      <c r="I32" s="226">
        <f>ROUND(E32*H32,2)</f>
        <v>0</v>
      </c>
      <c r="J32" s="227"/>
      <c r="K32" s="226">
        <f>ROUND(E32*J32,2)</f>
        <v>0</v>
      </c>
      <c r="L32" s="226">
        <v>21</v>
      </c>
      <c r="M32" s="226">
        <f>G32*(1+L32/100)</f>
        <v>0</v>
      </c>
      <c r="N32" s="226">
        <v>0</v>
      </c>
      <c r="O32" s="226">
        <f>ROUND(E32*N32,2)</f>
        <v>0</v>
      </c>
      <c r="P32" s="226">
        <v>0</v>
      </c>
      <c r="Q32" s="226">
        <f>ROUND(E32*P32,2)</f>
        <v>0</v>
      </c>
      <c r="R32" s="226"/>
      <c r="S32" s="226" t="s">
        <v>177</v>
      </c>
      <c r="T32" s="226" t="s">
        <v>137</v>
      </c>
      <c r="U32" s="226">
        <v>0</v>
      </c>
      <c r="V32" s="226">
        <f>ROUND(E32*U32,2)</f>
        <v>0</v>
      </c>
      <c r="W32" s="226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200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33" x14ac:dyDescent="0.25">
      <c r="A33" s="5"/>
      <c r="B33" s="6"/>
      <c r="C33" s="251"/>
      <c r="D33" s="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AE33">
        <v>15</v>
      </c>
      <c r="AF33">
        <v>21</v>
      </c>
    </row>
    <row r="34" spans="1:33" x14ac:dyDescent="0.25">
      <c r="A34" s="209"/>
      <c r="B34" s="210" t="s">
        <v>31</v>
      </c>
      <c r="C34" s="252"/>
      <c r="D34" s="211"/>
      <c r="E34" s="212"/>
      <c r="F34" s="212"/>
      <c r="G34" s="247">
        <f>G8+G25+G29+G31</f>
        <v>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AE34">
        <f>SUMIF(L7:L32,AE33,G7:G32)</f>
        <v>0</v>
      </c>
      <c r="AF34">
        <f>SUMIF(L7:L32,AF33,G7:G32)</f>
        <v>0</v>
      </c>
      <c r="AG34" t="s">
        <v>203</v>
      </c>
    </row>
    <row r="35" spans="1:33" x14ac:dyDescent="0.25">
      <c r="A35" s="5"/>
      <c r="B35" s="6"/>
      <c r="C35" s="251"/>
      <c r="D35" s="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33" x14ac:dyDescent="0.25">
      <c r="A36" s="5"/>
      <c r="B36" s="6"/>
      <c r="C36" s="251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33" x14ac:dyDescent="0.25">
      <c r="A37" s="213" t="s">
        <v>204</v>
      </c>
      <c r="B37" s="213"/>
      <c r="C37" s="253"/>
      <c r="D37" s="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33" x14ac:dyDescent="0.25">
      <c r="A38" s="214"/>
      <c r="B38" s="215"/>
      <c r="C38" s="254"/>
      <c r="D38" s="215"/>
      <c r="E38" s="215"/>
      <c r="F38" s="215"/>
      <c r="G38" s="21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AG38" t="s">
        <v>205</v>
      </c>
    </row>
    <row r="39" spans="1:33" x14ac:dyDescent="0.25">
      <c r="A39" s="217"/>
      <c r="B39" s="218"/>
      <c r="C39" s="255"/>
      <c r="D39" s="218"/>
      <c r="E39" s="218"/>
      <c r="F39" s="218"/>
      <c r="G39" s="21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33" x14ac:dyDescent="0.25">
      <c r="A40" s="217"/>
      <c r="B40" s="218"/>
      <c r="C40" s="255"/>
      <c r="D40" s="218"/>
      <c r="E40" s="218"/>
      <c r="F40" s="218"/>
      <c r="G40" s="21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33" x14ac:dyDescent="0.25">
      <c r="A41" s="217"/>
      <c r="B41" s="218"/>
      <c r="C41" s="255"/>
      <c r="D41" s="218"/>
      <c r="E41" s="218"/>
      <c r="F41" s="218"/>
      <c r="G41" s="21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33" x14ac:dyDescent="0.25">
      <c r="A42" s="220"/>
      <c r="B42" s="221"/>
      <c r="C42" s="256"/>
      <c r="D42" s="221"/>
      <c r="E42" s="221"/>
      <c r="F42" s="221"/>
      <c r="G42" s="22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33" x14ac:dyDescent="0.25">
      <c r="A43" s="5"/>
      <c r="B43" s="6"/>
      <c r="C43" s="251"/>
      <c r="D43" s="8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33" x14ac:dyDescent="0.25">
      <c r="C44" s="257"/>
      <c r="D44" s="190"/>
      <c r="AG44" t="s">
        <v>206</v>
      </c>
    </row>
    <row r="45" spans="1:33" x14ac:dyDescent="0.25">
      <c r="D45" s="190"/>
    </row>
    <row r="46" spans="1:33" x14ac:dyDescent="0.25">
      <c r="D46" s="190"/>
    </row>
    <row r="47" spans="1:33" x14ac:dyDescent="0.25">
      <c r="D47" s="190"/>
    </row>
    <row r="48" spans="1:33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mergeCells count="6">
    <mergeCell ref="A1:G1"/>
    <mergeCell ref="C2:G2"/>
    <mergeCell ref="C3:G3"/>
    <mergeCell ref="C4:G4"/>
    <mergeCell ref="A37:C37"/>
    <mergeCell ref="A38:G4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775C-C85F-4559-B867-1628DE0EECEB}">
  <sheetPr>
    <outlinePr summaryBelow="0"/>
  </sheetPr>
  <dimension ref="A1:BH5000"/>
  <sheetViews>
    <sheetView workbookViewId="0">
      <pane ySplit="7" topLeftCell="A8" activePane="bottomLeft" state="frozen"/>
      <selection pane="bottomLeft" activeCell="B4" sqref="B4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107</v>
      </c>
    </row>
    <row r="2" spans="1:60" ht="25.05" customHeight="1" x14ac:dyDescent="0.25">
      <c r="A2" s="192" t="s">
        <v>8</v>
      </c>
      <c r="B2" s="75"/>
      <c r="C2" s="195" t="s">
        <v>43</v>
      </c>
      <c r="D2" s="193"/>
      <c r="E2" s="193"/>
      <c r="F2" s="193"/>
      <c r="G2" s="194"/>
      <c r="AG2" t="s">
        <v>108</v>
      </c>
    </row>
    <row r="3" spans="1:60" ht="25.05" customHeight="1" x14ac:dyDescent="0.25">
      <c r="A3" s="192" t="s">
        <v>9</v>
      </c>
      <c r="B3" s="75"/>
      <c r="C3" s="195" t="s">
        <v>52</v>
      </c>
      <c r="D3" s="193"/>
      <c r="E3" s="193"/>
      <c r="F3" s="193"/>
      <c r="G3" s="194"/>
      <c r="AC3" s="127" t="s">
        <v>108</v>
      </c>
      <c r="AG3" t="s">
        <v>109</v>
      </c>
    </row>
    <row r="4" spans="1:60" ht="25.05" customHeight="1" x14ac:dyDescent="0.25">
      <c r="A4" s="196" t="s">
        <v>10</v>
      </c>
      <c r="B4" s="197"/>
      <c r="C4" s="198" t="s">
        <v>53</v>
      </c>
      <c r="D4" s="199"/>
      <c r="E4" s="199"/>
      <c r="F4" s="199"/>
      <c r="G4" s="200"/>
      <c r="AG4" t="s">
        <v>110</v>
      </c>
    </row>
    <row r="5" spans="1:60" x14ac:dyDescent="0.25">
      <c r="D5" s="190"/>
    </row>
    <row r="6" spans="1:60" ht="39.6" x14ac:dyDescent="0.25">
      <c r="A6" s="202" t="s">
        <v>111</v>
      </c>
      <c r="B6" s="204" t="s">
        <v>112</v>
      </c>
      <c r="C6" s="204" t="s">
        <v>113</v>
      </c>
      <c r="D6" s="203" t="s">
        <v>114</v>
      </c>
      <c r="E6" s="202" t="s">
        <v>115</v>
      </c>
      <c r="F6" s="201" t="s">
        <v>116</v>
      </c>
      <c r="G6" s="202" t="s">
        <v>31</v>
      </c>
      <c r="H6" s="205" t="s">
        <v>32</v>
      </c>
      <c r="I6" s="205" t="s">
        <v>117</v>
      </c>
      <c r="J6" s="205" t="s">
        <v>33</v>
      </c>
      <c r="K6" s="205" t="s">
        <v>118</v>
      </c>
      <c r="L6" s="205" t="s">
        <v>119</v>
      </c>
      <c r="M6" s="205" t="s">
        <v>120</v>
      </c>
      <c r="N6" s="205" t="s">
        <v>121</v>
      </c>
      <c r="O6" s="205" t="s">
        <v>122</v>
      </c>
      <c r="P6" s="205" t="s">
        <v>123</v>
      </c>
      <c r="Q6" s="205" t="s">
        <v>124</v>
      </c>
      <c r="R6" s="205" t="s">
        <v>125</v>
      </c>
      <c r="S6" s="205" t="s">
        <v>126</v>
      </c>
      <c r="T6" s="205" t="s">
        <v>127</v>
      </c>
      <c r="U6" s="205" t="s">
        <v>128</v>
      </c>
      <c r="V6" s="205" t="s">
        <v>129</v>
      </c>
      <c r="W6" s="205" t="s">
        <v>130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29" t="s">
        <v>131</v>
      </c>
      <c r="B8" s="230" t="s">
        <v>70</v>
      </c>
      <c r="C8" s="248" t="s">
        <v>71</v>
      </c>
      <c r="D8" s="231"/>
      <c r="E8" s="232"/>
      <c r="F8" s="233"/>
      <c r="G8" s="234">
        <f>SUMIF(AG9:AG14,"&lt;&gt;NOR",G9:G14)</f>
        <v>0</v>
      </c>
      <c r="H8" s="228"/>
      <c r="I8" s="228">
        <f>SUM(I9:I14)</f>
        <v>0</v>
      </c>
      <c r="J8" s="228"/>
      <c r="K8" s="228">
        <f>SUM(K9:K14)</f>
        <v>0</v>
      </c>
      <c r="L8" s="228"/>
      <c r="M8" s="228">
        <f>SUM(M9:M14)</f>
        <v>0</v>
      </c>
      <c r="N8" s="228"/>
      <c r="O8" s="228">
        <f>SUM(O9:O14)</f>
        <v>27.62</v>
      </c>
      <c r="P8" s="228"/>
      <c r="Q8" s="228">
        <f>SUM(Q9:Q14)</f>
        <v>0</v>
      </c>
      <c r="R8" s="228"/>
      <c r="S8" s="228"/>
      <c r="T8" s="228"/>
      <c r="U8" s="228"/>
      <c r="V8" s="228">
        <f>SUM(V9:V14)</f>
        <v>702.47</v>
      </c>
      <c r="W8" s="228"/>
      <c r="AG8" t="s">
        <v>132</v>
      </c>
    </row>
    <row r="9" spans="1:60" outlineLevel="1" x14ac:dyDescent="0.25">
      <c r="A9" s="241">
        <v>1</v>
      </c>
      <c r="B9" s="242" t="s">
        <v>249</v>
      </c>
      <c r="C9" s="249" t="s">
        <v>250</v>
      </c>
      <c r="D9" s="243" t="s">
        <v>149</v>
      </c>
      <c r="E9" s="244">
        <v>71.56</v>
      </c>
      <c r="F9" s="245"/>
      <c r="G9" s="246">
        <f>ROUND(E9*F9,2)</f>
        <v>0</v>
      </c>
      <c r="H9" s="227"/>
      <c r="I9" s="226">
        <f>ROUND(E9*H9,2)</f>
        <v>0</v>
      </c>
      <c r="J9" s="227"/>
      <c r="K9" s="226">
        <f>ROUND(E9*J9,2)</f>
        <v>0</v>
      </c>
      <c r="L9" s="226">
        <v>21</v>
      </c>
      <c r="M9" s="226">
        <f>G9*(1+L9/100)</f>
        <v>0</v>
      </c>
      <c r="N9" s="226">
        <v>4.0000000000000003E-5</v>
      </c>
      <c r="O9" s="226">
        <f>ROUND(E9*N9,2)</f>
        <v>0</v>
      </c>
      <c r="P9" s="226">
        <v>0</v>
      </c>
      <c r="Q9" s="226">
        <f>ROUND(E9*P9,2)</f>
        <v>0</v>
      </c>
      <c r="R9" s="226"/>
      <c r="S9" s="226" t="s">
        <v>136</v>
      </c>
      <c r="T9" s="226" t="s">
        <v>251</v>
      </c>
      <c r="U9" s="226">
        <v>7.8000000000000014E-2</v>
      </c>
      <c r="V9" s="226">
        <f>ROUND(E9*U9,2)</f>
        <v>5.58</v>
      </c>
      <c r="W9" s="226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252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20.399999999999999" outlineLevel="1" x14ac:dyDescent="0.25">
      <c r="A10" s="241">
        <v>2</v>
      </c>
      <c r="B10" s="242" t="s">
        <v>253</v>
      </c>
      <c r="C10" s="249" t="s">
        <v>254</v>
      </c>
      <c r="D10" s="243" t="s">
        <v>149</v>
      </c>
      <c r="E10" s="244">
        <v>651.88900000000001</v>
      </c>
      <c r="F10" s="245"/>
      <c r="G10" s="246">
        <f>ROUND(E10*F10,2)</f>
        <v>0</v>
      </c>
      <c r="H10" s="227"/>
      <c r="I10" s="226">
        <f>ROUND(E10*H10,2)</f>
        <v>0</v>
      </c>
      <c r="J10" s="227"/>
      <c r="K10" s="226">
        <f>ROUND(E10*J10,2)</f>
        <v>0</v>
      </c>
      <c r="L10" s="226">
        <v>21</v>
      </c>
      <c r="M10" s="226">
        <f>G10*(1+L10/100)</f>
        <v>0</v>
      </c>
      <c r="N10" s="226">
        <v>4.2370000000000005E-2</v>
      </c>
      <c r="O10" s="226">
        <f>ROUND(E10*N10,2)</f>
        <v>27.62</v>
      </c>
      <c r="P10" s="226">
        <v>0</v>
      </c>
      <c r="Q10" s="226">
        <f>ROUND(E10*P10,2)</f>
        <v>0</v>
      </c>
      <c r="R10" s="226"/>
      <c r="S10" s="226" t="s">
        <v>177</v>
      </c>
      <c r="T10" s="226" t="s">
        <v>137</v>
      </c>
      <c r="U10" s="226">
        <v>1.0690300000000001</v>
      </c>
      <c r="V10" s="226">
        <f>ROUND(E10*U10,2)</f>
        <v>696.89</v>
      </c>
      <c r="W10" s="226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252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ht="20.399999999999999" outlineLevel="1" x14ac:dyDescent="0.25">
      <c r="A11" s="241">
        <v>3</v>
      </c>
      <c r="B11" s="242" t="s">
        <v>255</v>
      </c>
      <c r="C11" s="249" t="s">
        <v>256</v>
      </c>
      <c r="D11" s="243" t="s">
        <v>227</v>
      </c>
      <c r="E11" s="244">
        <v>7</v>
      </c>
      <c r="F11" s="245"/>
      <c r="G11" s="246">
        <f>ROUND(E11*F11,2)</f>
        <v>0</v>
      </c>
      <c r="H11" s="227"/>
      <c r="I11" s="226">
        <f>ROUND(E11*H11,2)</f>
        <v>0</v>
      </c>
      <c r="J11" s="227"/>
      <c r="K11" s="226">
        <f>ROUND(E11*J11,2)</f>
        <v>0</v>
      </c>
      <c r="L11" s="226">
        <v>21</v>
      </c>
      <c r="M11" s="226">
        <f>G11*(1+L11/100)</f>
        <v>0</v>
      </c>
      <c r="N11" s="226">
        <v>0</v>
      </c>
      <c r="O11" s="226">
        <f>ROUND(E11*N11,2)</f>
        <v>0</v>
      </c>
      <c r="P11" s="226">
        <v>0</v>
      </c>
      <c r="Q11" s="226">
        <f>ROUND(E11*P11,2)</f>
        <v>0</v>
      </c>
      <c r="R11" s="226"/>
      <c r="S11" s="226" t="s">
        <v>177</v>
      </c>
      <c r="T11" s="226" t="s">
        <v>137</v>
      </c>
      <c r="U11" s="226">
        <v>0</v>
      </c>
      <c r="V11" s="226">
        <f>ROUND(E11*U11,2)</f>
        <v>0</v>
      </c>
      <c r="W11" s="226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138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41">
        <v>4</v>
      </c>
      <c r="B12" s="242" t="s">
        <v>257</v>
      </c>
      <c r="C12" s="249" t="s">
        <v>258</v>
      </c>
      <c r="D12" s="243" t="s">
        <v>176</v>
      </c>
      <c r="E12" s="244">
        <v>1</v>
      </c>
      <c r="F12" s="245"/>
      <c r="G12" s="246">
        <f>ROUND(E12*F12,2)</f>
        <v>0</v>
      </c>
      <c r="H12" s="227"/>
      <c r="I12" s="226">
        <f>ROUND(E12*H12,2)</f>
        <v>0</v>
      </c>
      <c r="J12" s="227"/>
      <c r="K12" s="226">
        <f>ROUND(E12*J12,2)</f>
        <v>0</v>
      </c>
      <c r="L12" s="226">
        <v>21</v>
      </c>
      <c r="M12" s="226">
        <f>G12*(1+L12/100)</f>
        <v>0</v>
      </c>
      <c r="N12" s="226">
        <v>0</v>
      </c>
      <c r="O12" s="226">
        <f>ROUND(E12*N12,2)</f>
        <v>0</v>
      </c>
      <c r="P12" s="226">
        <v>0</v>
      </c>
      <c r="Q12" s="226">
        <f>ROUND(E12*P12,2)</f>
        <v>0</v>
      </c>
      <c r="R12" s="226"/>
      <c r="S12" s="226" t="s">
        <v>177</v>
      </c>
      <c r="T12" s="226" t="s">
        <v>137</v>
      </c>
      <c r="U12" s="226">
        <v>0</v>
      </c>
      <c r="V12" s="226">
        <f>ROUND(E12*U12,2)</f>
        <v>0</v>
      </c>
      <c r="W12" s="226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138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1">
        <v>5</v>
      </c>
      <c r="B13" s="242" t="s">
        <v>259</v>
      </c>
      <c r="C13" s="249" t="s">
        <v>260</v>
      </c>
      <c r="D13" s="243" t="s">
        <v>261</v>
      </c>
      <c r="E13" s="244">
        <v>43.300000000000004</v>
      </c>
      <c r="F13" s="245"/>
      <c r="G13" s="246">
        <f>ROUND(E13*F13,2)</f>
        <v>0</v>
      </c>
      <c r="H13" s="227"/>
      <c r="I13" s="226">
        <f>ROUND(E13*H13,2)</f>
        <v>0</v>
      </c>
      <c r="J13" s="227"/>
      <c r="K13" s="226">
        <f>ROUND(E13*J13,2)</f>
        <v>0</v>
      </c>
      <c r="L13" s="226">
        <v>21</v>
      </c>
      <c r="M13" s="226">
        <f>G13*(1+L13/100)</f>
        <v>0</v>
      </c>
      <c r="N13" s="226">
        <v>0</v>
      </c>
      <c r="O13" s="226">
        <f>ROUND(E13*N13,2)</f>
        <v>0</v>
      </c>
      <c r="P13" s="226">
        <v>0</v>
      </c>
      <c r="Q13" s="226">
        <f>ROUND(E13*P13,2)</f>
        <v>0</v>
      </c>
      <c r="R13" s="226"/>
      <c r="S13" s="226" t="s">
        <v>177</v>
      </c>
      <c r="T13" s="226" t="s">
        <v>137</v>
      </c>
      <c r="U13" s="226">
        <v>0</v>
      </c>
      <c r="V13" s="226">
        <f>ROUND(E13*U13,2)</f>
        <v>0</v>
      </c>
      <c r="W13" s="226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138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1">
        <v>6</v>
      </c>
      <c r="B14" s="242" t="s">
        <v>262</v>
      </c>
      <c r="C14" s="249" t="s">
        <v>263</v>
      </c>
      <c r="D14" s="243" t="s">
        <v>149</v>
      </c>
      <c r="E14" s="244">
        <v>651.88900000000001</v>
      </c>
      <c r="F14" s="245"/>
      <c r="G14" s="246">
        <f>ROUND(E14*F14,2)</f>
        <v>0</v>
      </c>
      <c r="H14" s="227"/>
      <c r="I14" s="226">
        <f>ROUND(E14*H14,2)</f>
        <v>0</v>
      </c>
      <c r="J14" s="227"/>
      <c r="K14" s="226">
        <f>ROUND(E14*J14,2)</f>
        <v>0</v>
      </c>
      <c r="L14" s="226">
        <v>21</v>
      </c>
      <c r="M14" s="226">
        <f>G14*(1+L14/100)</f>
        <v>0</v>
      </c>
      <c r="N14" s="226">
        <v>0</v>
      </c>
      <c r="O14" s="226">
        <f>ROUND(E14*N14,2)</f>
        <v>0</v>
      </c>
      <c r="P14" s="226">
        <v>0</v>
      </c>
      <c r="Q14" s="226">
        <f>ROUND(E14*P14,2)</f>
        <v>0</v>
      </c>
      <c r="R14" s="226"/>
      <c r="S14" s="226" t="s">
        <v>158</v>
      </c>
      <c r="T14" s="226" t="s">
        <v>137</v>
      </c>
      <c r="U14" s="226">
        <v>0</v>
      </c>
      <c r="V14" s="226">
        <f>ROUND(E14*U14,2)</f>
        <v>0</v>
      </c>
      <c r="W14" s="226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138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x14ac:dyDescent="0.25">
      <c r="A15" s="229" t="s">
        <v>131</v>
      </c>
      <c r="B15" s="230" t="s">
        <v>76</v>
      </c>
      <c r="C15" s="248" t="s">
        <v>77</v>
      </c>
      <c r="D15" s="231"/>
      <c r="E15" s="232"/>
      <c r="F15" s="233"/>
      <c r="G15" s="234">
        <f>SUMIF(AG16:AG18,"&lt;&gt;NOR",G16:G18)</f>
        <v>0</v>
      </c>
      <c r="H15" s="228"/>
      <c r="I15" s="228">
        <f>SUM(I16:I18)</f>
        <v>0</v>
      </c>
      <c r="J15" s="228"/>
      <c r="K15" s="228">
        <f>SUM(K16:K18)</f>
        <v>0</v>
      </c>
      <c r="L15" s="228"/>
      <c r="M15" s="228">
        <f>SUM(M16:M18)</f>
        <v>0</v>
      </c>
      <c r="N15" s="228"/>
      <c r="O15" s="228">
        <f>SUM(O16:O18)</f>
        <v>18.47</v>
      </c>
      <c r="P15" s="228"/>
      <c r="Q15" s="228">
        <f>SUM(Q16:Q18)</f>
        <v>0</v>
      </c>
      <c r="R15" s="228"/>
      <c r="S15" s="228"/>
      <c r="T15" s="228"/>
      <c r="U15" s="228"/>
      <c r="V15" s="228">
        <f>SUM(V16:V18)</f>
        <v>189.05</v>
      </c>
      <c r="W15" s="228"/>
      <c r="AG15" t="s">
        <v>132</v>
      </c>
    </row>
    <row r="16" spans="1:60" outlineLevel="1" x14ac:dyDescent="0.25">
      <c r="A16" s="241">
        <v>7</v>
      </c>
      <c r="B16" s="242" t="s">
        <v>264</v>
      </c>
      <c r="C16" s="249" t="s">
        <v>265</v>
      </c>
      <c r="D16" s="243" t="s">
        <v>149</v>
      </c>
      <c r="E16" s="244">
        <v>651.88900000000001</v>
      </c>
      <c r="F16" s="245"/>
      <c r="G16" s="246">
        <f>ROUND(E16*F16,2)</f>
        <v>0</v>
      </c>
      <c r="H16" s="227"/>
      <c r="I16" s="226">
        <f>ROUND(E16*H16,2)</f>
        <v>0</v>
      </c>
      <c r="J16" s="227"/>
      <c r="K16" s="226">
        <f>ROUND(E16*J16,2)</f>
        <v>0</v>
      </c>
      <c r="L16" s="226">
        <v>21</v>
      </c>
      <c r="M16" s="226">
        <f>G16*(1+L16/100)</f>
        <v>0</v>
      </c>
      <c r="N16" s="226">
        <v>2.426E-2</v>
      </c>
      <c r="O16" s="226">
        <f>ROUND(E16*N16,2)</f>
        <v>15.81</v>
      </c>
      <c r="P16" s="226">
        <v>0</v>
      </c>
      <c r="Q16" s="226">
        <f>ROUND(E16*P16,2)</f>
        <v>0</v>
      </c>
      <c r="R16" s="226"/>
      <c r="S16" s="226" t="s">
        <v>136</v>
      </c>
      <c r="T16" s="226" t="s">
        <v>251</v>
      </c>
      <c r="U16" s="226">
        <v>0.14200000000000002</v>
      </c>
      <c r="V16" s="226">
        <f>ROUND(E16*U16,2)</f>
        <v>92.57</v>
      </c>
      <c r="W16" s="226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138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1">
        <v>8</v>
      </c>
      <c r="B17" s="242" t="s">
        <v>266</v>
      </c>
      <c r="C17" s="249" t="s">
        <v>267</v>
      </c>
      <c r="D17" s="243" t="s">
        <v>149</v>
      </c>
      <c r="E17" s="244">
        <v>2607.556</v>
      </c>
      <c r="F17" s="245"/>
      <c r="G17" s="246">
        <f>ROUND(E17*F17,2)</f>
        <v>0</v>
      </c>
      <c r="H17" s="227"/>
      <c r="I17" s="226">
        <f>ROUND(E17*H17,2)</f>
        <v>0</v>
      </c>
      <c r="J17" s="227"/>
      <c r="K17" s="226">
        <f>ROUND(E17*J17,2)</f>
        <v>0</v>
      </c>
      <c r="L17" s="226">
        <v>21</v>
      </c>
      <c r="M17" s="226">
        <f>G17*(1+L17/100)</f>
        <v>0</v>
      </c>
      <c r="N17" s="226">
        <v>1.0200000000000001E-3</v>
      </c>
      <c r="O17" s="226">
        <f>ROUND(E17*N17,2)</f>
        <v>2.66</v>
      </c>
      <c r="P17" s="226">
        <v>0</v>
      </c>
      <c r="Q17" s="226">
        <f>ROUND(E17*P17,2)</f>
        <v>0</v>
      </c>
      <c r="R17" s="226"/>
      <c r="S17" s="226" t="s">
        <v>136</v>
      </c>
      <c r="T17" s="226" t="s">
        <v>251</v>
      </c>
      <c r="U17" s="226">
        <v>7.0000000000000001E-3</v>
      </c>
      <c r="V17" s="226">
        <f>ROUND(E17*U17,2)</f>
        <v>18.25</v>
      </c>
      <c r="W17" s="226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138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1">
        <v>9</v>
      </c>
      <c r="B18" s="242" t="s">
        <v>268</v>
      </c>
      <c r="C18" s="249" t="s">
        <v>269</v>
      </c>
      <c r="D18" s="243" t="s">
        <v>149</v>
      </c>
      <c r="E18" s="244">
        <v>651.88900000000001</v>
      </c>
      <c r="F18" s="245"/>
      <c r="G18" s="246">
        <f>ROUND(E18*F18,2)</f>
        <v>0</v>
      </c>
      <c r="H18" s="227"/>
      <c r="I18" s="226">
        <f>ROUND(E18*H18,2)</f>
        <v>0</v>
      </c>
      <c r="J18" s="227"/>
      <c r="K18" s="226">
        <f>ROUND(E18*J18,2)</f>
        <v>0</v>
      </c>
      <c r="L18" s="226">
        <v>21</v>
      </c>
      <c r="M18" s="226">
        <f>G18*(1+L18/100)</f>
        <v>0</v>
      </c>
      <c r="N18" s="226">
        <v>0</v>
      </c>
      <c r="O18" s="226">
        <f>ROUND(E18*N18,2)</f>
        <v>0</v>
      </c>
      <c r="P18" s="226">
        <v>0</v>
      </c>
      <c r="Q18" s="226">
        <f>ROUND(E18*P18,2)</f>
        <v>0</v>
      </c>
      <c r="R18" s="226"/>
      <c r="S18" s="226" t="s">
        <v>136</v>
      </c>
      <c r="T18" s="226" t="s">
        <v>251</v>
      </c>
      <c r="U18" s="226">
        <v>0.12000000000000001</v>
      </c>
      <c r="V18" s="226">
        <f>ROUND(E18*U18,2)</f>
        <v>78.23</v>
      </c>
      <c r="W18" s="226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138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x14ac:dyDescent="0.25">
      <c r="A19" s="229" t="s">
        <v>131</v>
      </c>
      <c r="B19" s="230" t="s">
        <v>82</v>
      </c>
      <c r="C19" s="248" t="s">
        <v>83</v>
      </c>
      <c r="D19" s="231"/>
      <c r="E19" s="232"/>
      <c r="F19" s="233"/>
      <c r="G19" s="234">
        <f>SUMIF(AG20:AG20,"&lt;&gt;NOR",G20:G20)</f>
        <v>0</v>
      </c>
      <c r="H19" s="228"/>
      <c r="I19" s="228">
        <f>SUM(I20:I20)</f>
        <v>0</v>
      </c>
      <c r="J19" s="228"/>
      <c r="K19" s="228">
        <f>SUM(K20:K20)</f>
        <v>0</v>
      </c>
      <c r="L19" s="228"/>
      <c r="M19" s="228">
        <f>SUM(M20:M20)</f>
        <v>0</v>
      </c>
      <c r="N19" s="228"/>
      <c r="O19" s="228">
        <f>SUM(O20:O20)</f>
        <v>0</v>
      </c>
      <c r="P19" s="228"/>
      <c r="Q19" s="228">
        <f>SUM(Q20:Q20)</f>
        <v>37.81</v>
      </c>
      <c r="R19" s="228"/>
      <c r="S19" s="228"/>
      <c r="T19" s="228"/>
      <c r="U19" s="228"/>
      <c r="V19" s="228">
        <f>SUM(V20:V20)</f>
        <v>110.82</v>
      </c>
      <c r="W19" s="228"/>
      <c r="AG19" t="s">
        <v>132</v>
      </c>
    </row>
    <row r="20" spans="1:60" ht="20.399999999999999" outlineLevel="1" x14ac:dyDescent="0.25">
      <c r="A20" s="241">
        <v>10</v>
      </c>
      <c r="B20" s="242" t="s">
        <v>270</v>
      </c>
      <c r="C20" s="249" t="s">
        <v>271</v>
      </c>
      <c r="D20" s="243" t="s">
        <v>149</v>
      </c>
      <c r="E20" s="244">
        <v>651.88900000000001</v>
      </c>
      <c r="F20" s="245"/>
      <c r="G20" s="246">
        <f>ROUND(E20*F20,2)</f>
        <v>0</v>
      </c>
      <c r="H20" s="227"/>
      <c r="I20" s="226">
        <f>ROUND(E20*H20,2)</f>
        <v>0</v>
      </c>
      <c r="J20" s="227"/>
      <c r="K20" s="226">
        <f>ROUND(E20*J20,2)</f>
        <v>0</v>
      </c>
      <c r="L20" s="226">
        <v>21</v>
      </c>
      <c r="M20" s="226">
        <f>G20*(1+L20/100)</f>
        <v>0</v>
      </c>
      <c r="N20" s="226">
        <v>0</v>
      </c>
      <c r="O20" s="226">
        <f>ROUND(E20*N20,2)</f>
        <v>0</v>
      </c>
      <c r="P20" s="226">
        <v>5.8000000000000003E-2</v>
      </c>
      <c r="Q20" s="226">
        <f>ROUND(E20*P20,2)</f>
        <v>37.81</v>
      </c>
      <c r="R20" s="226"/>
      <c r="S20" s="226" t="s">
        <v>136</v>
      </c>
      <c r="T20" s="226" t="s">
        <v>137</v>
      </c>
      <c r="U20" s="226">
        <v>0.17</v>
      </c>
      <c r="V20" s="226">
        <f>ROUND(E20*U20,2)</f>
        <v>110.82</v>
      </c>
      <c r="W20" s="226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138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x14ac:dyDescent="0.25">
      <c r="A21" s="229" t="s">
        <v>131</v>
      </c>
      <c r="B21" s="230" t="s">
        <v>84</v>
      </c>
      <c r="C21" s="248" t="s">
        <v>85</v>
      </c>
      <c r="D21" s="231"/>
      <c r="E21" s="232"/>
      <c r="F21" s="233"/>
      <c r="G21" s="234">
        <f>SUMIF(AG22:AG22,"&lt;&gt;NOR",G22:G22)</f>
        <v>0</v>
      </c>
      <c r="H21" s="228"/>
      <c r="I21" s="228">
        <f>SUM(I22:I22)</f>
        <v>0</v>
      </c>
      <c r="J21" s="228"/>
      <c r="K21" s="228">
        <f>SUM(K22:K22)</f>
        <v>0</v>
      </c>
      <c r="L21" s="228"/>
      <c r="M21" s="228">
        <f>SUM(M22:M22)</f>
        <v>0</v>
      </c>
      <c r="N21" s="228"/>
      <c r="O21" s="228">
        <f>SUM(O22:O22)</f>
        <v>0</v>
      </c>
      <c r="P21" s="228"/>
      <c r="Q21" s="228">
        <f>SUM(Q22:Q22)</f>
        <v>0</v>
      </c>
      <c r="R21" s="228"/>
      <c r="S21" s="228"/>
      <c r="T21" s="228"/>
      <c r="U21" s="228"/>
      <c r="V21" s="228">
        <f>SUM(V22:V22)</f>
        <v>118.79</v>
      </c>
      <c r="W21" s="228"/>
      <c r="AG21" t="s">
        <v>132</v>
      </c>
    </row>
    <row r="22" spans="1:60" outlineLevel="1" x14ac:dyDescent="0.25">
      <c r="A22" s="241">
        <v>11</v>
      </c>
      <c r="B22" s="242" t="s">
        <v>272</v>
      </c>
      <c r="C22" s="249" t="s">
        <v>273</v>
      </c>
      <c r="D22" s="243" t="s">
        <v>169</v>
      </c>
      <c r="E22" s="244">
        <v>46.097930000000005</v>
      </c>
      <c r="F22" s="245"/>
      <c r="G22" s="246">
        <f>ROUND(E22*F22,2)</f>
        <v>0</v>
      </c>
      <c r="H22" s="227"/>
      <c r="I22" s="226">
        <f>ROUND(E22*H22,2)</f>
        <v>0</v>
      </c>
      <c r="J22" s="227"/>
      <c r="K22" s="226">
        <f>ROUND(E22*J22,2)</f>
        <v>0</v>
      </c>
      <c r="L22" s="226">
        <v>21</v>
      </c>
      <c r="M22" s="226">
        <f>G22*(1+L22/100)</f>
        <v>0</v>
      </c>
      <c r="N22" s="226">
        <v>0</v>
      </c>
      <c r="O22" s="226">
        <f>ROUND(E22*N22,2)</f>
        <v>0</v>
      </c>
      <c r="P22" s="226">
        <v>0</v>
      </c>
      <c r="Q22" s="226">
        <f>ROUND(E22*P22,2)</f>
        <v>0</v>
      </c>
      <c r="R22" s="226"/>
      <c r="S22" s="226" t="s">
        <v>136</v>
      </c>
      <c r="T22" s="226" t="s">
        <v>137</v>
      </c>
      <c r="U22" s="226">
        <v>2.5770000000000004</v>
      </c>
      <c r="V22" s="226">
        <f>ROUND(E22*U22,2)</f>
        <v>118.79</v>
      </c>
      <c r="W22" s="226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170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x14ac:dyDescent="0.25">
      <c r="A23" s="229" t="s">
        <v>131</v>
      </c>
      <c r="B23" s="230" t="s">
        <v>88</v>
      </c>
      <c r="C23" s="248" t="s">
        <v>89</v>
      </c>
      <c r="D23" s="231"/>
      <c r="E23" s="232"/>
      <c r="F23" s="233"/>
      <c r="G23" s="234">
        <f>SUMIF(AG24:AG24,"&lt;&gt;NOR",G24:G24)</f>
        <v>0</v>
      </c>
      <c r="H23" s="228"/>
      <c r="I23" s="228">
        <f>SUM(I24:I24)</f>
        <v>0</v>
      </c>
      <c r="J23" s="228"/>
      <c r="K23" s="228">
        <f>SUM(K24:K24)</f>
        <v>0</v>
      </c>
      <c r="L23" s="228"/>
      <c r="M23" s="228">
        <f>SUM(M24:M24)</f>
        <v>0</v>
      </c>
      <c r="N23" s="228"/>
      <c r="O23" s="228">
        <f>SUM(O24:O24)</f>
        <v>0.31</v>
      </c>
      <c r="P23" s="228"/>
      <c r="Q23" s="228">
        <f>SUM(Q24:Q24)</f>
        <v>0</v>
      </c>
      <c r="R23" s="228"/>
      <c r="S23" s="228"/>
      <c r="T23" s="228"/>
      <c r="U23" s="228"/>
      <c r="V23" s="228">
        <f>SUM(V24:V24)</f>
        <v>2</v>
      </c>
      <c r="W23" s="228"/>
      <c r="AG23" t="s">
        <v>132</v>
      </c>
    </row>
    <row r="24" spans="1:60" ht="20.399999999999999" outlineLevel="1" x14ac:dyDescent="0.25">
      <c r="A24" s="241">
        <v>12</v>
      </c>
      <c r="B24" s="242" t="s">
        <v>274</v>
      </c>
      <c r="C24" s="249" t="s">
        <v>275</v>
      </c>
      <c r="D24" s="243" t="s">
        <v>227</v>
      </c>
      <c r="E24" s="244">
        <v>4</v>
      </c>
      <c r="F24" s="245"/>
      <c r="G24" s="246">
        <f>ROUND(E24*F24,2)</f>
        <v>0</v>
      </c>
      <c r="H24" s="227"/>
      <c r="I24" s="226">
        <f>ROUND(E24*H24,2)</f>
        <v>0</v>
      </c>
      <c r="J24" s="227"/>
      <c r="K24" s="226">
        <f>ROUND(E24*J24,2)</f>
        <v>0</v>
      </c>
      <c r="L24" s="226">
        <v>21</v>
      </c>
      <c r="M24" s="226">
        <f>G24*(1+L24/100)</f>
        <v>0</v>
      </c>
      <c r="N24" s="226">
        <v>7.6430000000000012E-2</v>
      </c>
      <c r="O24" s="226">
        <f>ROUND(E24*N24,2)</f>
        <v>0.31</v>
      </c>
      <c r="P24" s="226">
        <v>0</v>
      </c>
      <c r="Q24" s="226">
        <f>ROUND(E24*P24,2)</f>
        <v>0</v>
      </c>
      <c r="R24" s="226"/>
      <c r="S24" s="226" t="s">
        <v>136</v>
      </c>
      <c r="T24" s="226" t="s">
        <v>276</v>
      </c>
      <c r="U24" s="226">
        <v>0.5</v>
      </c>
      <c r="V24" s="226">
        <f>ROUND(E24*U24,2)</f>
        <v>2</v>
      </c>
      <c r="W24" s="226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138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x14ac:dyDescent="0.25">
      <c r="A25" s="229" t="s">
        <v>131</v>
      </c>
      <c r="B25" s="230" t="s">
        <v>96</v>
      </c>
      <c r="C25" s="248" t="s">
        <v>97</v>
      </c>
      <c r="D25" s="231"/>
      <c r="E25" s="232"/>
      <c r="F25" s="233"/>
      <c r="G25" s="234">
        <f>SUMIF(AG26:AG26,"&lt;&gt;NOR",G26:G26)</f>
        <v>0</v>
      </c>
      <c r="H25" s="228"/>
      <c r="I25" s="228">
        <f>SUM(I26:I26)</f>
        <v>0</v>
      </c>
      <c r="J25" s="228"/>
      <c r="K25" s="228">
        <f>SUM(K26:K26)</f>
        <v>0</v>
      </c>
      <c r="L25" s="228"/>
      <c r="M25" s="228">
        <f>SUM(M26:M26)</f>
        <v>0</v>
      </c>
      <c r="N25" s="228"/>
      <c r="O25" s="228">
        <f>SUM(O26:O26)</f>
        <v>0</v>
      </c>
      <c r="P25" s="228"/>
      <c r="Q25" s="228">
        <f>SUM(Q26:Q26)</f>
        <v>0</v>
      </c>
      <c r="R25" s="228"/>
      <c r="S25" s="228"/>
      <c r="T25" s="228"/>
      <c r="U25" s="228"/>
      <c r="V25" s="228">
        <f>SUM(V26:V26)</f>
        <v>49.07</v>
      </c>
      <c r="W25" s="228"/>
      <c r="AG25" t="s">
        <v>132</v>
      </c>
    </row>
    <row r="26" spans="1:60" outlineLevel="1" x14ac:dyDescent="0.25">
      <c r="A26" s="241">
        <v>13</v>
      </c>
      <c r="B26" s="242" t="s">
        <v>277</v>
      </c>
      <c r="C26" s="249" t="s">
        <v>278</v>
      </c>
      <c r="D26" s="243" t="s">
        <v>149</v>
      </c>
      <c r="E26" s="244">
        <v>651.88900000000001</v>
      </c>
      <c r="F26" s="245"/>
      <c r="G26" s="246">
        <f>ROUND(E26*F26,2)</f>
        <v>0</v>
      </c>
      <c r="H26" s="227"/>
      <c r="I26" s="226">
        <f>ROUND(E26*H26,2)</f>
        <v>0</v>
      </c>
      <c r="J26" s="227"/>
      <c r="K26" s="226">
        <f>ROUND(E26*J26,2)</f>
        <v>0</v>
      </c>
      <c r="L26" s="226">
        <v>21</v>
      </c>
      <c r="M26" s="226">
        <f>G26*(1+L26/100)</f>
        <v>0</v>
      </c>
      <c r="N26" s="226">
        <v>0</v>
      </c>
      <c r="O26" s="226">
        <f>ROUND(E26*N26,2)</f>
        <v>0</v>
      </c>
      <c r="P26" s="226">
        <v>0</v>
      </c>
      <c r="Q26" s="226">
        <f>ROUND(E26*P26,2)</f>
        <v>0</v>
      </c>
      <c r="R26" s="226"/>
      <c r="S26" s="226" t="s">
        <v>177</v>
      </c>
      <c r="T26" s="226" t="s">
        <v>137</v>
      </c>
      <c r="U26" s="226">
        <v>7.5280000000000014E-2</v>
      </c>
      <c r="V26" s="226">
        <f>ROUND(E26*U26,2)</f>
        <v>49.07</v>
      </c>
      <c r="W26" s="226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138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x14ac:dyDescent="0.25">
      <c r="A27" s="229" t="s">
        <v>131</v>
      </c>
      <c r="B27" s="230" t="s">
        <v>102</v>
      </c>
      <c r="C27" s="248" t="s">
        <v>103</v>
      </c>
      <c r="D27" s="231"/>
      <c r="E27" s="232"/>
      <c r="F27" s="233"/>
      <c r="G27" s="234">
        <f>SUMIF(AG28:AG33,"&lt;&gt;NOR",G28:G33)</f>
        <v>0</v>
      </c>
      <c r="H27" s="228"/>
      <c r="I27" s="228">
        <f>SUM(I28:I33)</f>
        <v>0</v>
      </c>
      <c r="J27" s="228"/>
      <c r="K27" s="228">
        <f>SUM(K28:K33)</f>
        <v>0</v>
      </c>
      <c r="L27" s="228"/>
      <c r="M27" s="228">
        <f>SUM(M28:M33)</f>
        <v>0</v>
      </c>
      <c r="N27" s="228"/>
      <c r="O27" s="228">
        <f>SUM(O28:O33)</f>
        <v>0</v>
      </c>
      <c r="P27" s="228"/>
      <c r="Q27" s="228">
        <f>SUM(Q28:Q33)</f>
        <v>0</v>
      </c>
      <c r="R27" s="228"/>
      <c r="S27" s="228"/>
      <c r="T27" s="228"/>
      <c r="U27" s="228"/>
      <c r="V27" s="228">
        <f>SUM(V28:V33)</f>
        <v>98.12</v>
      </c>
      <c r="W27" s="228"/>
      <c r="AG27" t="s">
        <v>132</v>
      </c>
    </row>
    <row r="28" spans="1:60" outlineLevel="1" x14ac:dyDescent="0.25">
      <c r="A28" s="241">
        <v>14</v>
      </c>
      <c r="B28" s="242" t="s">
        <v>184</v>
      </c>
      <c r="C28" s="249" t="s">
        <v>185</v>
      </c>
      <c r="D28" s="243" t="s">
        <v>169</v>
      </c>
      <c r="E28" s="244">
        <v>37.809560000000005</v>
      </c>
      <c r="F28" s="245"/>
      <c r="G28" s="246">
        <f>ROUND(E28*F28,2)</f>
        <v>0</v>
      </c>
      <c r="H28" s="227"/>
      <c r="I28" s="226">
        <f>ROUND(E28*H28,2)</f>
        <v>0</v>
      </c>
      <c r="J28" s="227"/>
      <c r="K28" s="226">
        <f>ROUND(E28*J28,2)</f>
        <v>0</v>
      </c>
      <c r="L28" s="226">
        <v>21</v>
      </c>
      <c r="M28" s="226">
        <f>G28*(1+L28/100)</f>
        <v>0</v>
      </c>
      <c r="N28" s="226">
        <v>0</v>
      </c>
      <c r="O28" s="226">
        <f>ROUND(E28*N28,2)</f>
        <v>0</v>
      </c>
      <c r="P28" s="226">
        <v>0</v>
      </c>
      <c r="Q28" s="226">
        <f>ROUND(E28*P28,2)</f>
        <v>0</v>
      </c>
      <c r="R28" s="226"/>
      <c r="S28" s="226" t="s">
        <v>136</v>
      </c>
      <c r="T28" s="226" t="s">
        <v>251</v>
      </c>
      <c r="U28" s="226">
        <v>0.63800000000000001</v>
      </c>
      <c r="V28" s="226">
        <f>ROUND(E28*U28,2)</f>
        <v>24.12</v>
      </c>
      <c r="W28" s="226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186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1">
        <v>15</v>
      </c>
      <c r="B29" s="242" t="s">
        <v>187</v>
      </c>
      <c r="C29" s="249" t="s">
        <v>188</v>
      </c>
      <c r="D29" s="243" t="s">
        <v>169</v>
      </c>
      <c r="E29" s="244">
        <v>37.809560000000005</v>
      </c>
      <c r="F29" s="245"/>
      <c r="G29" s="246">
        <f>ROUND(E29*F29,2)</f>
        <v>0</v>
      </c>
      <c r="H29" s="227"/>
      <c r="I29" s="226">
        <f>ROUND(E29*H29,2)</f>
        <v>0</v>
      </c>
      <c r="J29" s="227"/>
      <c r="K29" s="226">
        <f>ROUND(E29*J29,2)</f>
        <v>0</v>
      </c>
      <c r="L29" s="226">
        <v>21</v>
      </c>
      <c r="M29" s="226">
        <f>G29*(1+L29/100)</f>
        <v>0</v>
      </c>
      <c r="N29" s="226">
        <v>0</v>
      </c>
      <c r="O29" s="226">
        <f>ROUND(E29*N29,2)</f>
        <v>0</v>
      </c>
      <c r="P29" s="226">
        <v>0</v>
      </c>
      <c r="Q29" s="226">
        <f>ROUND(E29*P29,2)</f>
        <v>0</v>
      </c>
      <c r="R29" s="226"/>
      <c r="S29" s="226" t="s">
        <v>136</v>
      </c>
      <c r="T29" s="226" t="s">
        <v>137</v>
      </c>
      <c r="U29" s="226">
        <v>0</v>
      </c>
      <c r="V29" s="226">
        <f>ROUND(E29*U29,2)</f>
        <v>0</v>
      </c>
      <c r="W29" s="226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186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1">
        <v>16</v>
      </c>
      <c r="B30" s="242" t="s">
        <v>189</v>
      </c>
      <c r="C30" s="249" t="s">
        <v>190</v>
      </c>
      <c r="D30" s="243" t="s">
        <v>169</v>
      </c>
      <c r="E30" s="244">
        <v>37.809560000000005</v>
      </c>
      <c r="F30" s="245"/>
      <c r="G30" s="246">
        <f>ROUND(E30*F30,2)</f>
        <v>0</v>
      </c>
      <c r="H30" s="227"/>
      <c r="I30" s="226">
        <f>ROUND(E30*H30,2)</f>
        <v>0</v>
      </c>
      <c r="J30" s="227"/>
      <c r="K30" s="226">
        <f>ROUND(E30*J30,2)</f>
        <v>0</v>
      </c>
      <c r="L30" s="226">
        <v>21</v>
      </c>
      <c r="M30" s="226">
        <f>G30*(1+L30/100)</f>
        <v>0</v>
      </c>
      <c r="N30" s="226">
        <v>0</v>
      </c>
      <c r="O30" s="226">
        <f>ROUND(E30*N30,2)</f>
        <v>0</v>
      </c>
      <c r="P30" s="226">
        <v>0</v>
      </c>
      <c r="Q30" s="226">
        <f>ROUND(E30*P30,2)</f>
        <v>0</v>
      </c>
      <c r="R30" s="226"/>
      <c r="S30" s="226" t="s">
        <v>136</v>
      </c>
      <c r="T30" s="226" t="s">
        <v>251</v>
      </c>
      <c r="U30" s="226">
        <v>0.49000000000000005</v>
      </c>
      <c r="V30" s="226">
        <f>ROUND(E30*U30,2)</f>
        <v>18.53</v>
      </c>
      <c r="W30" s="226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186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1">
        <v>17</v>
      </c>
      <c r="B31" s="242" t="s">
        <v>191</v>
      </c>
      <c r="C31" s="249" t="s">
        <v>192</v>
      </c>
      <c r="D31" s="243" t="s">
        <v>169</v>
      </c>
      <c r="E31" s="244">
        <v>756.19124000000011</v>
      </c>
      <c r="F31" s="245"/>
      <c r="G31" s="246">
        <f>ROUND(E31*F31,2)</f>
        <v>0</v>
      </c>
      <c r="H31" s="227"/>
      <c r="I31" s="226">
        <f>ROUND(E31*H31,2)</f>
        <v>0</v>
      </c>
      <c r="J31" s="227"/>
      <c r="K31" s="226">
        <f>ROUND(E31*J31,2)</f>
        <v>0</v>
      </c>
      <c r="L31" s="226">
        <v>21</v>
      </c>
      <c r="M31" s="226">
        <f>G31*(1+L31/100)</f>
        <v>0</v>
      </c>
      <c r="N31" s="226">
        <v>0</v>
      </c>
      <c r="O31" s="226">
        <f>ROUND(E31*N31,2)</f>
        <v>0</v>
      </c>
      <c r="P31" s="226">
        <v>0</v>
      </c>
      <c r="Q31" s="226">
        <f>ROUND(E31*P31,2)</f>
        <v>0</v>
      </c>
      <c r="R31" s="226"/>
      <c r="S31" s="226" t="s">
        <v>136</v>
      </c>
      <c r="T31" s="226" t="s">
        <v>276</v>
      </c>
      <c r="U31" s="226">
        <v>0</v>
      </c>
      <c r="V31" s="226">
        <f>ROUND(E31*U31,2)</f>
        <v>0</v>
      </c>
      <c r="W31" s="226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186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41">
        <v>18</v>
      </c>
      <c r="B32" s="242" t="s">
        <v>193</v>
      </c>
      <c r="C32" s="249" t="s">
        <v>194</v>
      </c>
      <c r="D32" s="243" t="s">
        <v>169</v>
      </c>
      <c r="E32" s="244">
        <v>37.809560000000005</v>
      </c>
      <c r="F32" s="245"/>
      <c r="G32" s="246">
        <f>ROUND(E32*F32,2)</f>
        <v>0</v>
      </c>
      <c r="H32" s="227"/>
      <c r="I32" s="226">
        <f>ROUND(E32*H32,2)</f>
        <v>0</v>
      </c>
      <c r="J32" s="227"/>
      <c r="K32" s="226">
        <f>ROUND(E32*J32,2)</f>
        <v>0</v>
      </c>
      <c r="L32" s="226">
        <v>21</v>
      </c>
      <c r="M32" s="226">
        <f>G32*(1+L32/100)</f>
        <v>0</v>
      </c>
      <c r="N32" s="226">
        <v>0</v>
      </c>
      <c r="O32" s="226">
        <f>ROUND(E32*N32,2)</f>
        <v>0</v>
      </c>
      <c r="P32" s="226">
        <v>0</v>
      </c>
      <c r="Q32" s="226">
        <f>ROUND(E32*P32,2)</f>
        <v>0</v>
      </c>
      <c r="R32" s="226"/>
      <c r="S32" s="226" t="s">
        <v>136</v>
      </c>
      <c r="T32" s="226" t="s">
        <v>276</v>
      </c>
      <c r="U32" s="226">
        <v>0.94200000000000006</v>
      </c>
      <c r="V32" s="226">
        <f>ROUND(E32*U32,2)</f>
        <v>35.619999999999997</v>
      </c>
      <c r="W32" s="226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186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1">
        <v>19</v>
      </c>
      <c r="B33" s="242" t="s">
        <v>195</v>
      </c>
      <c r="C33" s="249" t="s">
        <v>196</v>
      </c>
      <c r="D33" s="243" t="s">
        <v>169</v>
      </c>
      <c r="E33" s="244">
        <v>189.04781000000003</v>
      </c>
      <c r="F33" s="245"/>
      <c r="G33" s="246">
        <f>ROUND(E33*F33,2)</f>
        <v>0</v>
      </c>
      <c r="H33" s="227"/>
      <c r="I33" s="226">
        <f>ROUND(E33*H33,2)</f>
        <v>0</v>
      </c>
      <c r="J33" s="227"/>
      <c r="K33" s="226">
        <f>ROUND(E33*J33,2)</f>
        <v>0</v>
      </c>
      <c r="L33" s="226">
        <v>21</v>
      </c>
      <c r="M33" s="226">
        <f>G33*(1+L33/100)</f>
        <v>0</v>
      </c>
      <c r="N33" s="226">
        <v>0</v>
      </c>
      <c r="O33" s="226">
        <f>ROUND(E33*N33,2)</f>
        <v>0</v>
      </c>
      <c r="P33" s="226">
        <v>0</v>
      </c>
      <c r="Q33" s="226">
        <f>ROUND(E33*P33,2)</f>
        <v>0</v>
      </c>
      <c r="R33" s="226"/>
      <c r="S33" s="226" t="s">
        <v>136</v>
      </c>
      <c r="T33" s="226" t="s">
        <v>276</v>
      </c>
      <c r="U33" s="226">
        <v>0.10500000000000001</v>
      </c>
      <c r="V33" s="226">
        <f>ROUND(E33*U33,2)</f>
        <v>19.850000000000001</v>
      </c>
      <c r="W33" s="226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186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x14ac:dyDescent="0.25">
      <c r="A34" s="229" t="s">
        <v>131</v>
      </c>
      <c r="B34" s="230" t="s">
        <v>105</v>
      </c>
      <c r="C34" s="248" t="s">
        <v>29</v>
      </c>
      <c r="D34" s="231"/>
      <c r="E34" s="232"/>
      <c r="F34" s="233"/>
      <c r="G34" s="234">
        <f>SUMIF(AG35:AG36,"&lt;&gt;NOR",G35:G36)</f>
        <v>0</v>
      </c>
      <c r="H34" s="228"/>
      <c r="I34" s="228">
        <f>SUM(I35:I36)</f>
        <v>0</v>
      </c>
      <c r="J34" s="228"/>
      <c r="K34" s="228">
        <f>SUM(K35:K36)</f>
        <v>0</v>
      </c>
      <c r="L34" s="228"/>
      <c r="M34" s="228">
        <f>SUM(M35:M36)</f>
        <v>0</v>
      </c>
      <c r="N34" s="228"/>
      <c r="O34" s="228">
        <f>SUM(O35:O36)</f>
        <v>0</v>
      </c>
      <c r="P34" s="228"/>
      <c r="Q34" s="228">
        <f>SUM(Q35:Q36)</f>
        <v>0</v>
      </c>
      <c r="R34" s="228"/>
      <c r="S34" s="228"/>
      <c r="T34" s="228"/>
      <c r="U34" s="228"/>
      <c r="V34" s="228">
        <f>SUM(V35:V36)</f>
        <v>0</v>
      </c>
      <c r="W34" s="228"/>
      <c r="AG34" t="s">
        <v>132</v>
      </c>
    </row>
    <row r="35" spans="1:60" outlineLevel="1" x14ac:dyDescent="0.25">
      <c r="A35" s="241">
        <v>20</v>
      </c>
      <c r="B35" s="242" t="s">
        <v>197</v>
      </c>
      <c r="C35" s="249" t="s">
        <v>198</v>
      </c>
      <c r="D35" s="243" t="s">
        <v>199</v>
      </c>
      <c r="E35" s="244">
        <v>1</v>
      </c>
      <c r="F35" s="245"/>
      <c r="G35" s="246">
        <f>ROUND(E35*F35,2)</f>
        <v>0</v>
      </c>
      <c r="H35" s="227"/>
      <c r="I35" s="226">
        <f>ROUND(E35*H35,2)</f>
        <v>0</v>
      </c>
      <c r="J35" s="227"/>
      <c r="K35" s="226">
        <f>ROUND(E35*J35,2)</f>
        <v>0</v>
      </c>
      <c r="L35" s="226">
        <v>21</v>
      </c>
      <c r="M35" s="226">
        <f>G35*(1+L35/100)</f>
        <v>0</v>
      </c>
      <c r="N35" s="226">
        <v>0</v>
      </c>
      <c r="O35" s="226">
        <f>ROUND(E35*N35,2)</f>
        <v>0</v>
      </c>
      <c r="P35" s="226">
        <v>0</v>
      </c>
      <c r="Q35" s="226">
        <f>ROUND(E35*P35,2)</f>
        <v>0</v>
      </c>
      <c r="R35" s="226"/>
      <c r="S35" s="226" t="s">
        <v>136</v>
      </c>
      <c r="T35" s="226" t="s">
        <v>137</v>
      </c>
      <c r="U35" s="226">
        <v>0</v>
      </c>
      <c r="V35" s="226">
        <f>ROUND(E35*U35,2)</f>
        <v>0</v>
      </c>
      <c r="W35" s="226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279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35">
        <v>21</v>
      </c>
      <c r="B36" s="236" t="s">
        <v>201</v>
      </c>
      <c r="C36" s="250" t="s">
        <v>202</v>
      </c>
      <c r="D36" s="237" t="s">
        <v>199</v>
      </c>
      <c r="E36" s="238">
        <v>1</v>
      </c>
      <c r="F36" s="239"/>
      <c r="G36" s="240">
        <f>ROUND(E36*F36,2)</f>
        <v>0</v>
      </c>
      <c r="H36" s="227"/>
      <c r="I36" s="226">
        <f>ROUND(E36*H36,2)</f>
        <v>0</v>
      </c>
      <c r="J36" s="227"/>
      <c r="K36" s="226">
        <f>ROUND(E36*J36,2)</f>
        <v>0</v>
      </c>
      <c r="L36" s="226">
        <v>21</v>
      </c>
      <c r="M36" s="226">
        <f>G36*(1+L36/100)</f>
        <v>0</v>
      </c>
      <c r="N36" s="226">
        <v>0</v>
      </c>
      <c r="O36" s="226">
        <f>ROUND(E36*N36,2)</f>
        <v>0</v>
      </c>
      <c r="P36" s="226">
        <v>0</v>
      </c>
      <c r="Q36" s="226">
        <f>ROUND(E36*P36,2)</f>
        <v>0</v>
      </c>
      <c r="R36" s="226"/>
      <c r="S36" s="226" t="s">
        <v>136</v>
      </c>
      <c r="T36" s="226" t="s">
        <v>137</v>
      </c>
      <c r="U36" s="226">
        <v>0</v>
      </c>
      <c r="V36" s="226">
        <f>ROUND(E36*U36,2)</f>
        <v>0</v>
      </c>
      <c r="W36" s="226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279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x14ac:dyDescent="0.25">
      <c r="A37" s="5"/>
      <c r="B37" s="6"/>
      <c r="C37" s="251"/>
      <c r="D37" s="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AE37">
        <v>15</v>
      </c>
      <c r="AF37">
        <v>21</v>
      </c>
    </row>
    <row r="38" spans="1:60" x14ac:dyDescent="0.25">
      <c r="A38" s="209"/>
      <c r="B38" s="210" t="s">
        <v>31</v>
      </c>
      <c r="C38" s="252"/>
      <c r="D38" s="211"/>
      <c r="E38" s="212"/>
      <c r="F38" s="212"/>
      <c r="G38" s="247">
        <f>G8+G15+G19+G21+G23+G25+G27+G34</f>
        <v>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AE38">
        <f>SUMIF(L7:L36,AE37,G7:G36)</f>
        <v>0</v>
      </c>
      <c r="AF38">
        <f>SUMIF(L7:L36,AF37,G7:G36)</f>
        <v>0</v>
      </c>
      <c r="AG38" t="s">
        <v>203</v>
      </c>
    </row>
    <row r="39" spans="1:60" x14ac:dyDescent="0.25">
      <c r="A39" s="5"/>
      <c r="B39" s="6"/>
      <c r="C39" s="251"/>
      <c r="D39" s="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60" x14ac:dyDescent="0.25">
      <c r="A40" s="5"/>
      <c r="B40" s="6"/>
      <c r="C40" s="251"/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60" x14ac:dyDescent="0.25">
      <c r="A41" s="213" t="s">
        <v>204</v>
      </c>
      <c r="B41" s="213"/>
      <c r="C41" s="253"/>
      <c r="D41" s="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60" x14ac:dyDescent="0.25">
      <c r="A42" s="214"/>
      <c r="B42" s="215"/>
      <c r="C42" s="254"/>
      <c r="D42" s="215"/>
      <c r="E42" s="215"/>
      <c r="F42" s="215"/>
      <c r="G42" s="21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AG42" t="s">
        <v>205</v>
      </c>
    </row>
    <row r="43" spans="1:60" x14ac:dyDescent="0.25">
      <c r="A43" s="217"/>
      <c r="B43" s="218"/>
      <c r="C43" s="255"/>
      <c r="D43" s="218"/>
      <c r="E43" s="218"/>
      <c r="F43" s="218"/>
      <c r="G43" s="219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60" x14ac:dyDescent="0.25">
      <c r="A44" s="217"/>
      <c r="B44" s="218"/>
      <c r="C44" s="255"/>
      <c r="D44" s="218"/>
      <c r="E44" s="218"/>
      <c r="F44" s="218"/>
      <c r="G44" s="219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60" x14ac:dyDescent="0.25">
      <c r="A45" s="217"/>
      <c r="B45" s="218"/>
      <c r="C45" s="255"/>
      <c r="D45" s="218"/>
      <c r="E45" s="218"/>
      <c r="F45" s="218"/>
      <c r="G45" s="219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60" x14ac:dyDescent="0.25">
      <c r="A46" s="220"/>
      <c r="B46" s="221"/>
      <c r="C46" s="256"/>
      <c r="D46" s="221"/>
      <c r="E46" s="221"/>
      <c r="F46" s="221"/>
      <c r="G46" s="22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60" x14ac:dyDescent="0.25">
      <c r="A47" s="5"/>
      <c r="B47" s="6"/>
      <c r="C47" s="251"/>
      <c r="D47" s="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60" x14ac:dyDescent="0.25">
      <c r="C48" s="257"/>
      <c r="D48" s="190"/>
      <c r="AG48" t="s">
        <v>206</v>
      </c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mergeCells count="6">
    <mergeCell ref="A1:G1"/>
    <mergeCell ref="C2:G2"/>
    <mergeCell ref="C3:G3"/>
    <mergeCell ref="C4:G4"/>
    <mergeCell ref="A41:C41"/>
    <mergeCell ref="A42:G4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A0EF-FE0A-47C4-A77D-60172961BAA9}">
  <sheetPr>
    <outlinePr summaryBelow="0"/>
  </sheetPr>
  <dimension ref="A1:BH5000"/>
  <sheetViews>
    <sheetView workbookViewId="0">
      <pane ySplit="7" topLeftCell="A8" activePane="bottomLeft" state="frozen"/>
      <selection pane="bottomLeft" activeCell="B4" sqref="B4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107</v>
      </c>
    </row>
    <row r="2" spans="1:60" ht="25.05" customHeight="1" x14ac:dyDescent="0.25">
      <c r="A2" s="192" t="s">
        <v>8</v>
      </c>
      <c r="B2" s="75"/>
      <c r="C2" s="195" t="s">
        <v>43</v>
      </c>
      <c r="D2" s="193"/>
      <c r="E2" s="193"/>
      <c r="F2" s="193"/>
      <c r="G2" s="194"/>
      <c r="AG2" t="s">
        <v>108</v>
      </c>
    </row>
    <row r="3" spans="1:60" ht="25.05" customHeight="1" x14ac:dyDescent="0.25">
      <c r="A3" s="192" t="s">
        <v>9</v>
      </c>
      <c r="B3" s="75"/>
      <c r="C3" s="195" t="s">
        <v>55</v>
      </c>
      <c r="D3" s="193"/>
      <c r="E3" s="193"/>
      <c r="F3" s="193"/>
      <c r="G3" s="194"/>
      <c r="AC3" s="127" t="s">
        <v>108</v>
      </c>
      <c r="AG3" t="s">
        <v>109</v>
      </c>
    </row>
    <row r="4" spans="1:60" ht="25.05" customHeight="1" x14ac:dyDescent="0.25">
      <c r="A4" s="196" t="s">
        <v>10</v>
      </c>
      <c r="B4" s="197"/>
      <c r="C4" s="198" t="s">
        <v>56</v>
      </c>
      <c r="D4" s="199"/>
      <c r="E4" s="199"/>
      <c r="F4" s="199"/>
      <c r="G4" s="200"/>
      <c r="AG4" t="s">
        <v>110</v>
      </c>
    </row>
    <row r="5" spans="1:60" x14ac:dyDescent="0.25">
      <c r="D5" s="190"/>
    </row>
    <row r="6" spans="1:60" ht="39.6" x14ac:dyDescent="0.25">
      <c r="A6" s="202" t="s">
        <v>111</v>
      </c>
      <c r="B6" s="204" t="s">
        <v>112</v>
      </c>
      <c r="C6" s="204" t="s">
        <v>113</v>
      </c>
      <c r="D6" s="203" t="s">
        <v>114</v>
      </c>
      <c r="E6" s="202" t="s">
        <v>115</v>
      </c>
      <c r="F6" s="201" t="s">
        <v>116</v>
      </c>
      <c r="G6" s="202" t="s">
        <v>31</v>
      </c>
      <c r="H6" s="205" t="s">
        <v>32</v>
      </c>
      <c r="I6" s="205" t="s">
        <v>117</v>
      </c>
      <c r="J6" s="205" t="s">
        <v>33</v>
      </c>
      <c r="K6" s="205" t="s">
        <v>118</v>
      </c>
      <c r="L6" s="205" t="s">
        <v>119</v>
      </c>
      <c r="M6" s="205" t="s">
        <v>120</v>
      </c>
      <c r="N6" s="205" t="s">
        <v>121</v>
      </c>
      <c r="O6" s="205" t="s">
        <v>122</v>
      </c>
      <c r="P6" s="205" t="s">
        <v>123</v>
      </c>
      <c r="Q6" s="205" t="s">
        <v>124</v>
      </c>
      <c r="R6" s="205" t="s">
        <v>125</v>
      </c>
      <c r="S6" s="205" t="s">
        <v>126</v>
      </c>
      <c r="T6" s="205" t="s">
        <v>127</v>
      </c>
      <c r="U6" s="205" t="s">
        <v>128</v>
      </c>
      <c r="V6" s="205" t="s">
        <v>129</v>
      </c>
      <c r="W6" s="205" t="s">
        <v>130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29" t="s">
        <v>131</v>
      </c>
      <c r="B8" s="230" t="s">
        <v>74</v>
      </c>
      <c r="C8" s="248" t="s">
        <v>75</v>
      </c>
      <c r="D8" s="231"/>
      <c r="E8" s="232"/>
      <c r="F8" s="233"/>
      <c r="G8" s="234">
        <f>SUMIF(AG9:AG9,"&lt;&gt;NOR",G9:G9)</f>
        <v>0</v>
      </c>
      <c r="H8" s="228"/>
      <c r="I8" s="228">
        <f>SUM(I9:I9)</f>
        <v>0</v>
      </c>
      <c r="J8" s="228"/>
      <c r="K8" s="228">
        <f>SUM(K9:K9)</f>
        <v>0</v>
      </c>
      <c r="L8" s="228"/>
      <c r="M8" s="228">
        <f>SUM(M9:M9)</f>
        <v>0</v>
      </c>
      <c r="N8" s="228"/>
      <c r="O8" s="228">
        <f>SUM(O9:O9)</f>
        <v>25.95</v>
      </c>
      <c r="P8" s="228"/>
      <c r="Q8" s="228">
        <f>SUM(Q9:Q9)</f>
        <v>0</v>
      </c>
      <c r="R8" s="228"/>
      <c r="S8" s="228"/>
      <c r="T8" s="228"/>
      <c r="U8" s="228"/>
      <c r="V8" s="228">
        <f>SUM(V9:V9)</f>
        <v>388.77</v>
      </c>
      <c r="W8" s="228"/>
      <c r="AG8" t="s">
        <v>132</v>
      </c>
    </row>
    <row r="9" spans="1:60" ht="20.399999999999999" outlineLevel="1" x14ac:dyDescent="0.25">
      <c r="A9" s="235">
        <v>1</v>
      </c>
      <c r="B9" s="236" t="s">
        <v>280</v>
      </c>
      <c r="C9" s="250" t="s">
        <v>281</v>
      </c>
      <c r="D9" s="237" t="s">
        <v>282</v>
      </c>
      <c r="E9" s="238">
        <v>5</v>
      </c>
      <c r="F9" s="239"/>
      <c r="G9" s="240">
        <f>ROUND(E9*F9,2)</f>
        <v>0</v>
      </c>
      <c r="H9" s="227"/>
      <c r="I9" s="226">
        <f>ROUND(E9*H9,2)</f>
        <v>0</v>
      </c>
      <c r="J9" s="227"/>
      <c r="K9" s="226">
        <f>ROUND(E9*J9,2)</f>
        <v>0</v>
      </c>
      <c r="L9" s="226">
        <v>21</v>
      </c>
      <c r="M9" s="226">
        <f>G9*(1+L9/100)</f>
        <v>0</v>
      </c>
      <c r="N9" s="226">
        <v>5.1905600000000005</v>
      </c>
      <c r="O9" s="226">
        <f>ROUND(E9*N9,2)</f>
        <v>25.95</v>
      </c>
      <c r="P9" s="226">
        <v>0</v>
      </c>
      <c r="Q9" s="226">
        <f>ROUND(E9*P9,2)</f>
        <v>0</v>
      </c>
      <c r="R9" s="226"/>
      <c r="S9" s="226" t="s">
        <v>177</v>
      </c>
      <c r="T9" s="226" t="s">
        <v>137</v>
      </c>
      <c r="U9" s="226">
        <v>77.754820000000009</v>
      </c>
      <c r="V9" s="226">
        <f>ROUND(E9*U9,2)</f>
        <v>388.77</v>
      </c>
      <c r="W9" s="226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283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x14ac:dyDescent="0.25">
      <c r="A10" s="5"/>
      <c r="B10" s="6"/>
      <c r="C10" s="251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AE10">
        <v>15</v>
      </c>
      <c r="AF10">
        <v>21</v>
      </c>
    </row>
    <row r="11" spans="1:60" x14ac:dyDescent="0.25">
      <c r="A11" s="209"/>
      <c r="B11" s="210" t="s">
        <v>31</v>
      </c>
      <c r="C11" s="252"/>
      <c r="D11" s="211"/>
      <c r="E11" s="212"/>
      <c r="F11" s="212"/>
      <c r="G11" s="247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AE11">
        <f>SUMIF(L7:L9,AE10,G7:G9)</f>
        <v>0</v>
      </c>
      <c r="AF11">
        <f>SUMIF(L7:L9,AF10,G7:G9)</f>
        <v>0</v>
      </c>
      <c r="AG11" t="s">
        <v>203</v>
      </c>
    </row>
    <row r="12" spans="1:60" x14ac:dyDescent="0.25">
      <c r="A12" s="5"/>
      <c r="B12" s="6"/>
      <c r="C12" s="251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60" x14ac:dyDescent="0.25">
      <c r="A13" s="5"/>
      <c r="B13" s="6"/>
      <c r="C13" s="251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60" x14ac:dyDescent="0.25">
      <c r="A14" s="213" t="s">
        <v>204</v>
      </c>
      <c r="B14" s="213"/>
      <c r="C14" s="253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60" x14ac:dyDescent="0.25">
      <c r="A15" s="214"/>
      <c r="B15" s="215"/>
      <c r="C15" s="254"/>
      <c r="D15" s="215"/>
      <c r="E15" s="215"/>
      <c r="F15" s="215"/>
      <c r="G15" s="21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AG15" t="s">
        <v>205</v>
      </c>
    </row>
    <row r="16" spans="1:60" x14ac:dyDescent="0.25">
      <c r="A16" s="217"/>
      <c r="B16" s="218"/>
      <c r="C16" s="255"/>
      <c r="D16" s="218"/>
      <c r="E16" s="218"/>
      <c r="F16" s="218"/>
      <c r="G16" s="21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33" x14ac:dyDescent="0.25">
      <c r="A17" s="217"/>
      <c r="B17" s="218"/>
      <c r="C17" s="255"/>
      <c r="D17" s="218"/>
      <c r="E17" s="218"/>
      <c r="F17" s="218"/>
      <c r="G17" s="21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x14ac:dyDescent="0.25">
      <c r="A18" s="217"/>
      <c r="B18" s="218"/>
      <c r="C18" s="255"/>
      <c r="D18" s="218"/>
      <c r="E18" s="218"/>
      <c r="F18" s="218"/>
      <c r="G18" s="21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33" x14ac:dyDescent="0.25">
      <c r="A19" s="220"/>
      <c r="B19" s="221"/>
      <c r="C19" s="256"/>
      <c r="D19" s="221"/>
      <c r="E19" s="221"/>
      <c r="F19" s="221"/>
      <c r="G19" s="22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33" x14ac:dyDescent="0.25">
      <c r="A20" s="5"/>
      <c r="B20" s="6"/>
      <c r="C20" s="251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33" x14ac:dyDescent="0.25">
      <c r="C21" s="257"/>
      <c r="D21" s="190"/>
      <c r="AG21" t="s">
        <v>206</v>
      </c>
    </row>
    <row r="22" spans="1:33" x14ac:dyDescent="0.25">
      <c r="D22" s="190"/>
    </row>
    <row r="23" spans="1:33" x14ac:dyDescent="0.25">
      <c r="D23" s="190"/>
    </row>
    <row r="24" spans="1:33" x14ac:dyDescent="0.25">
      <c r="D24" s="190"/>
    </row>
    <row r="25" spans="1:33" x14ac:dyDescent="0.25">
      <c r="D25" s="190"/>
    </row>
    <row r="26" spans="1:33" x14ac:dyDescent="0.25">
      <c r="D26" s="190"/>
    </row>
    <row r="27" spans="1:33" x14ac:dyDescent="0.25">
      <c r="D27" s="190"/>
    </row>
    <row r="28" spans="1:33" x14ac:dyDescent="0.25">
      <c r="D28" s="190"/>
    </row>
    <row r="29" spans="1:33" x14ac:dyDescent="0.25">
      <c r="D29" s="190"/>
    </row>
    <row r="30" spans="1:33" x14ac:dyDescent="0.25">
      <c r="D30" s="190"/>
    </row>
    <row r="31" spans="1:33" x14ac:dyDescent="0.25">
      <c r="D31" s="190"/>
    </row>
    <row r="32" spans="1:33" x14ac:dyDescent="0.25">
      <c r="D32" s="190"/>
    </row>
    <row r="33" spans="4:4" x14ac:dyDescent="0.25">
      <c r="D33" s="190"/>
    </row>
    <row r="34" spans="4:4" x14ac:dyDescent="0.25">
      <c r="D34" s="190"/>
    </row>
    <row r="35" spans="4:4" x14ac:dyDescent="0.25">
      <c r="D35" s="190"/>
    </row>
    <row r="36" spans="4:4" x14ac:dyDescent="0.25">
      <c r="D36" s="190"/>
    </row>
    <row r="37" spans="4:4" x14ac:dyDescent="0.25">
      <c r="D37" s="190"/>
    </row>
    <row r="38" spans="4:4" x14ac:dyDescent="0.25">
      <c r="D38" s="190"/>
    </row>
    <row r="39" spans="4:4" x14ac:dyDescent="0.25">
      <c r="D39" s="190"/>
    </row>
    <row r="40" spans="4:4" x14ac:dyDescent="0.25">
      <c r="D40" s="190"/>
    </row>
    <row r="41" spans="4:4" x14ac:dyDescent="0.25">
      <c r="D41" s="190"/>
    </row>
    <row r="42" spans="4:4" x14ac:dyDescent="0.25">
      <c r="D42" s="190"/>
    </row>
    <row r="43" spans="4:4" x14ac:dyDescent="0.25">
      <c r="D43" s="190"/>
    </row>
    <row r="44" spans="4:4" x14ac:dyDescent="0.25">
      <c r="D44" s="190"/>
    </row>
    <row r="45" spans="4:4" x14ac:dyDescent="0.25">
      <c r="D45" s="190"/>
    </row>
    <row r="46" spans="4:4" x14ac:dyDescent="0.25">
      <c r="D46" s="190"/>
    </row>
    <row r="47" spans="4:4" x14ac:dyDescent="0.25">
      <c r="D47" s="190"/>
    </row>
    <row r="48" spans="4:4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mergeCells count="6">
    <mergeCell ref="A1:G1"/>
    <mergeCell ref="C2:G2"/>
    <mergeCell ref="C3:G3"/>
    <mergeCell ref="C4:G4"/>
    <mergeCell ref="A14:C14"/>
    <mergeCell ref="A15:G1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2DFC-BAE7-4443-9757-37987605414C}">
  <sheetPr>
    <outlinePr summaryBelow="0"/>
  </sheetPr>
  <dimension ref="A1:BH5000"/>
  <sheetViews>
    <sheetView workbookViewId="0">
      <pane ySplit="7" topLeftCell="A8" activePane="bottomLeft" state="frozen"/>
      <selection pane="bottomLeft" activeCell="B4" sqref="B4"/>
    </sheetView>
  </sheetViews>
  <sheetFormatPr defaultRowHeight="13.2" outlineLevelRow="1" x14ac:dyDescent="0.25"/>
  <cols>
    <col min="1" max="1" width="3.44140625" customWidth="1"/>
    <col min="2" max="2" width="12.6640625" style="127" customWidth="1"/>
    <col min="3" max="3" width="38.33203125" style="12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107</v>
      </c>
    </row>
    <row r="2" spans="1:60" ht="25.05" customHeight="1" x14ac:dyDescent="0.25">
      <c r="A2" s="192" t="s">
        <v>8</v>
      </c>
      <c r="B2" s="75"/>
      <c r="C2" s="195" t="s">
        <v>43</v>
      </c>
      <c r="D2" s="193"/>
      <c r="E2" s="193"/>
      <c r="F2" s="193"/>
      <c r="G2" s="194"/>
      <c r="AG2" t="s">
        <v>108</v>
      </c>
    </row>
    <row r="3" spans="1:60" ht="25.05" customHeight="1" x14ac:dyDescent="0.25">
      <c r="A3" s="192" t="s">
        <v>9</v>
      </c>
      <c r="B3" s="75"/>
      <c r="C3" s="195" t="s">
        <v>55</v>
      </c>
      <c r="D3" s="193"/>
      <c r="E3" s="193"/>
      <c r="F3" s="193"/>
      <c r="G3" s="194"/>
      <c r="AC3" s="127" t="s">
        <v>108</v>
      </c>
      <c r="AG3" t="s">
        <v>109</v>
      </c>
    </row>
    <row r="4" spans="1:60" ht="25.05" customHeight="1" x14ac:dyDescent="0.25">
      <c r="A4" s="196" t="s">
        <v>10</v>
      </c>
      <c r="B4" s="197"/>
      <c r="C4" s="198" t="s">
        <v>57</v>
      </c>
      <c r="D4" s="199"/>
      <c r="E4" s="199"/>
      <c r="F4" s="199"/>
      <c r="G4" s="200"/>
      <c r="AG4" t="s">
        <v>110</v>
      </c>
    </row>
    <row r="5" spans="1:60" x14ac:dyDescent="0.25">
      <c r="D5" s="190"/>
    </row>
    <row r="6" spans="1:60" ht="39.6" x14ac:dyDescent="0.25">
      <c r="A6" s="202" t="s">
        <v>111</v>
      </c>
      <c r="B6" s="204" t="s">
        <v>112</v>
      </c>
      <c r="C6" s="204" t="s">
        <v>113</v>
      </c>
      <c r="D6" s="203" t="s">
        <v>114</v>
      </c>
      <c r="E6" s="202" t="s">
        <v>115</v>
      </c>
      <c r="F6" s="201" t="s">
        <v>116</v>
      </c>
      <c r="G6" s="202" t="s">
        <v>31</v>
      </c>
      <c r="H6" s="205" t="s">
        <v>32</v>
      </c>
      <c r="I6" s="205" t="s">
        <v>117</v>
      </c>
      <c r="J6" s="205" t="s">
        <v>33</v>
      </c>
      <c r="K6" s="205" t="s">
        <v>118</v>
      </c>
      <c r="L6" s="205" t="s">
        <v>119</v>
      </c>
      <c r="M6" s="205" t="s">
        <v>120</v>
      </c>
      <c r="N6" s="205" t="s">
        <v>121</v>
      </c>
      <c r="O6" s="205" t="s">
        <v>122</v>
      </c>
      <c r="P6" s="205" t="s">
        <v>123</v>
      </c>
      <c r="Q6" s="205" t="s">
        <v>124</v>
      </c>
      <c r="R6" s="205" t="s">
        <v>125</v>
      </c>
      <c r="S6" s="205" t="s">
        <v>126</v>
      </c>
      <c r="T6" s="205" t="s">
        <v>127</v>
      </c>
      <c r="U6" s="205" t="s">
        <v>128</v>
      </c>
      <c r="V6" s="205" t="s">
        <v>129</v>
      </c>
      <c r="W6" s="205" t="s">
        <v>130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29" t="s">
        <v>131</v>
      </c>
      <c r="B8" s="230" t="s">
        <v>86</v>
      </c>
      <c r="C8" s="248" t="s">
        <v>87</v>
      </c>
      <c r="D8" s="231"/>
      <c r="E8" s="232"/>
      <c r="F8" s="233"/>
      <c r="G8" s="234">
        <f>SUMIF(AG9:AG12,"&lt;&gt;NOR",G9:G12)</f>
        <v>0</v>
      </c>
      <c r="H8" s="228"/>
      <c r="I8" s="228">
        <f>SUM(I9:I12)</f>
        <v>0</v>
      </c>
      <c r="J8" s="228"/>
      <c r="K8" s="228">
        <f>SUM(K9:K12)</f>
        <v>0</v>
      </c>
      <c r="L8" s="228"/>
      <c r="M8" s="228">
        <f>SUM(M9:M12)</f>
        <v>0</v>
      </c>
      <c r="N8" s="228"/>
      <c r="O8" s="228">
        <f>SUM(O9:O12)</f>
        <v>1.38</v>
      </c>
      <c r="P8" s="228"/>
      <c r="Q8" s="228">
        <f>SUM(Q9:Q12)</f>
        <v>0</v>
      </c>
      <c r="R8" s="228"/>
      <c r="S8" s="228"/>
      <c r="T8" s="228"/>
      <c r="U8" s="228"/>
      <c r="V8" s="228">
        <f>SUM(V9:V12)</f>
        <v>133.47999999999999</v>
      </c>
      <c r="W8" s="228"/>
      <c r="AG8" t="s">
        <v>132</v>
      </c>
    </row>
    <row r="9" spans="1:60" ht="20.399999999999999" outlineLevel="1" x14ac:dyDescent="0.25">
      <c r="A9" s="241">
        <v>1</v>
      </c>
      <c r="B9" s="242" t="s">
        <v>284</v>
      </c>
      <c r="C9" s="249" t="s">
        <v>285</v>
      </c>
      <c r="D9" s="243" t="s">
        <v>149</v>
      </c>
      <c r="E9" s="244">
        <v>383.5</v>
      </c>
      <c r="F9" s="245"/>
      <c r="G9" s="246">
        <f>ROUND(E9*F9,2)</f>
        <v>0</v>
      </c>
      <c r="H9" s="227"/>
      <c r="I9" s="226">
        <f>ROUND(E9*H9,2)</f>
        <v>0</v>
      </c>
      <c r="J9" s="227"/>
      <c r="K9" s="226">
        <f>ROUND(E9*J9,2)</f>
        <v>0</v>
      </c>
      <c r="L9" s="226">
        <v>21</v>
      </c>
      <c r="M9" s="226">
        <f>G9*(1+L9/100)</f>
        <v>0</v>
      </c>
      <c r="N9" s="226">
        <v>2.3000000000000001E-4</v>
      </c>
      <c r="O9" s="226">
        <f>ROUND(E9*N9,2)</f>
        <v>0.09</v>
      </c>
      <c r="P9" s="226">
        <v>0</v>
      </c>
      <c r="Q9" s="226">
        <f>ROUND(E9*P9,2)</f>
        <v>0</v>
      </c>
      <c r="R9" s="226"/>
      <c r="S9" s="226" t="s">
        <v>136</v>
      </c>
      <c r="T9" s="226" t="s">
        <v>137</v>
      </c>
      <c r="U9" s="226">
        <v>0.18100000000000002</v>
      </c>
      <c r="V9" s="226">
        <f>ROUND(E9*U9,2)</f>
        <v>69.41</v>
      </c>
      <c r="W9" s="226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138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20.399999999999999" outlineLevel="1" x14ac:dyDescent="0.25">
      <c r="A10" s="241">
        <v>2</v>
      </c>
      <c r="B10" s="242" t="s">
        <v>286</v>
      </c>
      <c r="C10" s="249" t="s">
        <v>287</v>
      </c>
      <c r="D10" s="243" t="s">
        <v>149</v>
      </c>
      <c r="E10" s="244">
        <v>383.5</v>
      </c>
      <c r="F10" s="245"/>
      <c r="G10" s="246">
        <f>ROUND(E10*F10,2)</f>
        <v>0</v>
      </c>
      <c r="H10" s="227"/>
      <c r="I10" s="226">
        <f>ROUND(E10*H10,2)</f>
        <v>0</v>
      </c>
      <c r="J10" s="227"/>
      <c r="K10" s="226">
        <f>ROUND(E10*J10,2)</f>
        <v>0</v>
      </c>
      <c r="L10" s="226">
        <v>21</v>
      </c>
      <c r="M10" s="226">
        <f>G10*(1+L10/100)</f>
        <v>0</v>
      </c>
      <c r="N10" s="226">
        <v>1.2E-4</v>
      </c>
      <c r="O10" s="226">
        <f>ROUND(E10*N10,2)</f>
        <v>0.05</v>
      </c>
      <c r="P10" s="226">
        <v>0</v>
      </c>
      <c r="Q10" s="226">
        <f>ROUND(E10*P10,2)</f>
        <v>0</v>
      </c>
      <c r="R10" s="226"/>
      <c r="S10" s="226" t="s">
        <v>136</v>
      </c>
      <c r="T10" s="226" t="s">
        <v>137</v>
      </c>
      <c r="U10" s="226">
        <v>0.16</v>
      </c>
      <c r="V10" s="226">
        <f>ROUND(E10*U10,2)</f>
        <v>61.36</v>
      </c>
      <c r="W10" s="226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138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1">
        <v>3</v>
      </c>
      <c r="B11" s="242" t="s">
        <v>288</v>
      </c>
      <c r="C11" s="249" t="s">
        <v>289</v>
      </c>
      <c r="D11" s="243" t="s">
        <v>149</v>
      </c>
      <c r="E11" s="244">
        <v>414.18</v>
      </c>
      <c r="F11" s="245"/>
      <c r="G11" s="246">
        <f>ROUND(E11*F11,2)</f>
        <v>0</v>
      </c>
      <c r="H11" s="227"/>
      <c r="I11" s="226">
        <f>ROUND(E11*H11,2)</f>
        <v>0</v>
      </c>
      <c r="J11" s="227"/>
      <c r="K11" s="226">
        <f>ROUND(E11*J11,2)</f>
        <v>0</v>
      </c>
      <c r="L11" s="226">
        <v>21</v>
      </c>
      <c r="M11" s="226">
        <f>G11*(1+L11/100)</f>
        <v>0</v>
      </c>
      <c r="N11" s="226">
        <v>3.0000000000000001E-3</v>
      </c>
      <c r="O11" s="226">
        <f>ROUND(E11*N11,2)</f>
        <v>1.24</v>
      </c>
      <c r="P11" s="226">
        <v>0</v>
      </c>
      <c r="Q11" s="226">
        <f>ROUND(E11*P11,2)</f>
        <v>0</v>
      </c>
      <c r="R11" s="226" t="s">
        <v>290</v>
      </c>
      <c r="S11" s="226" t="s">
        <v>136</v>
      </c>
      <c r="T11" s="226" t="s">
        <v>137</v>
      </c>
      <c r="U11" s="226">
        <v>0</v>
      </c>
      <c r="V11" s="226">
        <f>ROUND(E11*U11,2)</f>
        <v>0</v>
      </c>
      <c r="W11" s="226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236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41">
        <v>4</v>
      </c>
      <c r="B12" s="242" t="s">
        <v>291</v>
      </c>
      <c r="C12" s="249" t="s">
        <v>292</v>
      </c>
      <c r="D12" s="243" t="s">
        <v>169</v>
      </c>
      <c r="E12" s="244">
        <v>1.37677</v>
      </c>
      <c r="F12" s="245"/>
      <c r="G12" s="246">
        <f>ROUND(E12*F12,2)</f>
        <v>0</v>
      </c>
      <c r="H12" s="227"/>
      <c r="I12" s="226">
        <f>ROUND(E12*H12,2)</f>
        <v>0</v>
      </c>
      <c r="J12" s="227"/>
      <c r="K12" s="226">
        <f>ROUND(E12*J12,2)</f>
        <v>0</v>
      </c>
      <c r="L12" s="226">
        <v>21</v>
      </c>
      <c r="M12" s="226">
        <f>G12*(1+L12/100)</f>
        <v>0</v>
      </c>
      <c r="N12" s="226">
        <v>0</v>
      </c>
      <c r="O12" s="226">
        <f>ROUND(E12*N12,2)</f>
        <v>0</v>
      </c>
      <c r="P12" s="226">
        <v>0</v>
      </c>
      <c r="Q12" s="226">
        <f>ROUND(E12*P12,2)</f>
        <v>0</v>
      </c>
      <c r="R12" s="226"/>
      <c r="S12" s="226" t="s">
        <v>136</v>
      </c>
      <c r="T12" s="226" t="s">
        <v>137</v>
      </c>
      <c r="U12" s="226">
        <v>1.9660000000000002</v>
      </c>
      <c r="V12" s="226">
        <f>ROUND(E12*U12,2)</f>
        <v>2.71</v>
      </c>
      <c r="W12" s="226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170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x14ac:dyDescent="0.25">
      <c r="A13" s="229" t="s">
        <v>131</v>
      </c>
      <c r="B13" s="230" t="s">
        <v>94</v>
      </c>
      <c r="C13" s="248" t="s">
        <v>95</v>
      </c>
      <c r="D13" s="231"/>
      <c r="E13" s="232"/>
      <c r="F13" s="233"/>
      <c r="G13" s="234">
        <f>SUMIF(AG14:AG16,"&lt;&gt;NOR",G14:G16)</f>
        <v>0</v>
      </c>
      <c r="H13" s="228"/>
      <c r="I13" s="228">
        <f>SUM(I14:I16)</f>
        <v>0</v>
      </c>
      <c r="J13" s="228"/>
      <c r="K13" s="228">
        <f>SUM(K14:K16)</f>
        <v>0</v>
      </c>
      <c r="L13" s="228"/>
      <c r="M13" s="228">
        <f>SUM(M14:M16)</f>
        <v>0</v>
      </c>
      <c r="N13" s="228"/>
      <c r="O13" s="228">
        <f>SUM(O14:O16)</f>
        <v>4.28</v>
      </c>
      <c r="P13" s="228"/>
      <c r="Q13" s="228">
        <f>SUM(Q14:Q16)</f>
        <v>0</v>
      </c>
      <c r="R13" s="228"/>
      <c r="S13" s="228"/>
      <c r="T13" s="228"/>
      <c r="U13" s="228"/>
      <c r="V13" s="228">
        <f>SUM(V14:V16)</f>
        <v>0</v>
      </c>
      <c r="W13" s="228"/>
      <c r="AG13" t="s">
        <v>132</v>
      </c>
    </row>
    <row r="14" spans="1:60" outlineLevel="1" x14ac:dyDescent="0.25">
      <c r="A14" s="241">
        <v>5</v>
      </c>
      <c r="B14" s="242" t="s">
        <v>293</v>
      </c>
      <c r="C14" s="249" t="s">
        <v>294</v>
      </c>
      <c r="D14" s="243" t="s">
        <v>149</v>
      </c>
      <c r="E14" s="244">
        <v>383.5</v>
      </c>
      <c r="F14" s="245"/>
      <c r="G14" s="246">
        <f>ROUND(E14*F14,2)</f>
        <v>0</v>
      </c>
      <c r="H14" s="227"/>
      <c r="I14" s="226">
        <f>ROUND(E14*H14,2)</f>
        <v>0</v>
      </c>
      <c r="J14" s="227"/>
      <c r="K14" s="226">
        <f>ROUND(E14*J14,2)</f>
        <v>0</v>
      </c>
      <c r="L14" s="226">
        <v>21</v>
      </c>
      <c r="M14" s="226">
        <f>G14*(1+L14/100)</f>
        <v>0</v>
      </c>
      <c r="N14" s="226">
        <v>2.4000000000000001E-4</v>
      </c>
      <c r="O14" s="226">
        <f>ROUND(E14*N14,2)</f>
        <v>0.09</v>
      </c>
      <c r="P14" s="226">
        <v>0</v>
      </c>
      <c r="Q14" s="226">
        <f>ROUND(E14*P14,2)</f>
        <v>0</v>
      </c>
      <c r="R14" s="226"/>
      <c r="S14" s="226" t="s">
        <v>136</v>
      </c>
      <c r="T14" s="226" t="s">
        <v>137</v>
      </c>
      <c r="U14" s="226">
        <v>0</v>
      </c>
      <c r="V14" s="226">
        <f>ROUND(E14*U14,2)</f>
        <v>0</v>
      </c>
      <c r="W14" s="226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138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5">
        <v>6</v>
      </c>
      <c r="B15" s="236" t="s">
        <v>295</v>
      </c>
      <c r="C15" s="250" t="s">
        <v>296</v>
      </c>
      <c r="D15" s="237" t="s">
        <v>149</v>
      </c>
      <c r="E15" s="238">
        <v>383.5</v>
      </c>
      <c r="F15" s="239"/>
      <c r="G15" s="240">
        <f>ROUND(E15*F15,2)</f>
        <v>0</v>
      </c>
      <c r="H15" s="227"/>
      <c r="I15" s="226">
        <f>ROUND(E15*H15,2)</f>
        <v>0</v>
      </c>
      <c r="J15" s="227"/>
      <c r="K15" s="226">
        <f>ROUND(E15*J15,2)</f>
        <v>0</v>
      </c>
      <c r="L15" s="226">
        <v>21</v>
      </c>
      <c r="M15" s="226">
        <f>G15*(1+L15/100)</f>
        <v>0</v>
      </c>
      <c r="N15" s="226">
        <v>1.093E-2</v>
      </c>
      <c r="O15" s="226">
        <f>ROUND(E15*N15,2)</f>
        <v>4.1900000000000004</v>
      </c>
      <c r="P15" s="226">
        <v>0</v>
      </c>
      <c r="Q15" s="226">
        <f>ROUND(E15*P15,2)</f>
        <v>0</v>
      </c>
      <c r="R15" s="226"/>
      <c r="S15" s="226" t="s">
        <v>158</v>
      </c>
      <c r="T15" s="226" t="s">
        <v>137</v>
      </c>
      <c r="U15" s="226">
        <v>0</v>
      </c>
      <c r="V15" s="226">
        <f>ROUND(E15*U15,2)</f>
        <v>0</v>
      </c>
      <c r="W15" s="226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138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23">
        <v>7</v>
      </c>
      <c r="B16" s="224" t="s">
        <v>297</v>
      </c>
      <c r="C16" s="259" t="s">
        <v>298</v>
      </c>
      <c r="D16" s="225" t="s">
        <v>0</v>
      </c>
      <c r="E16" s="258"/>
      <c r="F16" s="227"/>
      <c r="G16" s="226">
        <f>ROUND(E16*F16,2)</f>
        <v>0</v>
      </c>
      <c r="H16" s="227"/>
      <c r="I16" s="226">
        <f>ROUND(E16*H16,2)</f>
        <v>0</v>
      </c>
      <c r="J16" s="227"/>
      <c r="K16" s="226">
        <f>ROUND(E16*J16,2)</f>
        <v>0</v>
      </c>
      <c r="L16" s="226">
        <v>21</v>
      </c>
      <c r="M16" s="226">
        <f>G16*(1+L16/100)</f>
        <v>0</v>
      </c>
      <c r="N16" s="226">
        <v>0</v>
      </c>
      <c r="O16" s="226">
        <f>ROUND(E16*N16,2)</f>
        <v>0</v>
      </c>
      <c r="P16" s="226">
        <v>0</v>
      </c>
      <c r="Q16" s="226">
        <f>ROUND(E16*P16,2)</f>
        <v>0</v>
      </c>
      <c r="R16" s="226"/>
      <c r="S16" s="226" t="s">
        <v>136</v>
      </c>
      <c r="T16" s="226" t="s">
        <v>137</v>
      </c>
      <c r="U16" s="226">
        <v>0</v>
      </c>
      <c r="V16" s="226">
        <f>ROUND(E16*U16,2)</f>
        <v>0</v>
      </c>
      <c r="W16" s="226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170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29" t="s">
        <v>131</v>
      </c>
      <c r="B17" s="230" t="s">
        <v>105</v>
      </c>
      <c r="C17" s="248" t="s">
        <v>29</v>
      </c>
      <c r="D17" s="231"/>
      <c r="E17" s="232"/>
      <c r="F17" s="233"/>
      <c r="G17" s="234">
        <f>SUMIF(AG18:AG19,"&lt;&gt;NOR",G18:G19)</f>
        <v>0</v>
      </c>
      <c r="H17" s="228"/>
      <c r="I17" s="228">
        <f>SUM(I18:I19)</f>
        <v>0</v>
      </c>
      <c r="J17" s="228"/>
      <c r="K17" s="228">
        <f>SUM(K18:K19)</f>
        <v>0</v>
      </c>
      <c r="L17" s="228"/>
      <c r="M17" s="228">
        <f>SUM(M18:M19)</f>
        <v>0</v>
      </c>
      <c r="N17" s="228"/>
      <c r="O17" s="228">
        <f>SUM(O18:O19)</f>
        <v>0</v>
      </c>
      <c r="P17" s="228"/>
      <c r="Q17" s="228">
        <f>SUM(Q18:Q19)</f>
        <v>0</v>
      </c>
      <c r="R17" s="228"/>
      <c r="S17" s="228"/>
      <c r="T17" s="228"/>
      <c r="U17" s="228"/>
      <c r="V17" s="228">
        <f>SUM(V18:V19)</f>
        <v>0</v>
      </c>
      <c r="W17" s="228"/>
      <c r="AG17" t="s">
        <v>132</v>
      </c>
    </row>
    <row r="18" spans="1:60" outlineLevel="1" x14ac:dyDescent="0.25">
      <c r="A18" s="241">
        <v>8</v>
      </c>
      <c r="B18" s="242" t="s">
        <v>197</v>
      </c>
      <c r="C18" s="249" t="s">
        <v>198</v>
      </c>
      <c r="D18" s="243" t="s">
        <v>199</v>
      </c>
      <c r="E18" s="244">
        <v>1</v>
      </c>
      <c r="F18" s="245"/>
      <c r="G18" s="246">
        <f>ROUND(E18*F18,2)</f>
        <v>0</v>
      </c>
      <c r="H18" s="227"/>
      <c r="I18" s="226">
        <f>ROUND(E18*H18,2)</f>
        <v>0</v>
      </c>
      <c r="J18" s="227"/>
      <c r="K18" s="226">
        <f>ROUND(E18*J18,2)</f>
        <v>0</v>
      </c>
      <c r="L18" s="226">
        <v>21</v>
      </c>
      <c r="M18" s="226">
        <f>G18*(1+L18/100)</f>
        <v>0</v>
      </c>
      <c r="N18" s="226">
        <v>0</v>
      </c>
      <c r="O18" s="226">
        <f>ROUND(E18*N18,2)</f>
        <v>0</v>
      </c>
      <c r="P18" s="226">
        <v>0</v>
      </c>
      <c r="Q18" s="226">
        <f>ROUND(E18*P18,2)</f>
        <v>0</v>
      </c>
      <c r="R18" s="226"/>
      <c r="S18" s="226" t="s">
        <v>136</v>
      </c>
      <c r="T18" s="226" t="s">
        <v>137</v>
      </c>
      <c r="U18" s="226">
        <v>0</v>
      </c>
      <c r="V18" s="226">
        <f>ROUND(E18*U18,2)</f>
        <v>0</v>
      </c>
      <c r="W18" s="226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200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35">
        <v>9</v>
      </c>
      <c r="B19" s="236" t="s">
        <v>201</v>
      </c>
      <c r="C19" s="250" t="s">
        <v>202</v>
      </c>
      <c r="D19" s="237" t="s">
        <v>199</v>
      </c>
      <c r="E19" s="238">
        <v>1</v>
      </c>
      <c r="F19" s="239"/>
      <c r="G19" s="240">
        <f>ROUND(E19*F19,2)</f>
        <v>0</v>
      </c>
      <c r="H19" s="227"/>
      <c r="I19" s="226">
        <f>ROUND(E19*H19,2)</f>
        <v>0</v>
      </c>
      <c r="J19" s="227"/>
      <c r="K19" s="226">
        <f>ROUND(E19*J19,2)</f>
        <v>0</v>
      </c>
      <c r="L19" s="226">
        <v>21</v>
      </c>
      <c r="M19" s="226">
        <f>G19*(1+L19/100)</f>
        <v>0</v>
      </c>
      <c r="N19" s="226">
        <v>0</v>
      </c>
      <c r="O19" s="226">
        <f>ROUND(E19*N19,2)</f>
        <v>0</v>
      </c>
      <c r="P19" s="226">
        <v>0</v>
      </c>
      <c r="Q19" s="226">
        <f>ROUND(E19*P19,2)</f>
        <v>0</v>
      </c>
      <c r="R19" s="226"/>
      <c r="S19" s="226" t="s">
        <v>136</v>
      </c>
      <c r="T19" s="226" t="s">
        <v>137</v>
      </c>
      <c r="U19" s="226">
        <v>0</v>
      </c>
      <c r="V19" s="226">
        <f>ROUND(E19*U19,2)</f>
        <v>0</v>
      </c>
      <c r="W19" s="226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200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x14ac:dyDescent="0.25">
      <c r="A20" s="5"/>
      <c r="B20" s="6"/>
      <c r="C20" s="251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AE20">
        <v>15</v>
      </c>
      <c r="AF20">
        <v>21</v>
      </c>
    </row>
    <row r="21" spans="1:60" x14ac:dyDescent="0.25">
      <c r="A21" s="209"/>
      <c r="B21" s="210" t="s">
        <v>31</v>
      </c>
      <c r="C21" s="252"/>
      <c r="D21" s="211"/>
      <c r="E21" s="212"/>
      <c r="F21" s="212"/>
      <c r="G21" s="247">
        <f>G8+G13+G17</f>
        <v>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AE21">
        <f>SUMIF(L7:L19,AE20,G7:G19)</f>
        <v>0</v>
      </c>
      <c r="AF21">
        <f>SUMIF(L7:L19,AF20,G7:G19)</f>
        <v>0</v>
      </c>
      <c r="AG21" t="s">
        <v>203</v>
      </c>
    </row>
    <row r="22" spans="1:60" x14ac:dyDescent="0.25">
      <c r="A22" s="5"/>
      <c r="B22" s="6"/>
      <c r="C22" s="251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60" x14ac:dyDescent="0.25">
      <c r="A23" s="5"/>
      <c r="B23" s="6"/>
      <c r="C23" s="251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60" x14ac:dyDescent="0.25">
      <c r="A24" s="213" t="s">
        <v>204</v>
      </c>
      <c r="B24" s="213"/>
      <c r="C24" s="253"/>
      <c r="D24" s="8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60" x14ac:dyDescent="0.25">
      <c r="A25" s="214"/>
      <c r="B25" s="215"/>
      <c r="C25" s="254"/>
      <c r="D25" s="215"/>
      <c r="E25" s="215"/>
      <c r="F25" s="215"/>
      <c r="G25" s="21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AG25" t="s">
        <v>205</v>
      </c>
    </row>
    <row r="26" spans="1:60" x14ac:dyDescent="0.25">
      <c r="A26" s="217"/>
      <c r="B26" s="218"/>
      <c r="C26" s="255"/>
      <c r="D26" s="218"/>
      <c r="E26" s="218"/>
      <c r="F26" s="218"/>
      <c r="G26" s="21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5">
      <c r="A27" s="217"/>
      <c r="B27" s="218"/>
      <c r="C27" s="255"/>
      <c r="D27" s="218"/>
      <c r="E27" s="218"/>
      <c r="F27" s="218"/>
      <c r="G27" s="21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0" x14ac:dyDescent="0.25">
      <c r="A28" s="217"/>
      <c r="B28" s="218"/>
      <c r="C28" s="255"/>
      <c r="D28" s="218"/>
      <c r="E28" s="218"/>
      <c r="F28" s="218"/>
      <c r="G28" s="21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5">
      <c r="A29" s="220"/>
      <c r="B29" s="221"/>
      <c r="C29" s="256"/>
      <c r="D29" s="221"/>
      <c r="E29" s="221"/>
      <c r="F29" s="221"/>
      <c r="G29" s="22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5">
      <c r="A30" s="5"/>
      <c r="B30" s="6"/>
      <c r="C30" s="251"/>
      <c r="D30" s="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5">
      <c r="C31" s="257"/>
      <c r="D31" s="190"/>
      <c r="AG31" t="s">
        <v>206</v>
      </c>
    </row>
    <row r="32" spans="1:60" x14ac:dyDescent="0.25">
      <c r="D32" s="190"/>
    </row>
    <row r="33" spans="4:4" x14ac:dyDescent="0.25">
      <c r="D33" s="190"/>
    </row>
    <row r="34" spans="4:4" x14ac:dyDescent="0.25">
      <c r="D34" s="190"/>
    </row>
    <row r="35" spans="4:4" x14ac:dyDescent="0.25">
      <c r="D35" s="190"/>
    </row>
    <row r="36" spans="4:4" x14ac:dyDescent="0.25">
      <c r="D36" s="190"/>
    </row>
    <row r="37" spans="4:4" x14ac:dyDescent="0.25">
      <c r="D37" s="190"/>
    </row>
    <row r="38" spans="4:4" x14ac:dyDescent="0.25">
      <c r="D38" s="190"/>
    </row>
    <row r="39" spans="4:4" x14ac:dyDescent="0.25">
      <c r="D39" s="190"/>
    </row>
    <row r="40" spans="4:4" x14ac:dyDescent="0.25">
      <c r="D40" s="190"/>
    </row>
    <row r="41" spans="4:4" x14ac:dyDescent="0.25">
      <c r="D41" s="190"/>
    </row>
    <row r="42" spans="4:4" x14ac:dyDescent="0.25">
      <c r="D42" s="190"/>
    </row>
    <row r="43" spans="4:4" x14ac:dyDescent="0.25">
      <c r="D43" s="190"/>
    </row>
    <row r="44" spans="4:4" x14ac:dyDescent="0.25">
      <c r="D44" s="190"/>
    </row>
    <row r="45" spans="4:4" x14ac:dyDescent="0.25">
      <c r="D45" s="190"/>
    </row>
    <row r="46" spans="4:4" x14ac:dyDescent="0.25">
      <c r="D46" s="190"/>
    </row>
    <row r="47" spans="4:4" x14ac:dyDescent="0.25">
      <c r="D47" s="190"/>
    </row>
    <row r="48" spans="4:4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mergeCells count="6">
    <mergeCell ref="A1:G1"/>
    <mergeCell ref="C2:G2"/>
    <mergeCell ref="C3:G3"/>
    <mergeCell ref="C4:G4"/>
    <mergeCell ref="A24:C24"/>
    <mergeCell ref="A25:G2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56</vt:i4>
      </vt:variant>
    </vt:vector>
  </HeadingPairs>
  <TitlesOfParts>
    <vt:vector size="64" baseType="lpstr">
      <vt:lpstr>Pokyny pro vyplnění</vt:lpstr>
      <vt:lpstr>Stavba</vt:lpstr>
      <vt:lpstr>VzorPolozky</vt:lpstr>
      <vt:lpstr>03 001 Pol</vt:lpstr>
      <vt:lpstr>03 002 Pol</vt:lpstr>
      <vt:lpstr>04 001 Pol</vt:lpstr>
      <vt:lpstr>05 001 Pol</vt:lpstr>
      <vt:lpstr>05 001 P1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'03 001 Pol'!Názvy_tisku</vt:lpstr>
      <vt:lpstr>'03 002 Pol'!Názvy_tisku</vt:lpstr>
      <vt:lpstr>'04 001 Pol'!Názvy_tisku</vt:lpstr>
      <vt:lpstr>'05 001 P1'!Názvy_tisku</vt:lpstr>
      <vt:lpstr>'05 001 Pol'!Názvy_tisku</vt:lpstr>
      <vt:lpstr>oadresa</vt:lpstr>
      <vt:lpstr>Stavba!Objednatel</vt:lpstr>
      <vt:lpstr>Stavba!Objekt</vt:lpstr>
      <vt:lpstr>'03 001 Pol'!Oblast_tisku</vt:lpstr>
      <vt:lpstr>'03 002 Pol'!Oblast_tisku</vt:lpstr>
      <vt:lpstr>'04 001 Pol'!Oblast_tisku</vt:lpstr>
      <vt:lpstr>'05 001 P1'!Oblast_tisku</vt:lpstr>
      <vt:lpstr>'05 001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2014-02-28T09:52:57Z</cp:lastPrinted>
  <dcterms:created xsi:type="dcterms:W3CDTF">2009-04-08T07:15:50Z</dcterms:created>
  <dcterms:modified xsi:type="dcterms:W3CDTF">2018-05-25T10:06:33Z</dcterms:modified>
</cp:coreProperties>
</file>