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P:\Holý\soutěže - profil zadavatele\2024\UH_Rybárny_Zerzavice - oprava vodovodního řadu C-1\"/>
    </mc:Choice>
  </mc:AlternateContent>
  <xr:revisionPtr revIDLastSave="0" documentId="13_ncr:1_{4A538636-5D83-4B6B-BE5E-3AEE683AA2D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kapitulace stavby" sheetId="1" r:id="rId1"/>
    <sheet name="00 - Ostatní a vedlejší n..." sheetId="2" r:id="rId2"/>
    <sheet name="01 - Oprava vodovodního ř..." sheetId="3" r:id="rId3"/>
  </sheets>
  <definedNames>
    <definedName name="_xlnm._FilterDatabase" localSheetId="1" hidden="1">'00 - Ostatní a vedlejší n...'!$C$129:$K$142</definedName>
    <definedName name="_xlnm._FilterDatabase" localSheetId="2" hidden="1">'01 - Oprava vodovodního ř...'!$C$134:$K$352</definedName>
    <definedName name="_xlnm.Print_Titles" localSheetId="1">'00 - Ostatní a vedlejší n...'!$129:$129</definedName>
    <definedName name="_xlnm.Print_Titles" localSheetId="2">'01 - Oprava vodovodního ř...'!$134:$134</definedName>
    <definedName name="_xlnm.Print_Titles" localSheetId="0">'Rekapitulace stavby'!$92:$92</definedName>
    <definedName name="_xlnm.Print_Area" localSheetId="1">'00 - Ostatní a vedlejší n...'!$C$4:$J$76,'00 - Ostatní a vedlejší n...'!$C$82:$J$111,'00 - Ostatní a vedlejší n...'!$C$117:$J$142</definedName>
    <definedName name="_xlnm.Print_Area" localSheetId="2">'01 - Oprava vodovodního ř...'!$C$4:$J$76,'01 - Oprava vodovodního ř...'!$C$82:$J$116,'01 - Oprava vodovodního ř...'!$C$122:$J$352</definedName>
    <definedName name="_xlnm.Print_Area" localSheetId="0">'Rekapitulace stavby'!$D$4:$AO$76,'Rekapitulace stavby'!$C$82:$AQ$97</definedName>
  </definedNames>
  <calcPr calcId="191029"/>
</workbook>
</file>

<file path=xl/calcChain.xml><?xml version="1.0" encoding="utf-8"?>
<calcChain xmlns="http://schemas.openxmlformats.org/spreadsheetml/2006/main">
  <c r="BE143" i="2" l="1"/>
  <c r="BF143" i="2"/>
  <c r="BG143" i="2"/>
  <c r="BH143" i="2"/>
  <c r="BI143" i="2"/>
  <c r="BK143" i="2"/>
  <c r="J39" i="3"/>
  <c r="J38" i="3"/>
  <c r="AY96" i="1" s="1"/>
  <c r="J37" i="3"/>
  <c r="AX96" i="1" s="1"/>
  <c r="BI352" i="3"/>
  <c r="BH352" i="3"/>
  <c r="BG352" i="3"/>
  <c r="BF352" i="3"/>
  <c r="T352" i="3"/>
  <c r="T351" i="3" s="1"/>
  <c r="R352" i="3"/>
  <c r="R351" i="3" s="1"/>
  <c r="P352" i="3"/>
  <c r="P351" i="3" s="1"/>
  <c r="BI350" i="3"/>
  <c r="BH350" i="3"/>
  <c r="BG350" i="3"/>
  <c r="BF350" i="3"/>
  <c r="T350" i="3"/>
  <c r="R350" i="3"/>
  <c r="P350" i="3"/>
  <c r="BI349" i="3"/>
  <c r="BH349" i="3"/>
  <c r="BG349" i="3"/>
  <c r="BF349" i="3"/>
  <c r="T349" i="3"/>
  <c r="R349" i="3"/>
  <c r="P349" i="3"/>
  <c r="BI348" i="3"/>
  <c r="BH348" i="3"/>
  <c r="BG348" i="3"/>
  <c r="BF348" i="3"/>
  <c r="T348" i="3"/>
  <c r="R348" i="3"/>
  <c r="P348" i="3"/>
  <c r="BI345" i="3"/>
  <c r="BH345" i="3"/>
  <c r="BG345" i="3"/>
  <c r="BF345" i="3"/>
  <c r="T345" i="3"/>
  <c r="R345" i="3"/>
  <c r="P345" i="3"/>
  <c r="BI341" i="3"/>
  <c r="BH341" i="3"/>
  <c r="BG341" i="3"/>
  <c r="BF341" i="3"/>
  <c r="T341" i="3"/>
  <c r="R341" i="3"/>
  <c r="P341" i="3"/>
  <c r="BI339" i="3"/>
  <c r="BH339" i="3"/>
  <c r="BG339" i="3"/>
  <c r="BF339" i="3"/>
  <c r="T339" i="3"/>
  <c r="R339" i="3"/>
  <c r="P339" i="3"/>
  <c r="BI338" i="3"/>
  <c r="BH338" i="3"/>
  <c r="BG338" i="3"/>
  <c r="BF338" i="3"/>
  <c r="T338" i="3"/>
  <c r="R338" i="3"/>
  <c r="P338" i="3"/>
  <c r="BI337" i="3"/>
  <c r="BH337" i="3"/>
  <c r="BG337" i="3"/>
  <c r="BF337" i="3"/>
  <c r="T337" i="3"/>
  <c r="R337" i="3"/>
  <c r="P337" i="3"/>
  <c r="BI335" i="3"/>
  <c r="BH335" i="3"/>
  <c r="BG335" i="3"/>
  <c r="BF335" i="3"/>
  <c r="T335" i="3"/>
  <c r="T334" i="3" s="1"/>
  <c r="R335" i="3"/>
  <c r="R334" i="3" s="1"/>
  <c r="P335" i="3"/>
  <c r="P334" i="3" s="1"/>
  <c r="BI332" i="3"/>
  <c r="BH332" i="3"/>
  <c r="BG332" i="3"/>
  <c r="BF332" i="3"/>
  <c r="T332" i="3"/>
  <c r="R332" i="3"/>
  <c r="P332" i="3"/>
  <c r="BI328" i="3"/>
  <c r="BH328" i="3"/>
  <c r="BG328" i="3"/>
  <c r="BF328" i="3"/>
  <c r="T328" i="3"/>
  <c r="R328" i="3"/>
  <c r="P328" i="3"/>
  <c r="BI324" i="3"/>
  <c r="BH324" i="3"/>
  <c r="BG324" i="3"/>
  <c r="BF324" i="3"/>
  <c r="T324" i="3"/>
  <c r="R324" i="3"/>
  <c r="P324" i="3"/>
  <c r="BI322" i="3"/>
  <c r="BH322" i="3"/>
  <c r="BG322" i="3"/>
  <c r="BF322" i="3"/>
  <c r="T322" i="3"/>
  <c r="R322" i="3"/>
  <c r="P322" i="3"/>
  <c r="BI321" i="3"/>
  <c r="BH321" i="3"/>
  <c r="BG321" i="3"/>
  <c r="BF321" i="3"/>
  <c r="T321" i="3"/>
  <c r="R321" i="3"/>
  <c r="P321" i="3"/>
  <c r="BI319" i="3"/>
  <c r="BH319" i="3"/>
  <c r="BG319" i="3"/>
  <c r="BF319" i="3"/>
  <c r="T319" i="3"/>
  <c r="R319" i="3"/>
  <c r="P319" i="3"/>
  <c r="BI318" i="3"/>
  <c r="BH318" i="3"/>
  <c r="BG318" i="3"/>
  <c r="BF318" i="3"/>
  <c r="T318" i="3"/>
  <c r="R318" i="3"/>
  <c r="P318" i="3"/>
  <c r="BI316" i="3"/>
  <c r="BH316" i="3"/>
  <c r="BG316" i="3"/>
  <c r="BF316" i="3"/>
  <c r="T316" i="3"/>
  <c r="R316" i="3"/>
  <c r="P316" i="3"/>
  <c r="BI315" i="3"/>
  <c r="BH315" i="3"/>
  <c r="BG315" i="3"/>
  <c r="BF315" i="3"/>
  <c r="T315" i="3"/>
  <c r="R315" i="3"/>
  <c r="P315" i="3"/>
  <c r="BI313" i="3"/>
  <c r="BH313" i="3"/>
  <c r="BG313" i="3"/>
  <c r="BF313" i="3"/>
  <c r="T313" i="3"/>
  <c r="R313" i="3"/>
  <c r="P313" i="3"/>
  <c r="BI312" i="3"/>
  <c r="BH312" i="3"/>
  <c r="BG312" i="3"/>
  <c r="BF312" i="3"/>
  <c r="T312" i="3"/>
  <c r="R312" i="3"/>
  <c r="P312" i="3"/>
  <c r="BI311" i="3"/>
  <c r="BH311" i="3"/>
  <c r="BG311" i="3"/>
  <c r="BF311" i="3"/>
  <c r="T311" i="3"/>
  <c r="R311" i="3"/>
  <c r="P311" i="3"/>
  <c r="BI310" i="3"/>
  <c r="BH310" i="3"/>
  <c r="BG310" i="3"/>
  <c r="BF310" i="3"/>
  <c r="T310" i="3"/>
  <c r="R310" i="3"/>
  <c r="P310" i="3"/>
  <c r="BI309" i="3"/>
  <c r="BH309" i="3"/>
  <c r="BG309" i="3"/>
  <c r="BF309" i="3"/>
  <c r="T309" i="3"/>
  <c r="R309" i="3"/>
  <c r="P309" i="3"/>
  <c r="BI308" i="3"/>
  <c r="BH308" i="3"/>
  <c r="BG308" i="3"/>
  <c r="BF308" i="3"/>
  <c r="T308" i="3"/>
  <c r="R308" i="3"/>
  <c r="P308" i="3"/>
  <c r="BI307" i="3"/>
  <c r="BH307" i="3"/>
  <c r="BG307" i="3"/>
  <c r="BF307" i="3"/>
  <c r="T307" i="3"/>
  <c r="R307" i="3"/>
  <c r="P307" i="3"/>
  <c r="BI306" i="3"/>
  <c r="BH306" i="3"/>
  <c r="BG306" i="3"/>
  <c r="BF306" i="3"/>
  <c r="T306" i="3"/>
  <c r="R306" i="3"/>
  <c r="P306" i="3"/>
  <c r="BI305" i="3"/>
  <c r="BH305" i="3"/>
  <c r="BG305" i="3"/>
  <c r="BF305" i="3"/>
  <c r="T305" i="3"/>
  <c r="R305" i="3"/>
  <c r="P305" i="3"/>
  <c r="BI304" i="3"/>
  <c r="BH304" i="3"/>
  <c r="BG304" i="3"/>
  <c r="BF304" i="3"/>
  <c r="T304" i="3"/>
  <c r="R304" i="3"/>
  <c r="P304" i="3"/>
  <c r="BI303" i="3"/>
  <c r="BH303" i="3"/>
  <c r="BG303" i="3"/>
  <c r="BF303" i="3"/>
  <c r="T303" i="3"/>
  <c r="R303" i="3"/>
  <c r="P303" i="3"/>
  <c r="BI302" i="3"/>
  <c r="BH302" i="3"/>
  <c r="BG302" i="3"/>
  <c r="BF302" i="3"/>
  <c r="T302" i="3"/>
  <c r="R302" i="3"/>
  <c r="P302" i="3"/>
  <c r="BI301" i="3"/>
  <c r="BH301" i="3"/>
  <c r="BG301" i="3"/>
  <c r="BF301" i="3"/>
  <c r="T301" i="3"/>
  <c r="R301" i="3"/>
  <c r="P301" i="3"/>
  <c r="BI300" i="3"/>
  <c r="BH300" i="3"/>
  <c r="BG300" i="3"/>
  <c r="BF300" i="3"/>
  <c r="T300" i="3"/>
  <c r="R300" i="3"/>
  <c r="P300" i="3"/>
  <c r="BI299" i="3"/>
  <c r="BH299" i="3"/>
  <c r="BG299" i="3"/>
  <c r="BF299" i="3"/>
  <c r="T299" i="3"/>
  <c r="R299" i="3"/>
  <c r="P299" i="3"/>
  <c r="BI295" i="3"/>
  <c r="BH295" i="3"/>
  <c r="BG295" i="3"/>
  <c r="BF295" i="3"/>
  <c r="T295" i="3"/>
  <c r="R295" i="3"/>
  <c r="P295" i="3"/>
  <c r="BI294" i="3"/>
  <c r="BH294" i="3"/>
  <c r="BG294" i="3"/>
  <c r="BF294" i="3"/>
  <c r="T294" i="3"/>
  <c r="R294" i="3"/>
  <c r="P294" i="3"/>
  <c r="BI293" i="3"/>
  <c r="BH293" i="3"/>
  <c r="BG293" i="3"/>
  <c r="BF293" i="3"/>
  <c r="T293" i="3"/>
  <c r="R293" i="3"/>
  <c r="P293" i="3"/>
  <c r="BI292" i="3"/>
  <c r="BH292" i="3"/>
  <c r="BG292" i="3"/>
  <c r="BF292" i="3"/>
  <c r="T292" i="3"/>
  <c r="R292" i="3"/>
  <c r="P292" i="3"/>
  <c r="BI291" i="3"/>
  <c r="BH291" i="3"/>
  <c r="BG291" i="3"/>
  <c r="BF291" i="3"/>
  <c r="T291" i="3"/>
  <c r="R291" i="3"/>
  <c r="P291" i="3"/>
  <c r="BI290" i="3"/>
  <c r="BH290" i="3"/>
  <c r="BG290" i="3"/>
  <c r="BF290" i="3"/>
  <c r="T290" i="3"/>
  <c r="R290" i="3"/>
  <c r="P290" i="3"/>
  <c r="BI289" i="3"/>
  <c r="BH289" i="3"/>
  <c r="BG289" i="3"/>
  <c r="BF289" i="3"/>
  <c r="T289" i="3"/>
  <c r="R289" i="3"/>
  <c r="P289" i="3"/>
  <c r="BI287" i="3"/>
  <c r="BH287" i="3"/>
  <c r="BG287" i="3"/>
  <c r="BF287" i="3"/>
  <c r="T287" i="3"/>
  <c r="R287" i="3"/>
  <c r="P287" i="3"/>
  <c r="BI286" i="3"/>
  <c r="BH286" i="3"/>
  <c r="BG286" i="3"/>
  <c r="BF286" i="3"/>
  <c r="T286" i="3"/>
  <c r="R286" i="3"/>
  <c r="P286" i="3"/>
  <c r="BI285" i="3"/>
  <c r="BH285" i="3"/>
  <c r="BG285" i="3"/>
  <c r="BF285" i="3"/>
  <c r="T285" i="3"/>
  <c r="R285" i="3"/>
  <c r="P285" i="3"/>
  <c r="BI284" i="3"/>
  <c r="BH284" i="3"/>
  <c r="BG284" i="3"/>
  <c r="BF284" i="3"/>
  <c r="T284" i="3"/>
  <c r="R284" i="3"/>
  <c r="P284" i="3"/>
  <c r="BI280" i="3"/>
  <c r="BH280" i="3"/>
  <c r="BG280" i="3"/>
  <c r="BF280" i="3"/>
  <c r="T280" i="3"/>
  <c r="R280" i="3"/>
  <c r="P280" i="3"/>
  <c r="BI279" i="3"/>
  <c r="BH279" i="3"/>
  <c r="BG279" i="3"/>
  <c r="BF279" i="3"/>
  <c r="T279" i="3"/>
  <c r="R279" i="3"/>
  <c r="P279" i="3"/>
  <c r="BI278" i="3"/>
  <c r="BH278" i="3"/>
  <c r="BG278" i="3"/>
  <c r="BF278" i="3"/>
  <c r="T278" i="3"/>
  <c r="R278" i="3"/>
  <c r="P278" i="3"/>
  <c r="BI277" i="3"/>
  <c r="BH277" i="3"/>
  <c r="BG277" i="3"/>
  <c r="BF277" i="3"/>
  <c r="T277" i="3"/>
  <c r="R277" i="3"/>
  <c r="P277" i="3"/>
  <c r="BI276" i="3"/>
  <c r="BH276" i="3"/>
  <c r="BG276" i="3"/>
  <c r="BF276" i="3"/>
  <c r="T276" i="3"/>
  <c r="R276" i="3"/>
  <c r="P276" i="3"/>
  <c r="BI275" i="3"/>
  <c r="BH275" i="3"/>
  <c r="BG275" i="3"/>
  <c r="BF275" i="3"/>
  <c r="T275" i="3"/>
  <c r="R275" i="3"/>
  <c r="P275" i="3"/>
  <c r="BI274" i="3"/>
  <c r="BH274" i="3"/>
  <c r="BG274" i="3"/>
  <c r="BF274" i="3"/>
  <c r="T274" i="3"/>
  <c r="R274" i="3"/>
  <c r="P274" i="3"/>
  <c r="BI273" i="3"/>
  <c r="BH273" i="3"/>
  <c r="BG273" i="3"/>
  <c r="BF273" i="3"/>
  <c r="T273" i="3"/>
  <c r="R273" i="3"/>
  <c r="P273" i="3"/>
  <c r="BI272" i="3"/>
  <c r="BH272" i="3"/>
  <c r="BG272" i="3"/>
  <c r="BF272" i="3"/>
  <c r="T272" i="3"/>
  <c r="R272" i="3"/>
  <c r="P272" i="3"/>
  <c r="BI271" i="3"/>
  <c r="BH271" i="3"/>
  <c r="BG271" i="3"/>
  <c r="BF271" i="3"/>
  <c r="T271" i="3"/>
  <c r="R271" i="3"/>
  <c r="P271" i="3"/>
  <c r="BI270" i="3"/>
  <c r="BH270" i="3"/>
  <c r="BG270" i="3"/>
  <c r="BF270" i="3"/>
  <c r="T270" i="3"/>
  <c r="R270" i="3"/>
  <c r="P270" i="3"/>
  <c r="BI266" i="3"/>
  <c r="BH266" i="3"/>
  <c r="BG266" i="3"/>
  <c r="BF266" i="3"/>
  <c r="T266" i="3"/>
  <c r="R266" i="3"/>
  <c r="P266" i="3"/>
  <c r="BI265" i="3"/>
  <c r="BH265" i="3"/>
  <c r="BG265" i="3"/>
  <c r="BF265" i="3"/>
  <c r="T265" i="3"/>
  <c r="R265" i="3"/>
  <c r="P265" i="3"/>
  <c r="BI263" i="3"/>
  <c r="BH263" i="3"/>
  <c r="BG263" i="3"/>
  <c r="BF263" i="3"/>
  <c r="T263" i="3"/>
  <c r="R263" i="3"/>
  <c r="P263" i="3"/>
  <c r="BI262" i="3"/>
  <c r="BH262" i="3"/>
  <c r="BG262" i="3"/>
  <c r="BF262" i="3"/>
  <c r="T262" i="3"/>
  <c r="R262" i="3"/>
  <c r="P262" i="3"/>
  <c r="BI257" i="3"/>
  <c r="BH257" i="3"/>
  <c r="BG257" i="3"/>
  <c r="BF257" i="3"/>
  <c r="T257" i="3"/>
  <c r="T256" i="3"/>
  <c r="R257" i="3"/>
  <c r="R256" i="3" s="1"/>
  <c r="P257" i="3"/>
  <c r="P256" i="3" s="1"/>
  <c r="BI255" i="3"/>
  <c r="BH255" i="3"/>
  <c r="BG255" i="3"/>
  <c r="BF255" i="3"/>
  <c r="T255" i="3"/>
  <c r="R255" i="3"/>
  <c r="P255" i="3"/>
  <c r="BI254" i="3"/>
  <c r="BH254" i="3"/>
  <c r="BG254" i="3"/>
  <c r="BF254" i="3"/>
  <c r="T254" i="3"/>
  <c r="R254" i="3"/>
  <c r="P254" i="3"/>
  <c r="BI252" i="3"/>
  <c r="BH252" i="3"/>
  <c r="BG252" i="3"/>
  <c r="BF252" i="3"/>
  <c r="T252" i="3"/>
  <c r="R252" i="3"/>
  <c r="P252" i="3"/>
  <c r="BI251" i="3"/>
  <c r="BH251" i="3"/>
  <c r="BG251" i="3"/>
  <c r="BF251" i="3"/>
  <c r="T251" i="3"/>
  <c r="R251" i="3"/>
  <c r="P251" i="3"/>
  <c r="BI250" i="3"/>
  <c r="BH250" i="3"/>
  <c r="BG250" i="3"/>
  <c r="BF250" i="3"/>
  <c r="T250" i="3"/>
  <c r="R250" i="3"/>
  <c r="P250" i="3"/>
  <c r="BI249" i="3"/>
  <c r="BH249" i="3"/>
  <c r="BG249" i="3"/>
  <c r="BF249" i="3"/>
  <c r="T249" i="3"/>
  <c r="R249" i="3"/>
  <c r="P249" i="3"/>
  <c r="BI246" i="3"/>
  <c r="BH246" i="3"/>
  <c r="BG246" i="3"/>
  <c r="BF246" i="3"/>
  <c r="T246" i="3"/>
  <c r="R246" i="3"/>
  <c r="P246" i="3"/>
  <c r="BI242" i="3"/>
  <c r="BH242" i="3"/>
  <c r="BG242" i="3"/>
  <c r="BF242" i="3"/>
  <c r="T242" i="3"/>
  <c r="R242" i="3"/>
  <c r="P242" i="3"/>
  <c r="BI234" i="3"/>
  <c r="BH234" i="3"/>
  <c r="BG234" i="3"/>
  <c r="BF234" i="3"/>
  <c r="T234" i="3"/>
  <c r="R234" i="3"/>
  <c r="P234" i="3"/>
  <c r="BI217" i="3"/>
  <c r="BH217" i="3"/>
  <c r="BG217" i="3"/>
  <c r="BF217" i="3"/>
  <c r="T217" i="3"/>
  <c r="R217" i="3"/>
  <c r="P217" i="3"/>
  <c r="BI212" i="3"/>
  <c r="BH212" i="3"/>
  <c r="BG212" i="3"/>
  <c r="BF212" i="3"/>
  <c r="T212" i="3"/>
  <c r="R212" i="3"/>
  <c r="P212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74" i="3"/>
  <c r="BH174" i="3"/>
  <c r="BG174" i="3"/>
  <c r="BF174" i="3"/>
  <c r="T174" i="3"/>
  <c r="R174" i="3"/>
  <c r="P174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55" i="3"/>
  <c r="BH155" i="3"/>
  <c r="BG155" i="3"/>
  <c r="BF155" i="3"/>
  <c r="T155" i="3"/>
  <c r="R155" i="3"/>
  <c r="P155" i="3"/>
  <c r="BI149" i="3"/>
  <c r="BH149" i="3"/>
  <c r="BG149" i="3"/>
  <c r="BF149" i="3"/>
  <c r="T149" i="3"/>
  <c r="R149" i="3"/>
  <c r="P149" i="3"/>
  <c r="BI142" i="3"/>
  <c r="BH142" i="3"/>
  <c r="BG142" i="3"/>
  <c r="BF142" i="3"/>
  <c r="T142" i="3"/>
  <c r="R142" i="3"/>
  <c r="P142" i="3"/>
  <c r="BI138" i="3"/>
  <c r="BH138" i="3"/>
  <c r="BG138" i="3"/>
  <c r="BF138" i="3"/>
  <c r="T138" i="3"/>
  <c r="R138" i="3"/>
  <c r="P138" i="3"/>
  <c r="J131" i="3"/>
  <c r="F131" i="3"/>
  <c r="F129" i="3"/>
  <c r="E127" i="3"/>
  <c r="BI114" i="3"/>
  <c r="BH114" i="3"/>
  <c r="BG114" i="3"/>
  <c r="BF114" i="3"/>
  <c r="BI113" i="3"/>
  <c r="BH113" i="3"/>
  <c r="BG113" i="3"/>
  <c r="BF113" i="3"/>
  <c r="BE113" i="3"/>
  <c r="BI112" i="3"/>
  <c r="BH112" i="3"/>
  <c r="BG112" i="3"/>
  <c r="BF112" i="3"/>
  <c r="BE112" i="3"/>
  <c r="BI111" i="3"/>
  <c r="BH111" i="3"/>
  <c r="BG111" i="3"/>
  <c r="BF111" i="3"/>
  <c r="BE111" i="3"/>
  <c r="BI110" i="3"/>
  <c r="BH110" i="3"/>
  <c r="BG110" i="3"/>
  <c r="BF110" i="3"/>
  <c r="BE110" i="3"/>
  <c r="BI109" i="3"/>
  <c r="BH109" i="3"/>
  <c r="BG109" i="3"/>
  <c r="BF109" i="3"/>
  <c r="BE109" i="3"/>
  <c r="J91" i="3"/>
  <c r="F91" i="3"/>
  <c r="F89" i="3"/>
  <c r="E87" i="3"/>
  <c r="J24" i="3"/>
  <c r="E24" i="3"/>
  <c r="J92" i="3" s="1"/>
  <c r="J23" i="3"/>
  <c r="J18" i="3"/>
  <c r="E18" i="3"/>
  <c r="F132" i="3" s="1"/>
  <c r="J17" i="3"/>
  <c r="J12" i="3"/>
  <c r="J89" i="3" s="1"/>
  <c r="E7" i="3"/>
  <c r="E85" i="3" s="1"/>
  <c r="J39" i="2"/>
  <c r="J38" i="2"/>
  <c r="AY95" i="1" s="1"/>
  <c r="J37" i="2"/>
  <c r="AX95" i="1" s="1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J126" i="2"/>
  <c r="F126" i="2"/>
  <c r="F124" i="2"/>
  <c r="E122" i="2"/>
  <c r="BI109" i="2"/>
  <c r="BH109" i="2"/>
  <c r="BG109" i="2"/>
  <c r="BF109" i="2"/>
  <c r="BI108" i="2"/>
  <c r="BH108" i="2"/>
  <c r="BG108" i="2"/>
  <c r="BF108" i="2"/>
  <c r="BE108" i="2"/>
  <c r="BI107" i="2"/>
  <c r="BH107" i="2"/>
  <c r="BG107" i="2"/>
  <c r="BF107" i="2"/>
  <c r="BE107" i="2"/>
  <c r="BI106" i="2"/>
  <c r="BH106" i="2"/>
  <c r="BG106" i="2"/>
  <c r="BF106" i="2"/>
  <c r="BE106" i="2"/>
  <c r="BI105" i="2"/>
  <c r="BH105" i="2"/>
  <c r="BG105" i="2"/>
  <c r="BF105" i="2"/>
  <c r="BE105" i="2"/>
  <c r="BI104" i="2"/>
  <c r="BH104" i="2"/>
  <c r="BG104" i="2"/>
  <c r="BF104" i="2"/>
  <c r="BE104" i="2"/>
  <c r="J91" i="2"/>
  <c r="F91" i="2"/>
  <c r="F89" i="2"/>
  <c r="E87" i="2"/>
  <c r="J24" i="2"/>
  <c r="E24" i="2"/>
  <c r="J127" i="2" s="1"/>
  <c r="J23" i="2"/>
  <c r="J18" i="2"/>
  <c r="E18" i="2"/>
  <c r="F127" i="2" s="1"/>
  <c r="J17" i="2"/>
  <c r="J12" i="2"/>
  <c r="J89" i="2"/>
  <c r="E7" i="2"/>
  <c r="E85" i="2" s="1"/>
  <c r="L90" i="1"/>
  <c r="AM90" i="1"/>
  <c r="AM89" i="1"/>
  <c r="L89" i="1"/>
  <c r="AM87" i="1"/>
  <c r="L87" i="1"/>
  <c r="L85" i="1"/>
  <c r="L84" i="1"/>
  <c r="BK142" i="2"/>
  <c r="J350" i="3"/>
  <c r="J308" i="3"/>
  <c r="BK287" i="3"/>
  <c r="BK170" i="3"/>
  <c r="J324" i="3"/>
  <c r="J279" i="3"/>
  <c r="BK251" i="3"/>
  <c r="BK165" i="3"/>
  <c r="J322" i="3"/>
  <c r="J280" i="3"/>
  <c r="J255" i="3"/>
  <c r="J155" i="3"/>
  <c r="BK294" i="3"/>
  <c r="BK345" i="3"/>
  <c r="J300" i="3"/>
  <c r="BK167" i="3"/>
  <c r="BK328" i="3"/>
  <c r="BK308" i="3"/>
  <c r="J274" i="3"/>
  <c r="J292" i="3"/>
  <c r="BK255" i="3"/>
  <c r="J170" i="3"/>
  <c r="BK286" i="3"/>
  <c r="BK207" i="3"/>
  <c r="AS94" i="1"/>
  <c r="J311" i="3"/>
  <c r="J289" i="3"/>
  <c r="J234" i="3"/>
  <c r="J318" i="3"/>
  <c r="BK284" i="3"/>
  <c r="J252" i="3"/>
  <c r="J163" i="3"/>
  <c r="J319" i="3"/>
  <c r="BK279" i="3"/>
  <c r="J249" i="3"/>
  <c r="BK164" i="3"/>
  <c r="J335" i="3"/>
  <c r="BK280" i="3"/>
  <c r="J348" i="3"/>
  <c r="J278" i="3"/>
  <c r="BK199" i="3"/>
  <c r="BK337" i="3"/>
  <c r="J301" i="3"/>
  <c r="BK349" i="3"/>
  <c r="BK304" i="3"/>
  <c r="BK276" i="3"/>
  <c r="J209" i="3"/>
  <c r="BK310" i="3"/>
  <c r="J270" i="3"/>
  <c r="J189" i="3"/>
  <c r="J140" i="2"/>
  <c r="J133" i="2"/>
  <c r="J313" i="3"/>
  <c r="J304" i="3"/>
  <c r="J271" i="3"/>
  <c r="BK166" i="3"/>
  <c r="BK307" i="3"/>
  <c r="BK271" i="3"/>
  <c r="BK217" i="3"/>
  <c r="BK338" i="3"/>
  <c r="J265" i="3"/>
  <c r="BK168" i="3"/>
  <c r="BK332" i="3"/>
  <c r="J276" i="3"/>
  <c r="BK341" i="3"/>
  <c r="J290" i="3"/>
  <c r="BK200" i="3"/>
  <c r="BK322" i="3"/>
  <c r="BK265" i="3"/>
  <c r="BK315" i="3"/>
  <c r="BK273" i="3"/>
  <c r="J169" i="3"/>
  <c r="J307" i="3"/>
  <c r="BK210" i="3"/>
  <c r="J142" i="3"/>
  <c r="J135" i="2"/>
  <c r="J141" i="2"/>
  <c r="BK135" i="2"/>
  <c r="J293" i="3"/>
  <c r="BK352" i="3"/>
  <c r="BK295" i="3"/>
  <c r="J266" i="3"/>
  <c r="J192" i="3"/>
  <c r="BK303" i="3"/>
  <c r="J251" i="3"/>
  <c r="BK169" i="3"/>
  <c r="J321" i="3"/>
  <c r="J273" i="3"/>
  <c r="J310" i="3"/>
  <c r="J212" i="3"/>
  <c r="BK163" i="3"/>
  <c r="BK313" i="3"/>
  <c r="BK278" i="3"/>
  <c r="BK348" i="3"/>
  <c r="J303" i="3"/>
  <c r="BK257" i="3"/>
  <c r="J199" i="3"/>
  <c r="J291" i="3"/>
  <c r="J242" i="3"/>
  <c r="J167" i="3"/>
  <c r="J142" i="2"/>
  <c r="J139" i="2"/>
  <c r="BK133" i="2"/>
  <c r="J328" i="3"/>
  <c r="BK306" i="3"/>
  <c r="J165" i="3"/>
  <c r="J315" i="3"/>
  <c r="J277" i="3"/>
  <c r="J250" i="3"/>
  <c r="J352" i="3"/>
  <c r="BK293" i="3"/>
  <c r="J174" i="3"/>
  <c r="J302" i="3"/>
  <c r="BK266" i="3"/>
  <c r="J287" i="3"/>
  <c r="J149" i="3"/>
  <c r="J309" i="3"/>
  <c r="J275" i="3"/>
  <c r="BK319" i="3"/>
  <c r="J295" i="3"/>
  <c r="J217" i="3"/>
  <c r="J164" i="3"/>
  <c r="BK290" i="3"/>
  <c r="BK192" i="3"/>
  <c r="BK136" i="2"/>
  <c r="BK139" i="2"/>
  <c r="J349" i="3"/>
  <c r="J299" i="3"/>
  <c r="J257" i="3"/>
  <c r="J210" i="3"/>
  <c r="J338" i="3"/>
  <c r="BK302" i="3"/>
  <c r="J254" i="3"/>
  <c r="J207" i="3"/>
  <c r="J332" i="3"/>
  <c r="BK292" i="3"/>
  <c r="BK242" i="3"/>
  <c r="BK350" i="3"/>
  <c r="BK316" i="3"/>
  <c r="BK324" i="3"/>
  <c r="BK270" i="3"/>
  <c r="BK174" i="3"/>
  <c r="J316" i="3"/>
  <c r="BK291" i="3"/>
  <c r="J263" i="3"/>
  <c r="J306" i="3"/>
  <c r="J272" i="3"/>
  <c r="J200" i="3"/>
  <c r="BK309" i="3"/>
  <c r="BK234" i="3"/>
  <c r="BK141" i="2"/>
  <c r="BK140" i="2"/>
  <c r="BK134" i="2"/>
  <c r="J294" i="3"/>
  <c r="BK250" i="3"/>
  <c r="BK149" i="3"/>
  <c r="J312" i="3"/>
  <c r="BK274" i="3"/>
  <c r="J246" i="3"/>
  <c r="J337" i="3"/>
  <c r="BK301" i="3"/>
  <c r="BK263" i="3"/>
  <c r="BK209" i="3"/>
  <c r="J341" i="3"/>
  <c r="BK275" i="3"/>
  <c r="BK339" i="3"/>
  <c r="BK249" i="3"/>
  <c r="BK321" i="3"/>
  <c r="J286" i="3"/>
  <c r="BK318" i="3"/>
  <c r="BK285" i="3"/>
  <c r="BK252" i="3"/>
  <c r="BK155" i="3"/>
  <c r="J284" i="3"/>
  <c r="J168" i="3"/>
  <c r="J134" i="2"/>
  <c r="J136" i="2"/>
  <c r="J345" i="3"/>
  <c r="J305" i="3"/>
  <c r="J285" i="3"/>
  <c r="BK212" i="3"/>
  <c r="BK142" i="3"/>
  <c r="BK305" i="3"/>
  <c r="J138" i="3"/>
  <c r="BK300" i="3"/>
  <c r="J262" i="3"/>
  <c r="BK189" i="3"/>
  <c r="J339" i="3"/>
  <c r="BK299" i="3"/>
  <c r="BK272" i="3"/>
  <c r="BK312" i="3"/>
  <c r="BK262" i="3"/>
  <c r="J166" i="3"/>
  <c r="BK311" i="3"/>
  <c r="BK277" i="3"/>
  <c r="BK335" i="3"/>
  <c r="BK289" i="3"/>
  <c r="BK246" i="3"/>
  <c r="BK138" i="3"/>
  <c r="BK254" i="3"/>
  <c r="BK138" i="2" l="1"/>
  <c r="BK137" i="2" s="1"/>
  <c r="J137" i="2" s="1"/>
  <c r="J99" i="2" s="1"/>
  <c r="R336" i="3"/>
  <c r="R314" i="3"/>
  <c r="T314" i="3"/>
  <c r="P314" i="3"/>
  <c r="P132" i="2"/>
  <c r="P131" i="2" s="1"/>
  <c r="P248" i="3"/>
  <c r="P137" i="3" s="1"/>
  <c r="R132" i="2"/>
  <c r="R131" i="2"/>
  <c r="P261" i="3"/>
  <c r="R138" i="2"/>
  <c r="R137" i="2"/>
  <c r="T261" i="3"/>
  <c r="T138" i="2"/>
  <c r="T137" i="2"/>
  <c r="R261" i="3"/>
  <c r="T132" i="2"/>
  <c r="T131" i="2"/>
  <c r="T130" i="2" s="1"/>
  <c r="R248" i="3"/>
  <c r="R137" i="3" s="1"/>
  <c r="P336" i="3"/>
  <c r="P138" i="2"/>
  <c r="P137" i="2"/>
  <c r="BK248" i="3"/>
  <c r="J248" i="3" s="1"/>
  <c r="J99" i="3" s="1"/>
  <c r="T248" i="3"/>
  <c r="T137" i="3" s="1"/>
  <c r="T136" i="3" s="1"/>
  <c r="T135" i="3" s="1"/>
  <c r="BK336" i="3"/>
  <c r="J336" i="3" s="1"/>
  <c r="J104" i="3" s="1"/>
  <c r="BK132" i="2"/>
  <c r="BK131" i="2" s="1"/>
  <c r="J131" i="2" s="1"/>
  <c r="J97" i="2" s="1"/>
  <c r="BK261" i="3"/>
  <c r="J261" i="3" s="1"/>
  <c r="J101" i="3" s="1"/>
  <c r="T336" i="3"/>
  <c r="BK334" i="3"/>
  <c r="J334" i="3" s="1"/>
  <c r="J103" i="3" s="1"/>
  <c r="BK256" i="3"/>
  <c r="J256" i="3" s="1"/>
  <c r="J100" i="3" s="1"/>
  <c r="BK351" i="3"/>
  <c r="J351" i="3" s="1"/>
  <c r="J105" i="3" s="1"/>
  <c r="E125" i="3"/>
  <c r="J132" i="3"/>
  <c r="BE174" i="3"/>
  <c r="BE209" i="3"/>
  <c r="BE249" i="3"/>
  <c r="BE251" i="3"/>
  <c r="BE252" i="3"/>
  <c r="BE277" i="3"/>
  <c r="BE300" i="3"/>
  <c r="BE301" i="3"/>
  <c r="BE305" i="3"/>
  <c r="BE311" i="3"/>
  <c r="F92" i="3"/>
  <c r="J129" i="3"/>
  <c r="BE142" i="3"/>
  <c r="BE149" i="3"/>
  <c r="BE166" i="3"/>
  <c r="BE207" i="3"/>
  <c r="BE242" i="3"/>
  <c r="BE275" i="3"/>
  <c r="BE279" i="3"/>
  <c r="BE302" i="3"/>
  <c r="BE332" i="3"/>
  <c r="BE266" i="3"/>
  <c r="BE271" i="3"/>
  <c r="BE284" i="3"/>
  <c r="BE299" i="3"/>
  <c r="BE304" i="3"/>
  <c r="BE306" i="3"/>
  <c r="BE312" i="3"/>
  <c r="BE318" i="3"/>
  <c r="BE319" i="3"/>
  <c r="BE335" i="3"/>
  <c r="BE338" i="3"/>
  <c r="BE345" i="3"/>
  <c r="BE348" i="3"/>
  <c r="BE155" i="3"/>
  <c r="BE165" i="3"/>
  <c r="BE189" i="3"/>
  <c r="BE192" i="3"/>
  <c r="BE210" i="3"/>
  <c r="BE217" i="3"/>
  <c r="BE246" i="3"/>
  <c r="BE255" i="3"/>
  <c r="BE257" i="3"/>
  <c r="BE263" i="3"/>
  <c r="BE265" i="3"/>
  <c r="BE274" i="3"/>
  <c r="BE280" i="3"/>
  <c r="BE285" i="3"/>
  <c r="BE292" i="3"/>
  <c r="BE293" i="3"/>
  <c r="BE294" i="3"/>
  <c r="BE295" i="3"/>
  <c r="BE308" i="3"/>
  <c r="BE321" i="3"/>
  <c r="BE352" i="3"/>
  <c r="BE307" i="3"/>
  <c r="BE313" i="3"/>
  <c r="BE315" i="3"/>
  <c r="BE322" i="3"/>
  <c r="BE324" i="3"/>
  <c r="BE328" i="3"/>
  <c r="BE163" i="3"/>
  <c r="BE167" i="3"/>
  <c r="BE170" i="3"/>
  <c r="BE199" i="3"/>
  <c r="BE234" i="3"/>
  <c r="BE250" i="3"/>
  <c r="BE254" i="3"/>
  <c r="BE272" i="3"/>
  <c r="BE273" i="3"/>
  <c r="BE276" i="3"/>
  <c r="BE310" i="3"/>
  <c r="BE316" i="3"/>
  <c r="BE164" i="3"/>
  <c r="BE168" i="3"/>
  <c r="BE200" i="3"/>
  <c r="BE212" i="3"/>
  <c r="BE262" i="3"/>
  <c r="BE270" i="3"/>
  <c r="BE286" i="3"/>
  <c r="BE287" i="3"/>
  <c r="BE289" i="3"/>
  <c r="BE290" i="3"/>
  <c r="BE291" i="3"/>
  <c r="BE303" i="3"/>
  <c r="BE337" i="3"/>
  <c r="BE339" i="3"/>
  <c r="BE341" i="3"/>
  <c r="BE349" i="3"/>
  <c r="BE350" i="3"/>
  <c r="BE138" i="3"/>
  <c r="BE169" i="3"/>
  <c r="BE278" i="3"/>
  <c r="BE309" i="3"/>
  <c r="J124" i="2"/>
  <c r="BE133" i="2"/>
  <c r="BE134" i="2"/>
  <c r="BE135" i="2"/>
  <c r="BE139" i="2"/>
  <c r="F92" i="2"/>
  <c r="E120" i="2"/>
  <c r="BE136" i="2"/>
  <c r="BE141" i="2"/>
  <c r="J92" i="2"/>
  <c r="BE142" i="2"/>
  <c r="BE140" i="2"/>
  <c r="F39" i="3"/>
  <c r="BD96" i="1" s="1"/>
  <c r="J36" i="2"/>
  <c r="AW95" i="1" s="1"/>
  <c r="F39" i="2"/>
  <c r="BD95" i="1" s="1"/>
  <c r="F38" i="3"/>
  <c r="BC96" i="1" s="1"/>
  <c r="J36" i="3"/>
  <c r="AW96" i="1" s="1"/>
  <c r="F38" i="2"/>
  <c r="BC95" i="1" s="1"/>
  <c r="F37" i="3"/>
  <c r="BB96" i="1" s="1"/>
  <c r="F36" i="3"/>
  <c r="BA96" i="1" s="1"/>
  <c r="F37" i="2"/>
  <c r="BB95" i="1" s="1"/>
  <c r="F36" i="2"/>
  <c r="BA95" i="1" s="1"/>
  <c r="BD94" i="1" l="1"/>
  <c r="W33" i="1" s="1"/>
  <c r="BK137" i="3"/>
  <c r="R136" i="3"/>
  <c r="R135" i="3" s="1"/>
  <c r="P136" i="3"/>
  <c r="P135" i="3" s="1"/>
  <c r="AU96" i="1" s="1"/>
  <c r="BK314" i="3"/>
  <c r="J314" i="3" s="1"/>
  <c r="J102" i="3" s="1"/>
  <c r="BA94" i="1"/>
  <c r="AW94" i="1" s="1"/>
  <c r="AK30" i="1" s="1"/>
  <c r="J132" i="2"/>
  <c r="J98" i="2" s="1"/>
  <c r="J138" i="2"/>
  <c r="J100" i="2" s="1"/>
  <c r="R130" i="2"/>
  <c r="P130" i="2"/>
  <c r="AU95" i="1"/>
  <c r="BK130" i="2"/>
  <c r="J130" i="2" s="1"/>
  <c r="J96" i="2" s="1"/>
  <c r="BC94" i="1"/>
  <c r="W32" i="1" s="1"/>
  <c r="BB94" i="1"/>
  <c r="W31" i="1" s="1"/>
  <c r="AU94" i="1" l="1"/>
  <c r="J137" i="3"/>
  <c r="J98" i="3" s="1"/>
  <c r="BK136" i="3"/>
  <c r="J30" i="2"/>
  <c r="J109" i="2" s="1"/>
  <c r="J103" i="2" s="1"/>
  <c r="J111" i="2" s="1"/>
  <c r="W30" i="1"/>
  <c r="AY94" i="1"/>
  <c r="AX94" i="1"/>
  <c r="J31" i="2" l="1"/>
  <c r="J32" i="2" s="1"/>
  <c r="AG95" i="1" s="1"/>
  <c r="BE109" i="2"/>
  <c r="J136" i="3"/>
  <c r="J97" i="3" s="1"/>
  <c r="BK135" i="3"/>
  <c r="J135" i="3" s="1"/>
  <c r="J96" i="3" s="1"/>
  <c r="J30" i="3" s="1"/>
  <c r="J114" i="3" s="1"/>
  <c r="J35" i="2" l="1"/>
  <c r="F35" i="2"/>
  <c r="AZ95" i="1" s="1"/>
  <c r="BE114" i="3"/>
  <c r="J108" i="3"/>
  <c r="AV95" i="1" l="1"/>
  <c r="AT95" i="1" s="1"/>
  <c r="AN95" i="1" s="1"/>
  <c r="J41" i="2"/>
  <c r="J116" i="3"/>
  <c r="J31" i="3"/>
  <c r="J32" i="3" s="1"/>
  <c r="F35" i="3"/>
  <c r="AZ96" i="1" s="1"/>
  <c r="AZ94" i="1" s="1"/>
  <c r="J35" i="3"/>
  <c r="AV96" i="1" s="1"/>
  <c r="AT96" i="1" s="1"/>
  <c r="W29" i="1" l="1"/>
  <c r="AV94" i="1"/>
  <c r="AG96" i="1"/>
  <c r="J41" i="3"/>
  <c r="AN96" i="1" l="1"/>
  <c r="AG94" i="1"/>
  <c r="AK29" i="1"/>
  <c r="AT94" i="1"/>
  <c r="AK26" i="1" l="1"/>
  <c r="AK35" i="1" s="1"/>
  <c r="AN94" i="1"/>
</calcChain>
</file>

<file path=xl/sharedStrings.xml><?xml version="1.0" encoding="utf-8"?>
<sst xmlns="http://schemas.openxmlformats.org/spreadsheetml/2006/main" count="3001" uniqueCount="624">
  <si>
    <t>Export Komplet</t>
  </si>
  <si>
    <t/>
  </si>
  <si>
    <t>2.0</t>
  </si>
  <si>
    <t>ZAMOK</t>
  </si>
  <si>
    <t>False</t>
  </si>
  <si>
    <t>{c42e52f3-55bb-46e8-a321-c73523448980}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</si>
  <si>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</si>
  <si>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</si>
  <si>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</si>
  <si>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</si>
  <si>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</si>
  <si>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</si>
  <si>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</si>
  <si>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</si>
  <si>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Z2022037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</si>
  <si>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</si>
  <si>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</si>
  <si>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Uherské Hradiště, Rybárny, ul.Zerzavice, Oprava vodovodního řadu C-1</t>
  </si>
  <si>
    <t>KSO:</t>
  </si>
  <si>
    <t>CC-CZ:</t>
  </si>
  <si>
    <t>Místo:</t>
  </si>
  <si>
    <t xml:space="preserve"> </t>
  </si>
  <si>
    <t>Datum:</t>
  </si>
  <si>
    <t>19. 3. 2023</t>
  </si>
  <si>
    <t>Zadavatel:</t>
  </si>
  <si>
    <t>IČ:</t>
  </si>
  <si>
    <t>Slovácké vodárny a kanalizace, a.s.</t>
  </si>
  <si>
    <t>DIČ:</t>
  </si>
  <si>
    <t>Uchazeč:</t>
  </si>
  <si>
    <t>Vyplň údaj</t>
  </si>
  <si>
    <t>Projektant:</t>
  </si>
  <si>
    <t>AQOL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</si>
  <si>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</si>
  <si>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</si>
  <si>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</si>
  <si>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</si>
  <si>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</si>
  <si>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</si>
  <si>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</si>
  <si>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</si>
  <si>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</si>
  <si>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</si>
  <si>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</si>
  <si>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</si>
  <si>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</si>
  <si>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</si>
  <si>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</si>
  <si>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</si>
  <si>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</si>
  <si>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</si>
  <si>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</si>
  <si>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</si>
  <si>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</si>
  <si>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</si>
  <si>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</si>
  <si>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</si>
  <si>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</si>
  <si>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</si>
  <si>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</si>
  <si>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</si>
  <si>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</si>
  <si>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</si>
  <si>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</si>
  <si>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</si>
  <si>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</si>
  <si>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</si>
  <si>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</si>
  <si>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</si>
  <si>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</si>
  <si>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</si>
  <si>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</si>
  <si>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</si>
  <si>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</si>
  <si>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</si>
  <si>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</si>
  <si>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</si>
  <si>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</si>
  <si>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</si>
  <si>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</si>
  <si>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</si>
  <si>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</si>
  <si>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Ostatní a vedlejší náklady</t>
  </si>
  <si>
    <t>STA</t>
  </si>
  <si>
    <t>1</t>
  </si>
  <si>
    <t>{f9a4b8e1-b4b5-4a23-9de3-460b6bfd5419}</t>
  </si>
  <si>
    <t>2</t>
  </si>
  <si>
    <t>01</t>
  </si>
  <si>
    <t>Oprava vodovodního řadu C-1</t>
  </si>
  <si>
    <t>{b800a916-e3c7-4d51-ab64-7cb26c1aa199}</t>
  </si>
  <si>
    <t>KRYCÍ LIST SOUPISU PRACÍ</t>
  </si>
  <si>
    <t>Objekt:</t>
  </si>
  <si>
    <t>00 - Ostatní a vedlejší náklady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</si>
  <si>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</si>
  <si>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</si>
  <si>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</si>
  <si>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</si>
  <si>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</si>
  <si>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</si>
  <si>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</si>
  <si>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OST - Ostatní</t>
  </si>
  <si>
    <t xml:space="preserve">    O01 - Ostatní náklady</t>
  </si>
  <si>
    <t>VRN - Vedlejší rozpočtové náklady</t>
  </si>
  <si>
    <t xml:space="preserve">    VRN3 - Zařízení staveniště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</si>
  <si>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</si>
  <si>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</si>
  <si>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</si>
  <si>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</si>
  <si>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</si>
  <si>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</si>
  <si>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</si>
  <si>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</si>
  <si>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</si>
  <si>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</si>
  <si>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</si>
  <si>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</si>
  <si>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</si>
  <si>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</si>
  <si>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</si>
  <si>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</si>
  <si>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</si>
  <si>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</si>
  <si>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</si>
  <si>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</si>
  <si>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</si>
  <si>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</si>
  <si>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</si>
  <si>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</si>
  <si>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</si>
  <si>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ROZPOCET</t>
  </si>
  <si>
    <t>O01</t>
  </si>
  <si>
    <t>K</t>
  </si>
  <si>
    <t>13014</t>
  </si>
  <si>
    <t>PD skutečného provedení ,vč.geodetického zaměření,listinné a digi,počet dle smlouvy</t>
  </si>
  <si>
    <t>sada</t>
  </si>
  <si>
    <t>4</t>
  </si>
  <si>
    <t>1212202263</t>
  </si>
  <si>
    <t>1302</t>
  </si>
  <si>
    <t>Náklady na vytýčení a zabezpečení inženýrských sítí</t>
  </si>
  <si>
    <t>-229586613</t>
  </si>
  <si>
    <t>3</t>
  </si>
  <si>
    <t>1303</t>
  </si>
  <si>
    <t>Pasportizace objektů a stavby před zahájením stavby,v průběhu a po skončení stavby</t>
  </si>
  <si>
    <t>-1551840922</t>
  </si>
  <si>
    <t>1305</t>
  </si>
  <si>
    <t>Náklady na předepsané zkoušky potřebné ke kolaudaci,např.revize,prohlášení o shodě,rozbory vody</t>
  </si>
  <si>
    <t>1415013821</t>
  </si>
  <si>
    <t>Vedlejší rozpočtové náklady</t>
  </si>
  <si>
    <t>5</t>
  </si>
  <si>
    <t>VRN3</t>
  </si>
  <si>
    <t>13001</t>
  </si>
  <si>
    <t>Zřízení,provoz a odstranění zařízení staveniště,vč.kanceláře</t>
  </si>
  <si>
    <t>813576527</t>
  </si>
  <si>
    <t>6</t>
  </si>
  <si>
    <t>130010</t>
  </si>
  <si>
    <t>Oprava,údržba a průběžné čištění všech dotčených komunikací po dobu stavby</t>
  </si>
  <si>
    <t>-1957991687</t>
  </si>
  <si>
    <t>7</t>
  </si>
  <si>
    <t>13004</t>
  </si>
  <si>
    <t>Inženýrská a kompletační činnost</t>
  </si>
  <si>
    <t>2031878997</t>
  </si>
  <si>
    <t>8</t>
  </si>
  <si>
    <t>13005</t>
  </si>
  <si>
    <t>Poplatky za vodu a energie, atd.pro zařízení staveniště a stavbu</t>
  </si>
  <si>
    <t>-75508733</t>
  </si>
  <si>
    <t>01 - Oprava vodovodního řadu C-1</t>
  </si>
  <si>
    <t>HSV - Práce a dodávky HSV</t>
  </si>
  <si>
    <t xml:space="preserve">    1 - Zemní práce</t>
  </si>
  <si>
    <t xml:space="preserve">      18 - Zemní práce - povrchové úpravy terénu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</si>
  <si>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</si>
  <si>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</si>
  <si>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</si>
  <si>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  93 - Různé dokončovací konstrukce a práce inženýrských staveb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</si>
  <si>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</si>
  <si>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</si>
  <si>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</si>
  <si>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</si>
  <si>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</si>
  <si>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113106123</t>
  </si>
  <si>
    <t>Rozebrání dlažeb ze zámkových dlaždic komunikací pro pěší ručně</t>
  </si>
  <si>
    <t>m2</t>
  </si>
  <si>
    <t>-618893387</t>
  </si>
  <si>
    <t>VV</t>
  </si>
  <si>
    <t>popis viz PD, TZ</t>
  </si>
  <si>
    <t>42,00</t>
  </si>
  <si>
    <t>Součet</t>
  </si>
  <si>
    <t>113107311</t>
  </si>
  <si>
    <t>Odstranění podkladu z kameniva těženého tl do 100 mm strojně pl do 50 m2</t>
  </si>
  <si>
    <t>410152878</t>
  </si>
  <si>
    <t>zámková dlažba</t>
  </si>
  <si>
    <t>kostky</t>
  </si>
  <si>
    <t>19,00</t>
  </si>
  <si>
    <t>113107322</t>
  </si>
  <si>
    <t>Odstranění podkladu z kameniva drceného tl přes 100 do 200 mm strojně pl do 50 m2</t>
  </si>
  <si>
    <t>890467875</t>
  </si>
  <si>
    <t>použití pro zpětný zásyp</t>
  </si>
  <si>
    <t>113107324</t>
  </si>
  <si>
    <t>Odstranění podkladu z kameniva drceného tl přes 300 do 400 mm strojně pl do 50 m2</t>
  </si>
  <si>
    <t>1025678549</t>
  </si>
  <si>
    <t>MK - živice</t>
  </si>
  <si>
    <t>20,00</t>
  </si>
  <si>
    <t>113154114</t>
  </si>
  <si>
    <t>Frézování živičného krytu tl 100 mm pruh š 0,5 m pl do 500 m2 bez překážek v trase</t>
  </si>
  <si>
    <t>-289896734</t>
  </si>
  <si>
    <t>113201111</t>
  </si>
  <si>
    <t>Vytrhání obrub chodníkových ležatých</t>
  </si>
  <si>
    <t>m</t>
  </si>
  <si>
    <t>2142057056</t>
  </si>
  <si>
    <t>113201112</t>
  </si>
  <si>
    <t>Vytrhání obrub silničních ležatých</t>
  </si>
  <si>
    <t>1621613621</t>
  </si>
  <si>
    <t>113202111</t>
  </si>
  <si>
    <t>Vytrhání obrub krajníků obrubníků stojatých nebo palisád</t>
  </si>
  <si>
    <t>-1984193384</t>
  </si>
  <si>
    <t>9</t>
  </si>
  <si>
    <t>113203111</t>
  </si>
  <si>
    <t>Vytrhání obrub z dlažebních kostek</t>
  </si>
  <si>
    <t>661853510</t>
  </si>
  <si>
    <t>10</t>
  </si>
  <si>
    <t>115101201</t>
  </si>
  <si>
    <t>Čerpání vody na dopravní výšku do 10 m průměrný přítok do 500 l/min</t>
  </si>
  <si>
    <t>hod</t>
  </si>
  <si>
    <t>-212389797</t>
  </si>
  <si>
    <t>11</t>
  </si>
  <si>
    <t>115101301</t>
  </si>
  <si>
    <t>Pohotovost čerpací soupravy pro dopravní výšku do 10 m přítok do 500 l/min</t>
  </si>
  <si>
    <t>den</t>
  </si>
  <si>
    <t>-170370444</t>
  </si>
  <si>
    <t>12</t>
  </si>
  <si>
    <t>121151103</t>
  </si>
  <si>
    <t>Sejmutí ornice plochy do 100 m2 tl vrstvy do 200 mm strojně</t>
  </si>
  <si>
    <t>19247585</t>
  </si>
  <si>
    <t>14,00</t>
  </si>
  <si>
    <t>13</t>
  </si>
  <si>
    <t>132254202</t>
  </si>
  <si>
    <t>Hloubení zapažených rýh š do 2000 mm v hornině třídy těžitelnosti I skupiny 3 objem do 50 m3</t>
  </si>
  <si>
    <t>m3</t>
  </si>
  <si>
    <t>-1769580771</t>
  </si>
  <si>
    <t>8,50*1,20*(2,10-0,40)+2,80*1,20*(1,60-0,40)</t>
  </si>
  <si>
    <t>9,90*1,20*(1,80-0,40)</t>
  </si>
  <si>
    <t>3,00*1,20*(2,30-0,30)+36,00*1,20*(2,00-0,30)</t>
  </si>
  <si>
    <t>přípojky zámková dlažba</t>
  </si>
  <si>
    <t>5,00*1,20*(2,00-0,30)</t>
  </si>
  <si>
    <t>MK-živice</t>
  </si>
  <si>
    <t>6,00*1,20*(2,20-0,45)+8,00*1,20*(1,60-0,45)</t>
  </si>
  <si>
    <t>3,00*1,20*(2,20-0,45)</t>
  </si>
  <si>
    <t>trávník</t>
  </si>
  <si>
    <t>6,50*1,20*(2,20-0,20)+3,00*1,20*(2,20-0,20)</t>
  </si>
  <si>
    <t>14</t>
  </si>
  <si>
    <t>139001101</t>
  </si>
  <si>
    <t>Příplatek za ztížení vykopávky v blízkosti podzemního vedení</t>
  </si>
  <si>
    <t>-32595992</t>
  </si>
  <si>
    <t>181,584*0,20</t>
  </si>
  <si>
    <t>151811132</t>
  </si>
  <si>
    <t>Osazení pažicího boxu hl výkopu do 4 m š přes 1,2 do 2,5 m</t>
  </si>
  <si>
    <t>-1076537590</t>
  </si>
  <si>
    <t>8,50*2,10+2,80*1,60+9,90*1,80</t>
  </si>
  <si>
    <t>3,00*2,30+36,00*2,00+5,00*2,00</t>
  </si>
  <si>
    <t>6,00*2,20+8,00*1,60+3,00*2,20</t>
  </si>
  <si>
    <t>6,50*2,20+3,00*2,20</t>
  </si>
  <si>
    <t>16</t>
  </si>
  <si>
    <t>151811232</t>
  </si>
  <si>
    <t>Odstranění pažicího boxu hl výkopu do 4 m š přes 1,2 do 2,5 m</t>
  </si>
  <si>
    <t>-1059104974</t>
  </si>
  <si>
    <t>17</t>
  </si>
  <si>
    <t>162751117</t>
  </si>
  <si>
    <t>Vodorovné přemístění přes 9 000 do 10000 m výkopku/sypaniny z horniny třídy těžitelnosti I skupiny 1 až 3</t>
  </si>
  <si>
    <t>1967960195</t>
  </si>
  <si>
    <t>výkopy</t>
  </si>
  <si>
    <t>181,584</t>
  </si>
  <si>
    <t>zásyp zemina</t>
  </si>
  <si>
    <t>-18,81</t>
  </si>
  <si>
    <t>18</t>
  </si>
  <si>
    <t>162751119</t>
  </si>
  <si>
    <t>Příplatek k vodorovnému přemístění výkopku/sypaniny z horniny třídy těžitelnosti I skupiny 1 až 3 ZKD 1000 m přes 10000 m</t>
  </si>
  <si>
    <t>-1198461629</t>
  </si>
  <si>
    <t>162,774*10 'Přepočtené koeficientem množství</t>
  </si>
  <si>
    <t>19</t>
  </si>
  <si>
    <t>167151101</t>
  </si>
  <si>
    <t>Nakládání výkopku z hornin třídy těžitelnosti I skupiny 1 až 3 do 100 m3</t>
  </si>
  <si>
    <t>-161824413</t>
  </si>
  <si>
    <t>20</t>
  </si>
  <si>
    <t>171201221</t>
  </si>
  <si>
    <t>Poplatek za uložení na skládce (skládkovné) zeminy a kamení kód odpadu 17 05 04</t>
  </si>
  <si>
    <t>t</t>
  </si>
  <si>
    <t>-420971650</t>
  </si>
  <si>
    <t>162,774*1,6 'Přepočtené koeficientem množství</t>
  </si>
  <si>
    <t>171251101</t>
  </si>
  <si>
    <t>Uložení sypaniny do násypů nezhutněných strojně</t>
  </si>
  <si>
    <t>-1812275765</t>
  </si>
  <si>
    <t>zemina pro zpětný zásyp</t>
  </si>
  <si>
    <t>18,81</t>
  </si>
  <si>
    <t>22</t>
  </si>
  <si>
    <t>174151101</t>
  </si>
  <si>
    <t>Zásyp jam, šachet rýh nebo kolem objektů sypaninou se zhutněním</t>
  </si>
  <si>
    <t>-1652513199</t>
  </si>
  <si>
    <t>8,50*1,20*(2,10-0,15-0,40)+2,80*1,20*(1,60-0,15-0,40)</t>
  </si>
  <si>
    <t>9,90*1,20*(1,80-0,15-0,40)</t>
  </si>
  <si>
    <t>3,00*1,20*(2,30-0,15-0,40)+36,00*1,20*(2,00-0,15-0,40)</t>
  </si>
  <si>
    <t>5,00*1,20*(2,00-0,15-0,40)</t>
  </si>
  <si>
    <t>6,00*1,20*(2,20-0,15-0,40)+8,00*1,20*(1,60-0,15-0,40)</t>
  </si>
  <si>
    <t>3,00*1,20*(2,20-0,15-0,4)</t>
  </si>
  <si>
    <t>Mezisoučet</t>
  </si>
  <si>
    <t>6,50*1,20*(2,20-0,15-0,40)+3,00*1,20*(2,20-0,15-0,40)</t>
  </si>
  <si>
    <t>23</t>
  </si>
  <si>
    <t>M</t>
  </si>
  <si>
    <t>58344197</t>
  </si>
  <si>
    <t>štěrkodrť frakce 0/63</t>
  </si>
  <si>
    <t>1371368977</t>
  </si>
  <si>
    <t>zásyp kamenivo</t>
  </si>
  <si>
    <t>139,728</t>
  </si>
  <si>
    <t>odečet odtěženého kamenivo-zpětný zásyp</t>
  </si>
  <si>
    <t>-42,00*0,20-19,00*0,35-20,00*0,35</t>
  </si>
  <si>
    <t>117,678*1,7 'Přepočtené koeficientem množství</t>
  </si>
  <si>
    <t>24</t>
  </si>
  <si>
    <t>175151101</t>
  </si>
  <si>
    <t>Obsypání potrubí strojně sypaninou bez prohození, uloženou do 3 m</t>
  </si>
  <si>
    <t>1056745907</t>
  </si>
  <si>
    <t>86,70*1,20*0,40</t>
  </si>
  <si>
    <t>25</t>
  </si>
  <si>
    <t>58152354A</t>
  </si>
  <si>
    <t>písek kopaný</t>
  </si>
  <si>
    <t>-2078733527</t>
  </si>
  <si>
    <t>41,616*1,9 'Přepočtené koeficientem množství</t>
  </si>
  <si>
    <t>Zemní práce - povrchové úpravy terénu</t>
  </si>
  <si>
    <t>26</t>
  </si>
  <si>
    <t>181151321</t>
  </si>
  <si>
    <t>Plošná úprava terénu přes 500 m2 zemina skupiny 1 až 4 nerovnosti přes 100 do 150 mm v rovinně a svahu do 1:5</t>
  </si>
  <si>
    <t>-315384765</t>
  </si>
  <si>
    <t>27</t>
  </si>
  <si>
    <t>181351113</t>
  </si>
  <si>
    <t>Rozprostření ornice tl vrstvy do 200 mm pl přes 500 m2 v rovině nebo ve svahu do 1:5 strojně</t>
  </si>
  <si>
    <t>-1374989936</t>
  </si>
  <si>
    <t>28</t>
  </si>
  <si>
    <t>181411131</t>
  </si>
  <si>
    <t>Založení parkového trávníku výsevem pl do 1000 m2 v rovině a ve svahu do 1:5</t>
  </si>
  <si>
    <t>824502369</t>
  </si>
  <si>
    <t>29</t>
  </si>
  <si>
    <t>00572410</t>
  </si>
  <si>
    <t>osivo směs travní parková</t>
  </si>
  <si>
    <t>kg</t>
  </si>
  <si>
    <t>-1120492643</t>
  </si>
  <si>
    <t>14*0,03 'Přepočtené koeficientem množství</t>
  </si>
  <si>
    <t>30</t>
  </si>
  <si>
    <t>181951101</t>
  </si>
  <si>
    <t>Úprava pláně v hornině tř. 1 až 4 bez zhutnění</t>
  </si>
  <si>
    <t>-1949280799</t>
  </si>
  <si>
    <t>31</t>
  </si>
  <si>
    <t>183403153</t>
  </si>
  <si>
    <t>Obdělání půdy hrabáním v rovině a svahu do 1:5</t>
  </si>
  <si>
    <t>-508473547</t>
  </si>
  <si>
    <t>kus</t>
  </si>
  <si>
    <t>Vodorovné konstrukce</t>
  </si>
  <si>
    <t>34</t>
  </si>
  <si>
    <t>451573111</t>
  </si>
  <si>
    <t>Lože pod potrubí otevřený výkop z písku a štěrkopísku</t>
  </si>
  <si>
    <t>417533152</t>
  </si>
  <si>
    <t>86,70*1,20*0,15</t>
  </si>
  <si>
    <t>Trubní vedení</t>
  </si>
  <si>
    <t>35</t>
  </si>
  <si>
    <t>851241131</t>
  </si>
  <si>
    <t>Montáž potrubí z trub litinových hrdlových s integrovaným těsněním otevřený výkop DN 80</t>
  </si>
  <si>
    <t>724102920</t>
  </si>
  <si>
    <t>36</t>
  </si>
  <si>
    <t>55253000</t>
  </si>
  <si>
    <t>trouba vodovodní litinová hrdlová Pz dl 6m DN 80</t>
  </si>
  <si>
    <t>-1632074578</t>
  </si>
  <si>
    <t>86,7*1,01 'Přepočtené koeficientem množství</t>
  </si>
  <si>
    <t>37</t>
  </si>
  <si>
    <t>55291029</t>
  </si>
  <si>
    <t>kroužek těsnící gumový TYTON-SIT-PLUS DN 80 pro vodovodní potrubí</t>
  </si>
  <si>
    <t>-1786844824</t>
  </si>
  <si>
    <t>38</t>
  </si>
  <si>
    <t>857241131</t>
  </si>
  <si>
    <t>Montáž litinových tvarovek jednoosých hrdlových otevřený výkop s integrovaným těsněním DN 80</t>
  </si>
  <si>
    <t>2137929252</t>
  </si>
  <si>
    <t>1+5+1+3+1+1+2+1+1+1</t>
  </si>
  <si>
    <t>39</t>
  </si>
  <si>
    <t>5523</t>
  </si>
  <si>
    <t>Příruba jištěná DN 80 pro LT</t>
  </si>
  <si>
    <t>119444343</t>
  </si>
  <si>
    <t>40</t>
  </si>
  <si>
    <t>55254047</t>
  </si>
  <si>
    <t>koleno 90° s patkou přírubové litinové vodovodní N-kus PN10/40 DN 80</t>
  </si>
  <si>
    <t>-1305923880</t>
  </si>
  <si>
    <t>41</t>
  </si>
  <si>
    <t>55253489</t>
  </si>
  <si>
    <t>tvarovka přírubová litinová s hladkým koncem F-kus DN 80</t>
  </si>
  <si>
    <t>149611187</t>
  </si>
  <si>
    <t>42</t>
  </si>
  <si>
    <t>31951003</t>
  </si>
  <si>
    <t>potrubní spojka jištěná proti posuvu hrdlo-příruba DN 80</t>
  </si>
  <si>
    <t>1491304411</t>
  </si>
  <si>
    <t>43</t>
  </si>
  <si>
    <t>31951015</t>
  </si>
  <si>
    <t>potrubní spojka jištěná proti posuvu hrdlo-hrdlo DN 80</t>
  </si>
  <si>
    <t>890648317</t>
  </si>
  <si>
    <t>44</t>
  </si>
  <si>
    <t>55253614A</t>
  </si>
  <si>
    <t>přechod přírubový litinový DN 100/80 FFR-kus</t>
  </si>
  <si>
    <t>1581098508</t>
  </si>
  <si>
    <t>45</t>
  </si>
  <si>
    <t>55253916</t>
  </si>
  <si>
    <t>koleno hrdlové z tvárné litiny DN 80-22,5°</t>
  </si>
  <si>
    <t>737773298</t>
  </si>
  <si>
    <t>46</t>
  </si>
  <si>
    <t>55253940</t>
  </si>
  <si>
    <t>koleno hrdlové z tvárné litiny, DN 80-45°</t>
  </si>
  <si>
    <t>-1743768712</t>
  </si>
  <si>
    <t>47</t>
  </si>
  <si>
    <t>55253904</t>
  </si>
  <si>
    <t>koleno hrdlové z tvárné litiny DN 80-11,25°</t>
  </si>
  <si>
    <t>757601072</t>
  </si>
  <si>
    <t>48</t>
  </si>
  <si>
    <t>55253928</t>
  </si>
  <si>
    <t>koleno hrdlové z tvárné litiny DN 80-30°</t>
  </si>
  <si>
    <t>-413235510</t>
  </si>
  <si>
    <t>49</t>
  </si>
  <si>
    <t>857243131</t>
  </si>
  <si>
    <t>Montáž litinových tvarovek odbočných hrdlových otevřený výkop s integrovaným těsněním DN 80</t>
  </si>
  <si>
    <t>1016947429</t>
  </si>
  <si>
    <t>3+1</t>
  </si>
  <si>
    <t>50</t>
  </si>
  <si>
    <t>55253508</t>
  </si>
  <si>
    <t>tvarovka přírubová litinová s přírubovou odbočkou, T-kus DN 80</t>
  </si>
  <si>
    <t>845974860</t>
  </si>
  <si>
    <t>51</t>
  </si>
  <si>
    <t>55253892</t>
  </si>
  <si>
    <t>tvarovka přírubová s hrdlem z tvárné litiny EU-kus DN 80</t>
  </si>
  <si>
    <t>1993185810</t>
  </si>
  <si>
    <t>52</t>
  </si>
  <si>
    <t>87117R</t>
  </si>
  <si>
    <t xml:space="preserve">Montáž potrubí z PE40 SDR7 D 40 </t>
  </si>
  <si>
    <t>1793208620</t>
  </si>
  <si>
    <t>53</t>
  </si>
  <si>
    <t>28601R</t>
  </si>
  <si>
    <t xml:space="preserve">Trubka vodovodní PE40 SDR7 32×4,4 mm </t>
  </si>
  <si>
    <t>1916033336</t>
  </si>
  <si>
    <t>40*1,02 'Přepočtené koeficientem množství</t>
  </si>
  <si>
    <t>54</t>
  </si>
  <si>
    <t>891241112</t>
  </si>
  <si>
    <t>Montáž vodovodních šoupátek otevřený výkop DN 80</t>
  </si>
  <si>
    <t>334887907</t>
  </si>
  <si>
    <t>55</t>
  </si>
  <si>
    <t>42221116</t>
  </si>
  <si>
    <t>šoupátko voda DN 80 PN16, víkové, klínové, měkcetěsnící, L-180mm</t>
  </si>
  <si>
    <t>1790979378</t>
  </si>
  <si>
    <t>56</t>
  </si>
  <si>
    <t>891247112</t>
  </si>
  <si>
    <t>Montáž hydrantů podzemních DN 80</t>
  </si>
  <si>
    <t>-959008684</t>
  </si>
  <si>
    <t>57</t>
  </si>
  <si>
    <t>42273591</t>
  </si>
  <si>
    <t>hydrant podzemní DN 80 PN 16 jednoduchý uzávěr krycí v 1500mm</t>
  </si>
  <si>
    <t>2057848714</t>
  </si>
  <si>
    <t>58</t>
  </si>
  <si>
    <t>892241111</t>
  </si>
  <si>
    <t>Tlaková zkouška vodou potrubí DN do 80</t>
  </si>
  <si>
    <t>1299562028</t>
  </si>
  <si>
    <t>59</t>
  </si>
  <si>
    <t>892273122</t>
  </si>
  <si>
    <t>Proplach a dezinfekce vodovodního potrubí DN od 80 do 125</t>
  </si>
  <si>
    <t>1155424832</t>
  </si>
  <si>
    <t>60</t>
  </si>
  <si>
    <t>89410R</t>
  </si>
  <si>
    <t>Ostatní konstrukce na trubním vedení zděné- cihla bílá 290x140x65mm</t>
  </si>
  <si>
    <t>-1098242992</t>
  </si>
  <si>
    <t>0,24*0,14*0,065*20</t>
  </si>
  <si>
    <t>61</t>
  </si>
  <si>
    <t>89901</t>
  </si>
  <si>
    <t>D+M šroub M16x80, materiál nerez ocel DIN 1.4301</t>
  </si>
  <si>
    <t>ks</t>
  </si>
  <si>
    <t>-1870250670</t>
  </si>
  <si>
    <t>62</t>
  </si>
  <si>
    <t>89902</t>
  </si>
  <si>
    <t>D+M matice M16mm, materiál mosaz</t>
  </si>
  <si>
    <t>652882984</t>
  </si>
  <si>
    <t>63</t>
  </si>
  <si>
    <t>89903</t>
  </si>
  <si>
    <t>D+M podložka M16, materiál nerez ocel, DIN 1.4301</t>
  </si>
  <si>
    <t>1602628254</t>
  </si>
  <si>
    <t>64</t>
  </si>
  <si>
    <t>89904</t>
  </si>
  <si>
    <t>D+M těsnění DN 80, materiál pryž s tkaninovou vložkou</t>
  </si>
  <si>
    <t>-529560469</t>
  </si>
  <si>
    <t>65</t>
  </si>
  <si>
    <t>89905</t>
  </si>
  <si>
    <t>D+M drenážního obalu k hydrantům</t>
  </si>
  <si>
    <t>1334320371</t>
  </si>
  <si>
    <t>66</t>
  </si>
  <si>
    <t>899401112</t>
  </si>
  <si>
    <t>Osazení poklopů litinových šoupátkových</t>
  </si>
  <si>
    <t>87819424</t>
  </si>
  <si>
    <t>67</t>
  </si>
  <si>
    <t>42210050</t>
  </si>
  <si>
    <t>deska podkladová uličního poklopu litinového šoupatového</t>
  </si>
  <si>
    <t>-1097600044</t>
  </si>
  <si>
    <t>68</t>
  </si>
  <si>
    <t>42291352</t>
  </si>
  <si>
    <t>poklop litinový šoupátkový pro zemní soupravy osazení do terénu a do vozovky, tuhý s předlitým nápisem VODA</t>
  </si>
  <si>
    <t>1550427695</t>
  </si>
  <si>
    <t>69</t>
  </si>
  <si>
    <t>42291079</t>
  </si>
  <si>
    <t>souprava zemní pro šoupátka DN 65-80mm Rd 1,3-1,8m</t>
  </si>
  <si>
    <t>-1048485999</t>
  </si>
  <si>
    <t>70</t>
  </si>
  <si>
    <t>899401113</t>
  </si>
  <si>
    <t>Osazení poklopů litinových hydrantových</t>
  </si>
  <si>
    <t>-272884008</t>
  </si>
  <si>
    <t>71</t>
  </si>
  <si>
    <t>42210052</t>
  </si>
  <si>
    <t>deska podkladová uličního poklopu litinového hydrantového</t>
  </si>
  <si>
    <t>523424968</t>
  </si>
  <si>
    <t>72</t>
  </si>
  <si>
    <t>42291452</t>
  </si>
  <si>
    <t>poklop litinový hydrantový DN 80, s předlitým nápisem HYDRANT</t>
  </si>
  <si>
    <t>2110840374</t>
  </si>
  <si>
    <t>73</t>
  </si>
  <si>
    <t>899713111</t>
  </si>
  <si>
    <t>Orientační tabulky na sloupku betonovém nebo ocelovém</t>
  </si>
  <si>
    <t>-2106616037</t>
  </si>
  <si>
    <t>74</t>
  </si>
  <si>
    <t>899721111</t>
  </si>
  <si>
    <t>Signalizační vodič DN do 150 mm na potrubí CYY 6mm</t>
  </si>
  <si>
    <t>-656087021</t>
  </si>
  <si>
    <t>75</t>
  </si>
  <si>
    <t>899722113</t>
  </si>
  <si>
    <t>Krytí potrubí z plastů výstražnou fólií z PVC 34cm</t>
  </si>
  <si>
    <t>-563021467</t>
  </si>
  <si>
    <t>Ostatní konstrukce a práce, bourání</t>
  </si>
  <si>
    <t>76</t>
  </si>
  <si>
    <t>916111123</t>
  </si>
  <si>
    <t>Osazení obruby z drobných kostek s boční opěrou do lože z betonu prostého</t>
  </si>
  <si>
    <t>-1183720044</t>
  </si>
  <si>
    <t>77</t>
  </si>
  <si>
    <t>58381015</t>
  </si>
  <si>
    <t>kostka řezanoštípaná dlažební žula 10x10x10cm</t>
  </si>
  <si>
    <t>-1664457307</t>
  </si>
  <si>
    <t>29*0,1 'Přepočtené koeficientem množství</t>
  </si>
  <si>
    <t>78</t>
  </si>
  <si>
    <t>916131213</t>
  </si>
  <si>
    <t>Osazení silničního obrubníku betonového stojatého s boční opěrou do lože z betonu prostého</t>
  </si>
  <si>
    <t>1614474855</t>
  </si>
  <si>
    <t>79</t>
  </si>
  <si>
    <t>59217034</t>
  </si>
  <si>
    <t>obrubník betonový silniční 1000x150x300mm</t>
  </si>
  <si>
    <t>-291391941</t>
  </si>
  <si>
    <t>43*1,02 'Přepočtené koeficientem množství</t>
  </si>
  <si>
    <t>80</t>
  </si>
  <si>
    <t>916231213</t>
  </si>
  <si>
    <t>Osazení chodníkového obrubníku betonového stojatého s boční opěrou do lože z betonu prostého</t>
  </si>
  <si>
    <t>-125402974</t>
  </si>
  <si>
    <t>81</t>
  </si>
  <si>
    <t>59217017</t>
  </si>
  <si>
    <t>obrubník betonový chodníkový 1000x100x250mm</t>
  </si>
  <si>
    <t>1188110176</t>
  </si>
  <si>
    <t>3*1,02 'Přepočtené koeficientem množství</t>
  </si>
  <si>
    <t>82</t>
  </si>
  <si>
    <t>916991121</t>
  </si>
  <si>
    <t>Lože pod obrubníky, krajníky nebo obruby z dlažebních kostek z betonu prostého</t>
  </si>
  <si>
    <t>-996174066</t>
  </si>
  <si>
    <t>0,20*0,30*43+0,20*0,20*29+0,20*0,20*3</t>
  </si>
  <si>
    <t>83</t>
  </si>
  <si>
    <t>935111112</t>
  </si>
  <si>
    <t>Osazení příkopového žlabu do štěrkopísku tl 100 mm z betonových desek</t>
  </si>
  <si>
    <t>-516939060</t>
  </si>
  <si>
    <t>popis viz PD? TZ</t>
  </si>
  <si>
    <t>0,50*0,50*3</t>
  </si>
  <si>
    <t>84</t>
  </si>
  <si>
    <t>59227034</t>
  </si>
  <si>
    <t>deska betonová meliorační 500x500x100mm</t>
  </si>
  <si>
    <t>303079076</t>
  </si>
  <si>
    <t>0,75*2 'Přepočtené koeficientem množství</t>
  </si>
  <si>
    <t>93</t>
  </si>
  <si>
    <t>Různé dokončovací konstrukce a práce inženýrských staveb</t>
  </si>
  <si>
    <t>85</t>
  </si>
  <si>
    <t>931</t>
  </si>
  <si>
    <t>Zabezpečení suchovodu proti pojezdům auty - montáž, demontáž, provoz</t>
  </si>
  <si>
    <t>kpl</t>
  </si>
  <si>
    <t>-794053467</t>
  </si>
  <si>
    <t>997</t>
  </si>
  <si>
    <t>Přesun sutě</t>
  </si>
  <si>
    <t>86</t>
  </si>
  <si>
    <t>997013875</t>
  </si>
  <si>
    <t>Poplatek za uložení stavebního odpadu na recyklační skládce (skládkovné) asfaltového bez obsahu dehtu zatříděného do Katalogu odpadů pod kódem 17 03 02</t>
  </si>
  <si>
    <t>501151831</t>
  </si>
  <si>
    <t>87</t>
  </si>
  <si>
    <t>997221551</t>
  </si>
  <si>
    <t>Vodorovná doprava suti ze sypkých materiálů do 1 km</t>
  </si>
  <si>
    <t>-316231295</t>
  </si>
  <si>
    <t>88</t>
  </si>
  <si>
    <t>997221559</t>
  </si>
  <si>
    <t>Příplatek ZKD 1 km u vodorovné dopravy suti ze sypkých materiálů</t>
  </si>
  <si>
    <t>2061130336</t>
  </si>
  <si>
    <t>26,5*19 'Přepočtené koeficientem množství</t>
  </si>
  <si>
    <t>89</t>
  </si>
  <si>
    <t>997221571</t>
  </si>
  <si>
    <t>Vodorovná doprava vybouraných hmot do 1 km</t>
  </si>
  <si>
    <t>814430900</t>
  </si>
  <si>
    <t>obrubníky</t>
  </si>
  <si>
    <t>12,47+3,335+0,69+2,05</t>
  </si>
  <si>
    <t>90</t>
  </si>
  <si>
    <t>997221579</t>
  </si>
  <si>
    <t>Příplatek ZKD 1 km u vodorovné dopravy vybouraných hmot</t>
  </si>
  <si>
    <t>1542369037</t>
  </si>
  <si>
    <t>18,545*19</t>
  </si>
  <si>
    <t>91</t>
  </si>
  <si>
    <t>997221611</t>
  </si>
  <si>
    <t>Nakládání suti na dopravní prostředky pro vodorovnou dopravu</t>
  </si>
  <si>
    <t>1183368268</t>
  </si>
  <si>
    <t>92</t>
  </si>
  <si>
    <t>997221612</t>
  </si>
  <si>
    <t>Nakládání vybouraných hmot na dopravní prostředky pro vodorovnou dopravu</t>
  </si>
  <si>
    <t>-535650442</t>
  </si>
  <si>
    <t>997221615</t>
  </si>
  <si>
    <t>Poplatek za uložení na skládce (skládkovné) stavebního odpadu betonového kód odpadu 17 01 01</t>
  </si>
  <si>
    <t>-508803274</t>
  </si>
  <si>
    <t>998</t>
  </si>
  <si>
    <t>Přesun hmot</t>
  </si>
  <si>
    <t>94</t>
  </si>
  <si>
    <t>998273102</t>
  </si>
  <si>
    <t>Přesun hmot pro trubní vedení z trub litinových otevřený výkop</t>
  </si>
  <si>
    <t>1063194107</t>
  </si>
  <si>
    <t>13006</t>
  </si>
  <si>
    <t>Statická zatěžovací zkouška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</si>
</sst>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3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5" fillId="4" borderId="0" xfId="0" applyFont="1" applyFill="1" applyAlignment="1">
      <alignment horizontal="left" vertical="center"/>
    </xf>
    <xf numFmtId="4" fontId="25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22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24" fillId="2" borderId="0" xfId="0" applyFont="1" applyFill="1" applyAlignment="1" applyProtection="1">
      <alignment horizontal="left" vertical="center"/>
      <protection locked="0"/>
    </xf>
    <xf numFmtId="0" fontId="0" fillId="0" borderId="0" xfId="0"/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CM98"/>
  <sheetViews>
    <sheetView showGridLines="0" tabSelected="1" workbookViewId="0">
      <selection activeCell="E14" sqref="E14:AJ1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34" t="s">
        <v>14</v>
      </c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R5" s="20"/>
      <c r="BE5" s="231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35" t="s">
        <v>17</v>
      </c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R6" s="20"/>
      <c r="BE6" s="232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32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32"/>
      <c r="BS8" s="17" t="s">
        <v>6</v>
      </c>
    </row>
    <row r="9" spans="1:74" ht="14.45" customHeight="1">
      <c r="B9" s="20"/>
      <c r="AR9" s="20"/>
      <c r="BE9" s="232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32"/>
      <c r="BS10" s="17" t="s">
        <v>6</v>
      </c>
    </row>
    <row r="11" spans="1:74" ht="18.399999999999999" customHeight="1">
      <c r="B11" s="20"/>
      <c r="E11" s="25" t="s">
        <v>26</v>
      </c>
      <c r="AK11" s="27" t="s">
        <v>27</v>
      </c>
      <c r="AN11" s="25" t="s">
        <v>1</v>
      </c>
      <c r="AR11" s="20"/>
      <c r="BE11" s="232"/>
      <c r="BS11" s="17" t="s">
        <v>6</v>
      </c>
    </row>
    <row r="12" spans="1:74" ht="6.95" customHeight="1">
      <c r="B12" s="20"/>
      <c r="AR12" s="20"/>
      <c r="BE12" s="232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232"/>
      <c r="BS13" s="17" t="s">
        <v>6</v>
      </c>
    </row>
    <row r="14" spans="1:74" ht="12.75">
      <c r="B14" s="20"/>
      <c r="E14" s="236" t="s">
        <v>29</v>
      </c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7" t="s">
        <v>27</v>
      </c>
      <c r="AN14" s="29" t="s">
        <v>29</v>
      </c>
      <c r="AR14" s="20"/>
      <c r="BE14" s="232"/>
      <c r="BS14" s="17" t="s">
        <v>6</v>
      </c>
    </row>
    <row r="15" spans="1:74" ht="6.95" customHeight="1">
      <c r="B15" s="20"/>
      <c r="AR15" s="20"/>
      <c r="BE15" s="232"/>
      <c r="BS15" s="17" t="s">
        <v>4</v>
      </c>
    </row>
    <row r="16" spans="1:74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232"/>
      <c r="BS16" s="17" t="s">
        <v>4</v>
      </c>
    </row>
    <row r="17" spans="2:71" ht="18.399999999999999" customHeight="1">
      <c r="B17" s="20"/>
      <c r="E17" s="25" t="s">
        <v>31</v>
      </c>
      <c r="AK17" s="27" t="s">
        <v>27</v>
      </c>
      <c r="AN17" s="25" t="s">
        <v>1</v>
      </c>
      <c r="AR17" s="20"/>
      <c r="BE17" s="232"/>
      <c r="BS17" s="17" t="s">
        <v>32</v>
      </c>
    </row>
    <row r="18" spans="2:71" ht="6.95" customHeight="1">
      <c r="B18" s="20"/>
      <c r="AR18" s="20"/>
      <c r="BE18" s="232"/>
      <c r="BS18" s="17" t="s">
        <v>6</v>
      </c>
    </row>
    <row r="19" spans="2:71" ht="12" customHeight="1">
      <c r="B19" s="20"/>
      <c r="D19" s="27" t="s">
        <v>33</v>
      </c>
      <c r="AK19" s="27" t="s">
        <v>25</v>
      </c>
      <c r="AN19" s="25" t="s">
        <v>1</v>
      </c>
      <c r="AR19" s="20"/>
      <c r="BE19" s="232"/>
      <c r="BS19" s="17" t="s">
        <v>6</v>
      </c>
    </row>
    <row r="20" spans="2:71" ht="18.399999999999999" customHeight="1">
      <c r="B20" s="20"/>
      <c r="E20" s="25" t="s">
        <v>21</v>
      </c>
      <c r="AK20" s="27" t="s">
        <v>27</v>
      </c>
      <c r="AN20" s="25" t="s">
        <v>1</v>
      </c>
      <c r="AR20" s="20"/>
      <c r="BE20" s="232"/>
      <c r="BS20" s="17" t="s">
        <v>32</v>
      </c>
    </row>
    <row r="21" spans="2:71" ht="6.95" customHeight="1">
      <c r="B21" s="20"/>
      <c r="AR21" s="20"/>
      <c r="BE21" s="232"/>
    </row>
    <row r="22" spans="2:71" ht="12" customHeight="1">
      <c r="B22" s="20"/>
      <c r="D22" s="27" t="s">
        <v>34</v>
      </c>
      <c r="AR22" s="20"/>
      <c r="BE22" s="232"/>
    </row>
    <row r="23" spans="2:71" ht="16.5" customHeight="1">
      <c r="B23" s="20"/>
      <c r="E23" s="238" t="s">
        <v>1</v>
      </c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R23" s="20"/>
      <c r="BE23" s="232"/>
    </row>
    <row r="24" spans="2:71" ht="6.95" customHeight="1">
      <c r="B24" s="20"/>
      <c r="AR24" s="20"/>
      <c r="BE24" s="232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32"/>
    </row>
    <row r="26" spans="2:71" s="1" customFormat="1" ht="25.9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9">
        <f>ROUND(AG94,2)</f>
        <v>0</v>
      </c>
      <c r="AL26" s="240"/>
      <c r="AM26" s="240"/>
      <c r="AN26" s="240"/>
      <c r="AO26" s="240"/>
      <c r="AR26" s="32"/>
      <c r="BE26" s="232"/>
    </row>
    <row r="27" spans="2:71" s="1" customFormat="1" ht="6.95" customHeight="1">
      <c r="B27" s="32"/>
      <c r="AR27" s="32"/>
      <c r="BE27" s="232"/>
    </row>
    <row r="28" spans="2:71" s="1" customFormat="1" ht="12.75">
      <c r="B28" s="32"/>
      <c r="L28" s="241" t="s">
        <v>36</v>
      </c>
      <c r="M28" s="241"/>
      <c r="N28" s="241"/>
      <c r="O28" s="241"/>
      <c r="P28" s="241"/>
      <c r="W28" s="241" t="s">
        <v>37</v>
      </c>
      <c r="X28" s="241"/>
      <c r="Y28" s="241"/>
      <c r="Z28" s="241"/>
      <c r="AA28" s="241"/>
      <c r="AB28" s="241"/>
      <c r="AC28" s="241"/>
      <c r="AD28" s="241"/>
      <c r="AE28" s="241"/>
      <c r="AK28" s="241" t="s">
        <v>38</v>
      </c>
      <c r="AL28" s="241"/>
      <c r="AM28" s="241"/>
      <c r="AN28" s="241"/>
      <c r="AO28" s="241"/>
      <c r="AR28" s="32"/>
      <c r="BE28" s="232"/>
    </row>
    <row r="29" spans="2:71" s="2" customFormat="1" ht="14.45" customHeight="1">
      <c r="B29" s="36"/>
      <c r="D29" s="27" t="s">
        <v>39</v>
      </c>
      <c r="F29" s="27" t="s">
        <v>40</v>
      </c>
      <c r="L29" s="226">
        <v>0.21</v>
      </c>
      <c r="M29" s="225"/>
      <c r="N29" s="225"/>
      <c r="O29" s="225"/>
      <c r="P29" s="225"/>
      <c r="W29" s="224">
        <f>ROUND(AZ94, 2)</f>
        <v>0</v>
      </c>
      <c r="X29" s="225"/>
      <c r="Y29" s="225"/>
      <c r="Z29" s="225"/>
      <c r="AA29" s="225"/>
      <c r="AB29" s="225"/>
      <c r="AC29" s="225"/>
      <c r="AD29" s="225"/>
      <c r="AE29" s="225"/>
      <c r="AK29" s="224">
        <f>ROUND(AV94, 2)</f>
        <v>0</v>
      </c>
      <c r="AL29" s="225"/>
      <c r="AM29" s="225"/>
      <c r="AN29" s="225"/>
      <c r="AO29" s="225"/>
      <c r="AR29" s="36"/>
      <c r="BE29" s="233"/>
    </row>
    <row r="30" spans="2:71" s="2" customFormat="1" ht="14.45" customHeight="1">
      <c r="B30" s="36"/>
      <c r="F30" s="27" t="s">
        <v>41</v>
      </c>
      <c r="L30" s="226">
        <v>0.15</v>
      </c>
      <c r="M30" s="225"/>
      <c r="N30" s="225"/>
      <c r="O30" s="225"/>
      <c r="P30" s="225"/>
      <c r="W30" s="224">
        <f>ROUND(BA94, 2)</f>
        <v>0</v>
      </c>
      <c r="X30" s="225"/>
      <c r="Y30" s="225"/>
      <c r="Z30" s="225"/>
      <c r="AA30" s="225"/>
      <c r="AB30" s="225"/>
      <c r="AC30" s="225"/>
      <c r="AD30" s="225"/>
      <c r="AE30" s="225"/>
      <c r="AK30" s="224">
        <f>ROUND(AW94, 2)</f>
        <v>0</v>
      </c>
      <c r="AL30" s="225"/>
      <c r="AM30" s="225"/>
      <c r="AN30" s="225"/>
      <c r="AO30" s="225"/>
      <c r="AR30" s="36"/>
      <c r="BE30" s="233"/>
    </row>
    <row r="31" spans="2:71" s="2" customFormat="1" ht="14.45" hidden="1" customHeight="1">
      <c r="B31" s="36"/>
      <c r="F31" s="27" t="s">
        <v>42</v>
      </c>
      <c r="L31" s="226">
        <v>0.21</v>
      </c>
      <c r="M31" s="225"/>
      <c r="N31" s="225"/>
      <c r="O31" s="225"/>
      <c r="P31" s="225"/>
      <c r="W31" s="224">
        <f>ROUND(BB94, 2)</f>
        <v>0</v>
      </c>
      <c r="X31" s="225"/>
      <c r="Y31" s="225"/>
      <c r="Z31" s="225"/>
      <c r="AA31" s="225"/>
      <c r="AB31" s="225"/>
      <c r="AC31" s="225"/>
      <c r="AD31" s="225"/>
      <c r="AE31" s="225"/>
      <c r="AK31" s="224">
        <v>0</v>
      </c>
      <c r="AL31" s="225"/>
      <c r="AM31" s="225"/>
      <c r="AN31" s="225"/>
      <c r="AO31" s="225"/>
      <c r="AR31" s="36"/>
      <c r="BE31" s="233"/>
    </row>
    <row r="32" spans="2:71" s="2" customFormat="1" ht="14.45" hidden="1" customHeight="1">
      <c r="B32" s="36"/>
      <c r="F32" s="27" t="s">
        <v>43</v>
      </c>
      <c r="L32" s="226">
        <v>0.15</v>
      </c>
      <c r="M32" s="225"/>
      <c r="N32" s="225"/>
      <c r="O32" s="225"/>
      <c r="P32" s="225"/>
      <c r="W32" s="224">
        <f>ROUND(BC94, 2)</f>
        <v>0</v>
      </c>
      <c r="X32" s="225"/>
      <c r="Y32" s="225"/>
      <c r="Z32" s="225"/>
      <c r="AA32" s="225"/>
      <c r="AB32" s="225"/>
      <c r="AC32" s="225"/>
      <c r="AD32" s="225"/>
      <c r="AE32" s="225"/>
      <c r="AK32" s="224">
        <v>0</v>
      </c>
      <c r="AL32" s="225"/>
      <c r="AM32" s="225"/>
      <c r="AN32" s="225"/>
      <c r="AO32" s="225"/>
      <c r="AR32" s="36"/>
      <c r="BE32" s="233"/>
    </row>
    <row r="33" spans="2:57" s="2" customFormat="1" ht="14.45" hidden="1" customHeight="1">
      <c r="B33" s="36"/>
      <c r="F33" s="27" t="s">
        <v>44</v>
      </c>
      <c r="L33" s="226">
        <v>0</v>
      </c>
      <c r="M33" s="225"/>
      <c r="N33" s="225"/>
      <c r="O33" s="225"/>
      <c r="P33" s="225"/>
      <c r="W33" s="224">
        <f>ROUND(BD94, 2)</f>
        <v>0</v>
      </c>
      <c r="X33" s="225"/>
      <c r="Y33" s="225"/>
      <c r="Z33" s="225"/>
      <c r="AA33" s="225"/>
      <c r="AB33" s="225"/>
      <c r="AC33" s="225"/>
      <c r="AD33" s="225"/>
      <c r="AE33" s="225"/>
      <c r="AK33" s="224">
        <v>0</v>
      </c>
      <c r="AL33" s="225"/>
      <c r="AM33" s="225"/>
      <c r="AN33" s="225"/>
      <c r="AO33" s="225"/>
      <c r="AR33" s="36"/>
      <c r="BE33" s="233"/>
    </row>
    <row r="34" spans="2:57" s="1" customFormat="1" ht="6.95" customHeight="1">
      <c r="B34" s="32"/>
      <c r="AR34" s="32"/>
      <c r="BE34" s="232"/>
    </row>
    <row r="35" spans="2:57" s="1" customFormat="1" ht="25.9" customHeight="1">
      <c r="B35" s="32"/>
      <c r="C35" s="37"/>
      <c r="D35" s="38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46</v>
      </c>
      <c r="U35" s="39"/>
      <c r="V35" s="39"/>
      <c r="W35" s="39"/>
      <c r="X35" s="227" t="s">
        <v>47</v>
      </c>
      <c r="Y35" s="228"/>
      <c r="Z35" s="228"/>
      <c r="AA35" s="228"/>
      <c r="AB35" s="228"/>
      <c r="AC35" s="39"/>
      <c r="AD35" s="39"/>
      <c r="AE35" s="39"/>
      <c r="AF35" s="39"/>
      <c r="AG35" s="39"/>
      <c r="AH35" s="39"/>
      <c r="AI35" s="39"/>
      <c r="AJ35" s="39"/>
      <c r="AK35" s="229">
        <f>SUM(AK26:AK33)</f>
        <v>0</v>
      </c>
      <c r="AL35" s="228"/>
      <c r="AM35" s="228"/>
      <c r="AN35" s="228"/>
      <c r="AO35" s="230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48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49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3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50</v>
      </c>
      <c r="AI60" s="34"/>
      <c r="AJ60" s="34"/>
      <c r="AK60" s="34"/>
      <c r="AL60" s="34"/>
      <c r="AM60" s="43" t="s">
        <v>51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1" t="s">
        <v>52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53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3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50</v>
      </c>
      <c r="AI75" s="34"/>
      <c r="AJ75" s="34"/>
      <c r="AK75" s="34"/>
      <c r="AL75" s="34"/>
      <c r="AM75" s="43" t="s">
        <v>51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54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Z2022037</v>
      </c>
      <c r="AR84" s="48"/>
    </row>
    <row r="85" spans="1:91" s="4" customFormat="1" ht="36.950000000000003" customHeight="1">
      <c r="B85" s="49"/>
      <c r="C85" s="50" t="s">
        <v>16</v>
      </c>
      <c r="L85" s="215" t="str">
        <f>K6</f>
        <v>Uherské Hradiště, Rybárny, ul.Zerzavice, Oprava vodovodního řadu C-1</v>
      </c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 xml:space="preserve"> </v>
      </c>
      <c r="AI87" s="27" t="s">
        <v>22</v>
      </c>
      <c r="AM87" s="217" t="str">
        <f>IF(AN8= "","",AN8)</f>
        <v>19. 3. 2023</v>
      </c>
      <c r="AN87" s="217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>Slovácké vodárny a kanalizace, a.s.</v>
      </c>
      <c r="AI89" s="27" t="s">
        <v>30</v>
      </c>
      <c r="AM89" s="218" t="str">
        <f>IF(E17="","",E17)</f>
        <v>AQOL s.r.o.</v>
      </c>
      <c r="AN89" s="219"/>
      <c r="AO89" s="219"/>
      <c r="AP89" s="219"/>
      <c r="AR89" s="32"/>
      <c r="AS89" s="220" t="s">
        <v>55</v>
      </c>
      <c r="AT89" s="221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28</v>
      </c>
      <c r="L90" s="3" t="str">
        <f>IF(E14= "Vyplň údaj","",E14)</f>
        <v/>
      </c>
      <c r="AI90" s="27" t="s">
        <v>33</v>
      </c>
      <c r="AM90" s="218" t="str">
        <f>IF(E20="","",E20)</f>
        <v xml:space="preserve"> </v>
      </c>
      <c r="AN90" s="219"/>
      <c r="AO90" s="219"/>
      <c r="AP90" s="219"/>
      <c r="AR90" s="32"/>
      <c r="AS90" s="222"/>
      <c r="AT90" s="223"/>
      <c r="BD90" s="56"/>
    </row>
    <row r="91" spans="1:91" s="1" customFormat="1" ht="10.9" customHeight="1">
      <c r="B91" s="32"/>
      <c r="AR91" s="32"/>
      <c r="AS91" s="222"/>
      <c r="AT91" s="223"/>
      <c r="BD91" s="56"/>
    </row>
    <row r="92" spans="1:91" s="1" customFormat="1" ht="29.25" customHeight="1">
      <c r="B92" s="32"/>
      <c r="C92" s="210" t="s">
        <v>56</v>
      </c>
      <c r="D92" s="211"/>
      <c r="E92" s="211"/>
      <c r="F92" s="211"/>
      <c r="G92" s="211"/>
      <c r="H92" s="57"/>
      <c r="I92" s="212" t="s">
        <v>57</v>
      </c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3" t="s">
        <v>58</v>
      </c>
      <c r="AH92" s="211"/>
      <c r="AI92" s="211"/>
      <c r="AJ92" s="211"/>
      <c r="AK92" s="211"/>
      <c r="AL92" s="211"/>
      <c r="AM92" s="211"/>
      <c r="AN92" s="212" t="s">
        <v>59</v>
      </c>
      <c r="AO92" s="211"/>
      <c r="AP92" s="214"/>
      <c r="AQ92" s="58" t="s">
        <v>60</v>
      </c>
      <c r="AR92" s="32"/>
      <c r="AS92" s="59" t="s">
        <v>61</v>
      </c>
      <c r="AT92" s="60" t="s">
        <v>62</v>
      </c>
      <c r="AU92" s="60" t="s">
        <v>63</v>
      </c>
      <c r="AV92" s="60" t="s">
        <v>64</v>
      </c>
      <c r="AW92" s="60" t="s">
        <v>65</v>
      </c>
      <c r="AX92" s="60" t="s">
        <v>66</v>
      </c>
      <c r="AY92" s="60" t="s">
        <v>67</v>
      </c>
      <c r="AZ92" s="60" t="s">
        <v>68</v>
      </c>
      <c r="BA92" s="60" t="s">
        <v>69</v>
      </c>
      <c r="BB92" s="60" t="s">
        <v>70</v>
      </c>
      <c r="BC92" s="60" t="s">
        <v>71</v>
      </c>
      <c r="BD92" s="61" t="s">
        <v>72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73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08">
        <f>ROUND(SUM(AG95:AG96),2)</f>
        <v>0</v>
      </c>
      <c r="AH94" s="208"/>
      <c r="AI94" s="208"/>
      <c r="AJ94" s="208"/>
      <c r="AK94" s="208"/>
      <c r="AL94" s="208"/>
      <c r="AM94" s="208"/>
      <c r="AN94" s="209">
        <f>SUM(AG94,AT94)</f>
        <v>0</v>
      </c>
      <c r="AO94" s="209"/>
      <c r="AP94" s="209"/>
      <c r="AQ94" s="67" t="s">
        <v>1</v>
      </c>
      <c r="AR94" s="63"/>
      <c r="AS94" s="68">
        <f>ROUND(SUM(AS95:AS96),2)</f>
        <v>0</v>
      </c>
      <c r="AT94" s="69">
        <f>ROUND(SUM(AV94:AW94),2)</f>
        <v>0</v>
      </c>
      <c r="AU94" s="70" t="e">
        <f>ROUND(SUM(AU95:AU96),5)</f>
        <v>#REF!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ROUND(SUM(AZ95:AZ96),2)</f>
        <v>0</v>
      </c>
      <c r="BA94" s="69">
        <f>ROUND(SUM(BA95:BA96),2)</f>
        <v>0</v>
      </c>
      <c r="BB94" s="69">
        <f>ROUND(SUM(BB95:BB96),2)</f>
        <v>0</v>
      </c>
      <c r="BC94" s="69">
        <f>ROUND(SUM(BC95:BC96),2)</f>
        <v>0</v>
      </c>
      <c r="BD94" s="71">
        <f>ROUND(SUM(BD95:BD96),2)</f>
        <v>0</v>
      </c>
      <c r="BS94" s="72" t="s">
        <v>74</v>
      </c>
      <c r="BT94" s="72" t="s">
        <v>75</v>
      </c>
      <c r="BU94" s="73" t="s">
        <v>76</v>
      </c>
      <c r="BV94" s="72" t="s">
        <v>77</v>
      </c>
      <c r="BW94" s="72" t="s">
        <v>5</v>
      </c>
      <c r="BX94" s="72" t="s">
        <v>78</v>
      </c>
      <c r="CL94" s="72" t="s">
        <v>1</v>
      </c>
    </row>
    <row r="95" spans="1:91" s="6" customFormat="1" ht="16.5" customHeight="1">
      <c r="A95" s="74" t="s">
        <v>79</v>
      </c>
      <c r="B95" s="75"/>
      <c r="C95" s="76"/>
      <c r="D95" s="207" t="s">
        <v>80</v>
      </c>
      <c r="E95" s="207"/>
      <c r="F95" s="207"/>
      <c r="G95" s="207"/>
      <c r="H95" s="207"/>
      <c r="I95" s="77"/>
      <c r="J95" s="207" t="s">
        <v>81</v>
      </c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5">
        <f>'00 - Ostatní a vedlejší n...'!J32</f>
        <v>0</v>
      </c>
      <c r="AH95" s="206"/>
      <c r="AI95" s="206"/>
      <c r="AJ95" s="206"/>
      <c r="AK95" s="206"/>
      <c r="AL95" s="206"/>
      <c r="AM95" s="206"/>
      <c r="AN95" s="205">
        <f>SUM(AG95,AT95)</f>
        <v>0</v>
      </c>
      <c r="AO95" s="206"/>
      <c r="AP95" s="206"/>
      <c r="AQ95" s="78" t="s">
        <v>82</v>
      </c>
      <c r="AR95" s="75"/>
      <c r="AS95" s="79">
        <v>0</v>
      </c>
      <c r="AT95" s="80">
        <f>ROUND(SUM(AV95:AW95),2)</f>
        <v>0</v>
      </c>
      <c r="AU95" s="81">
        <f>'00 - Ostatní a vedlejší n...'!P130</f>
        <v>0</v>
      </c>
      <c r="AV95" s="80">
        <f>'00 - Ostatní a vedlejší n...'!J35</f>
        <v>0</v>
      </c>
      <c r="AW95" s="80">
        <f>'00 - Ostatní a vedlejší n...'!J36</f>
        <v>0</v>
      </c>
      <c r="AX95" s="80">
        <f>'00 - Ostatní a vedlejší n...'!J37</f>
        <v>0</v>
      </c>
      <c r="AY95" s="80">
        <f>'00 - Ostatní a vedlejší n...'!J38</f>
        <v>0</v>
      </c>
      <c r="AZ95" s="80">
        <f>'00 - Ostatní a vedlejší n...'!F35</f>
        <v>0</v>
      </c>
      <c r="BA95" s="80">
        <f>'00 - Ostatní a vedlejší n...'!F36</f>
        <v>0</v>
      </c>
      <c r="BB95" s="80">
        <f>'00 - Ostatní a vedlejší n...'!F37</f>
        <v>0</v>
      </c>
      <c r="BC95" s="80">
        <f>'00 - Ostatní a vedlejší n...'!F38</f>
        <v>0</v>
      </c>
      <c r="BD95" s="82">
        <f>'00 - Ostatní a vedlejší n...'!F39</f>
        <v>0</v>
      </c>
      <c r="BT95" s="83" t="s">
        <v>83</v>
      </c>
      <c r="BV95" s="83" t="s">
        <v>77</v>
      </c>
      <c r="BW95" s="83" t="s">
        <v>84</v>
      </c>
      <c r="BX95" s="83" t="s">
        <v>5</v>
      </c>
      <c r="CL95" s="83" t="s">
        <v>1</v>
      </c>
      <c r="CM95" s="83" t="s">
        <v>85</v>
      </c>
    </row>
    <row r="96" spans="1:91" s="6" customFormat="1" ht="16.5" customHeight="1">
      <c r="A96" s="74" t="s">
        <v>79</v>
      </c>
      <c r="B96" s="75"/>
      <c r="C96" s="76"/>
      <c r="D96" s="207" t="s">
        <v>86</v>
      </c>
      <c r="E96" s="207"/>
      <c r="F96" s="207"/>
      <c r="G96" s="207"/>
      <c r="H96" s="207"/>
      <c r="I96" s="77"/>
      <c r="J96" s="207" t="s">
        <v>87</v>
      </c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  <c r="AD96" s="207"/>
      <c r="AE96" s="207"/>
      <c r="AF96" s="207"/>
      <c r="AG96" s="205">
        <f>'01 - Oprava vodovodního ř...'!J32</f>
        <v>0</v>
      </c>
      <c r="AH96" s="206"/>
      <c r="AI96" s="206"/>
      <c r="AJ96" s="206"/>
      <c r="AK96" s="206"/>
      <c r="AL96" s="206"/>
      <c r="AM96" s="206"/>
      <c r="AN96" s="205">
        <f>SUM(AG96,AT96)</f>
        <v>0</v>
      </c>
      <c r="AO96" s="206"/>
      <c r="AP96" s="206"/>
      <c r="AQ96" s="78" t="s">
        <v>82</v>
      </c>
      <c r="AR96" s="75"/>
      <c r="AS96" s="84">
        <v>0</v>
      </c>
      <c r="AT96" s="85">
        <f>ROUND(SUM(AV96:AW96),2)</f>
        <v>0</v>
      </c>
      <c r="AU96" s="86" t="e">
        <f>'01 - Oprava vodovodního ř...'!P135</f>
        <v>#REF!</v>
      </c>
      <c r="AV96" s="85">
        <f>'01 - Oprava vodovodního ř...'!J35</f>
        <v>0</v>
      </c>
      <c r="AW96" s="85">
        <f>'01 - Oprava vodovodního ř...'!J36</f>
        <v>0</v>
      </c>
      <c r="AX96" s="85">
        <f>'01 - Oprava vodovodního ř...'!J37</f>
        <v>0</v>
      </c>
      <c r="AY96" s="85">
        <f>'01 - Oprava vodovodního ř...'!J38</f>
        <v>0</v>
      </c>
      <c r="AZ96" s="85">
        <f>'01 - Oprava vodovodního ř...'!F35</f>
        <v>0</v>
      </c>
      <c r="BA96" s="85">
        <f>'01 - Oprava vodovodního ř...'!F36</f>
        <v>0</v>
      </c>
      <c r="BB96" s="85">
        <f>'01 - Oprava vodovodního ř...'!F37</f>
        <v>0</v>
      </c>
      <c r="BC96" s="85">
        <f>'01 - Oprava vodovodního ř...'!F38</f>
        <v>0</v>
      </c>
      <c r="BD96" s="87">
        <f>'01 - Oprava vodovodního ř...'!F39</f>
        <v>0</v>
      </c>
      <c r="BT96" s="83" t="s">
        <v>83</v>
      </c>
      <c r="BV96" s="83" t="s">
        <v>77</v>
      </c>
      <c r="BW96" s="83" t="s">
        <v>88</v>
      </c>
      <c r="BX96" s="83" t="s">
        <v>5</v>
      </c>
      <c r="CL96" s="83" t="s">
        <v>1</v>
      </c>
      <c r="CM96" s="83" t="s">
        <v>85</v>
      </c>
    </row>
    <row r="97" spans="2:44" s="1" customFormat="1" ht="30" customHeight="1">
      <c r="B97" s="32"/>
      <c r="AR97" s="32"/>
    </row>
    <row r="98" spans="2:44" s="1" customFormat="1" ht="6.95" customHeight="1"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32"/>
    </row>
  </sheetData>
  <sheetProtection algorithmName="SHA-512" hashValue="X7pvuzBQOt6ClU3pBjodXEgBEmk1LzJ+Cqm6EOAXFDdeiVhLtGqSakPX96JowyuHxNPGdPi7LuO88KITAMywjQ==" saltValue="MIhe3bSBJuw8gp5CgEHa4IvDq8YMFwNr+Hvc1xLaUo7bgC9kaCuj287Xe2oU5TlPVcPyMlIiCQG00vyV8Yo8zA==" spinCount="100000" sheet="1" objects="1" scenarios="1" formatColumns="0" formatRows="0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</mergeCells>
  <hyperlinks>
    <hyperlink ref="A95" location="'00 - Ostatní a vedlejší n...'!C2" display="/" xr:uid="{00000000-0004-0000-0000-000000000000}"/>
    <hyperlink ref="A96" location="'01 - Oprava vodovodního ř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B2:BM144"/>
  <sheetViews>
    <sheetView showGridLines="0" topLeftCell="A121" workbookViewId="0">
      <selection activeCell="I133" sqref="I13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0" hidden="1" customWidth="1"/>
  </cols>
  <sheetData>
    <row r="2" spans="2:46" ht="36.950000000000003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7" t="s">
        <v>84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5" customHeight="1">
      <c r="B4" s="20"/>
      <c r="D4" s="21" t="s">
        <v>89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Uherské Hradiště, Rybárny, ul.Zerzavice, Oprava vodovodního řadu C-1</v>
      </c>
      <c r="F7" s="245"/>
      <c r="G7" s="245"/>
      <c r="H7" s="245"/>
      <c r="L7" s="20"/>
    </row>
    <row r="8" spans="2:46" s="1" customFormat="1" ht="12" customHeight="1">
      <c r="B8" s="32"/>
      <c r="D8" s="27" t="s">
        <v>90</v>
      </c>
      <c r="L8" s="32"/>
    </row>
    <row r="9" spans="2:46" s="1" customFormat="1" ht="16.5" customHeight="1">
      <c r="B9" s="32"/>
      <c r="E9" s="215" t="s">
        <v>91</v>
      </c>
      <c r="F9" s="246"/>
      <c r="G9" s="246"/>
      <c r="H9" s="24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19. 3. 2023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7" t="str">
        <f>'Rekapitulace stavby'!E14</f>
        <v>Vyplň údaj</v>
      </c>
      <c r="F18" s="234"/>
      <c r="G18" s="234"/>
      <c r="H18" s="234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89"/>
      <c r="E27" s="238" t="s">
        <v>1</v>
      </c>
      <c r="F27" s="238"/>
      <c r="G27" s="238"/>
      <c r="H27" s="23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14.45" customHeight="1">
      <c r="B30" s="32"/>
      <c r="D30" s="25" t="s">
        <v>92</v>
      </c>
      <c r="J30" s="90">
        <f>J96</f>
        <v>0</v>
      </c>
      <c r="L30" s="32"/>
    </row>
    <row r="31" spans="2:12" s="1" customFormat="1" ht="14.45" customHeight="1">
      <c r="B31" s="32"/>
      <c r="D31" s="91" t="s">
        <v>93</v>
      </c>
      <c r="J31" s="90">
        <f>J103</f>
        <v>0</v>
      </c>
      <c r="L31" s="32"/>
    </row>
    <row r="32" spans="2:12" s="1" customFormat="1" ht="25.35" customHeight="1">
      <c r="B32" s="32"/>
      <c r="D32" s="92" t="s">
        <v>35</v>
      </c>
      <c r="J32" s="66">
        <f>ROUND(J30 + J31,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5" t="s">
        <v>39</v>
      </c>
      <c r="E35" s="27" t="s">
        <v>40</v>
      </c>
      <c r="F35" s="93">
        <f>ROUND((SUM(BE103:BE110) + SUM(BE130:BE142)),  2)</f>
        <v>0</v>
      </c>
      <c r="I35" s="94">
        <v>0.21</v>
      </c>
      <c r="J35" s="93">
        <f>ROUND(((SUM(BE103:BE110) + SUM(BE130:BE142))*I35),  2)</f>
        <v>0</v>
      </c>
      <c r="L35" s="32"/>
    </row>
    <row r="36" spans="2:12" s="1" customFormat="1" ht="14.45" customHeight="1">
      <c r="B36" s="32"/>
      <c r="E36" s="27" t="s">
        <v>41</v>
      </c>
      <c r="F36" s="93">
        <f>ROUND((SUM(BF103:BF110) + SUM(BF130:BF142)),  2)</f>
        <v>0</v>
      </c>
      <c r="I36" s="94">
        <v>0.15</v>
      </c>
      <c r="J36" s="93">
        <f>ROUND(((SUM(BF103:BF110) + SUM(BF130:BF142))*I36),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93">
        <f>ROUND((SUM(BG103:BG110) + SUM(BG130:BG142)),  2)</f>
        <v>0</v>
      </c>
      <c r="I37" s="94">
        <v>0.21</v>
      </c>
      <c r="J37" s="93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93">
        <f>ROUND((SUM(BH103:BH110) + SUM(BH130:BH142)),  2)</f>
        <v>0</v>
      </c>
      <c r="I38" s="94">
        <v>0.15</v>
      </c>
      <c r="J38" s="93">
        <f>0</f>
        <v>0</v>
      </c>
      <c r="L38" s="32"/>
    </row>
    <row r="39" spans="2:12" s="1" customFormat="1" ht="14.45" hidden="1" customHeight="1">
      <c r="B39" s="32"/>
      <c r="E39" s="27" t="s">
        <v>44</v>
      </c>
      <c r="F39" s="93">
        <f>ROUND((SUM(BI103:BI110) + SUM(BI130:BI142)),  2)</f>
        <v>0</v>
      </c>
      <c r="I39" s="94">
        <v>0</v>
      </c>
      <c r="J39" s="9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5"/>
      <c r="D41" s="96" t="s">
        <v>45</v>
      </c>
      <c r="E41" s="57"/>
      <c r="F41" s="57"/>
      <c r="G41" s="97" t="s">
        <v>46</v>
      </c>
      <c r="H41" s="98" t="s">
        <v>47</v>
      </c>
      <c r="I41" s="57"/>
      <c r="J41" s="99">
        <f>SUM(J32:J39)</f>
        <v>0</v>
      </c>
      <c r="K41" s="100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50</v>
      </c>
      <c r="E61" s="34"/>
      <c r="F61" s="101" t="s">
        <v>51</v>
      </c>
      <c r="G61" s="43" t="s">
        <v>50</v>
      </c>
      <c r="H61" s="34"/>
      <c r="I61" s="34"/>
      <c r="J61" s="10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50</v>
      </c>
      <c r="E76" s="34"/>
      <c r="F76" s="101" t="s">
        <v>51</v>
      </c>
      <c r="G76" s="43" t="s">
        <v>50</v>
      </c>
      <c r="H76" s="34"/>
      <c r="I76" s="34"/>
      <c r="J76" s="102" t="s">
        <v>51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94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44" t="str">
        <f>E7</f>
        <v>Uherské Hradiště, Rybárny, ul.Zerzavice, Oprava vodovodního řadu C-1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90</v>
      </c>
      <c r="L86" s="32"/>
    </row>
    <row r="87" spans="2:47" s="1" customFormat="1" ht="16.5" customHeight="1">
      <c r="B87" s="32"/>
      <c r="E87" s="215" t="str">
        <f>E9</f>
        <v>00 - Ostatní a vedlejší náklady</v>
      </c>
      <c r="F87" s="246"/>
      <c r="G87" s="246"/>
      <c r="H87" s="24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19. 3. 2023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Slovácké vodárny a kanalizace, a.s.</v>
      </c>
      <c r="I91" s="27" t="s">
        <v>30</v>
      </c>
      <c r="J91" s="30" t="str">
        <f>E21</f>
        <v>AQOL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3" t="s">
        <v>95</v>
      </c>
      <c r="D94" s="95"/>
      <c r="E94" s="95"/>
      <c r="F94" s="95"/>
      <c r="G94" s="95"/>
      <c r="H94" s="95"/>
      <c r="I94" s="95"/>
      <c r="J94" s="104" t="s">
        <v>96</v>
      </c>
      <c r="K94" s="95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5" t="s">
        <v>97</v>
      </c>
      <c r="J96" s="66">
        <f>J130</f>
        <v>0</v>
      </c>
      <c r="L96" s="32"/>
      <c r="AU96" s="17" t="s">
        <v>98</v>
      </c>
    </row>
    <row r="97" spans="2:65" s="8" customFormat="1" ht="24.95" customHeight="1">
      <c r="B97" s="106"/>
      <c r="D97" s="107" t="s">
        <v>99</v>
      </c>
      <c r="E97" s="108"/>
      <c r="F97" s="108"/>
      <c r="G97" s="108"/>
      <c r="H97" s="108"/>
      <c r="I97" s="108"/>
      <c r="J97" s="109">
        <f>J131</f>
        <v>0</v>
      </c>
      <c r="L97" s="106"/>
    </row>
    <row r="98" spans="2:65" s="9" customFormat="1" ht="19.899999999999999" customHeight="1">
      <c r="B98" s="110"/>
      <c r="D98" s="111" t="s">
        <v>100</v>
      </c>
      <c r="E98" s="112"/>
      <c r="F98" s="112"/>
      <c r="G98" s="112"/>
      <c r="H98" s="112"/>
      <c r="I98" s="112"/>
      <c r="J98" s="113">
        <f>J132</f>
        <v>0</v>
      </c>
      <c r="L98" s="110"/>
    </row>
    <row r="99" spans="2:65" s="8" customFormat="1" ht="24.95" customHeight="1">
      <c r="B99" s="106"/>
      <c r="D99" s="107" t="s">
        <v>101</v>
      </c>
      <c r="E99" s="108"/>
      <c r="F99" s="108"/>
      <c r="G99" s="108"/>
      <c r="H99" s="108"/>
      <c r="I99" s="108"/>
      <c r="J99" s="109">
        <f>J137</f>
        <v>0</v>
      </c>
      <c r="L99" s="106"/>
    </row>
    <row r="100" spans="2:65" s="9" customFormat="1" ht="19.899999999999999" customHeight="1">
      <c r="B100" s="110"/>
      <c r="D100" s="111" t="s">
        <v>102</v>
      </c>
      <c r="E100" s="112"/>
      <c r="F100" s="112"/>
      <c r="G100" s="112"/>
      <c r="H100" s="112"/>
      <c r="I100" s="112"/>
      <c r="J100" s="113">
        <f>J138</f>
        <v>0</v>
      </c>
      <c r="L100" s="110"/>
    </row>
    <row r="101" spans="2:65" s="1" customFormat="1" ht="21.75" customHeight="1">
      <c r="B101" s="32"/>
      <c r="L101" s="32"/>
    </row>
    <row r="102" spans="2:65" s="1" customFormat="1" ht="6.95" customHeight="1">
      <c r="B102" s="32"/>
      <c r="L102" s="32"/>
    </row>
    <row r="103" spans="2:65" s="1" customFormat="1" ht="29.25" customHeight="1">
      <c r="B103" s="32"/>
      <c r="C103" s="105" t="s">
        <v>103</v>
      </c>
      <c r="J103" s="114">
        <f>ROUND(J104 + J105 + J106 + J107 + J108 + J109,2)</f>
        <v>0</v>
      </c>
      <c r="L103" s="32"/>
      <c r="N103" s="115" t="s">
        <v>39</v>
      </c>
    </row>
    <row r="104" spans="2:65" s="1" customFormat="1" ht="18" customHeight="1">
      <c r="B104" s="32"/>
      <c r="D104" s="242" t="s">
        <v>104</v>
      </c>
      <c r="E104" s="243"/>
      <c r="F104" s="243"/>
      <c r="J104" s="117">
        <v>0</v>
      </c>
      <c r="L104" s="118"/>
      <c r="M104" s="119"/>
      <c r="N104" s="120" t="s">
        <v>40</v>
      </c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Q104" s="119"/>
      <c r="AR104" s="119"/>
      <c r="AS104" s="119"/>
      <c r="AT104" s="119"/>
      <c r="AU104" s="119"/>
      <c r="AV104" s="119"/>
      <c r="AW104" s="119"/>
      <c r="AX104" s="119"/>
      <c r="AY104" s="121" t="s">
        <v>105</v>
      </c>
      <c r="AZ104" s="119"/>
      <c r="BA104" s="119"/>
      <c r="BB104" s="119"/>
      <c r="BC104" s="119"/>
      <c r="BD104" s="119"/>
      <c r="BE104" s="122">
        <f t="shared" ref="BE104:BE109" si="0">IF(N104="základní",J104,0)</f>
        <v>0</v>
      </c>
      <c r="BF104" s="122">
        <f t="shared" ref="BF104:BF109" si="1">IF(N104="snížená",J104,0)</f>
        <v>0</v>
      </c>
      <c r="BG104" s="122">
        <f t="shared" ref="BG104:BG109" si="2">IF(N104="zákl. přenesená",J104,0)</f>
        <v>0</v>
      </c>
      <c r="BH104" s="122">
        <f t="shared" ref="BH104:BH109" si="3">IF(N104="sníž. přenesená",J104,0)</f>
        <v>0</v>
      </c>
      <c r="BI104" s="122">
        <f t="shared" ref="BI104:BI109" si="4">IF(N104="nulová",J104,0)</f>
        <v>0</v>
      </c>
      <c r="BJ104" s="121" t="s">
        <v>83</v>
      </c>
      <c r="BK104" s="119"/>
      <c r="BL104" s="119"/>
      <c r="BM104" s="119"/>
    </row>
    <row r="105" spans="2:65" s="1" customFormat="1" ht="18" customHeight="1">
      <c r="B105" s="32"/>
      <c r="D105" s="242" t="s">
        <v>106</v>
      </c>
      <c r="E105" s="243"/>
      <c r="F105" s="243"/>
      <c r="J105" s="117">
        <v>0</v>
      </c>
      <c r="L105" s="118"/>
      <c r="M105" s="119"/>
      <c r="N105" s="120" t="s">
        <v>40</v>
      </c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Q105" s="119"/>
      <c r="AR105" s="119"/>
      <c r="AS105" s="119"/>
      <c r="AT105" s="119"/>
      <c r="AU105" s="119"/>
      <c r="AV105" s="119"/>
      <c r="AW105" s="119"/>
      <c r="AX105" s="119"/>
      <c r="AY105" s="121" t="s">
        <v>105</v>
      </c>
      <c r="AZ105" s="119"/>
      <c r="BA105" s="119"/>
      <c r="BB105" s="119"/>
      <c r="BC105" s="119"/>
      <c r="BD105" s="119"/>
      <c r="BE105" s="122">
        <f t="shared" si="0"/>
        <v>0</v>
      </c>
      <c r="BF105" s="122">
        <f t="shared" si="1"/>
        <v>0</v>
      </c>
      <c r="BG105" s="122">
        <f t="shared" si="2"/>
        <v>0</v>
      </c>
      <c r="BH105" s="122">
        <f t="shared" si="3"/>
        <v>0</v>
      </c>
      <c r="BI105" s="122">
        <f t="shared" si="4"/>
        <v>0</v>
      </c>
      <c r="BJ105" s="121" t="s">
        <v>83</v>
      </c>
      <c r="BK105" s="119"/>
      <c r="BL105" s="119"/>
      <c r="BM105" s="119"/>
    </row>
    <row r="106" spans="2:65" s="1" customFormat="1" ht="18" customHeight="1">
      <c r="B106" s="32"/>
      <c r="D106" s="242" t="s">
        <v>107</v>
      </c>
      <c r="E106" s="243"/>
      <c r="F106" s="243"/>
      <c r="J106" s="117">
        <v>0</v>
      </c>
      <c r="L106" s="118"/>
      <c r="M106" s="119"/>
      <c r="N106" s="120" t="s">
        <v>40</v>
      </c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Q106" s="119"/>
      <c r="AR106" s="119"/>
      <c r="AS106" s="119"/>
      <c r="AT106" s="119"/>
      <c r="AU106" s="119"/>
      <c r="AV106" s="119"/>
      <c r="AW106" s="119"/>
      <c r="AX106" s="119"/>
      <c r="AY106" s="121" t="s">
        <v>105</v>
      </c>
      <c r="AZ106" s="119"/>
      <c r="BA106" s="119"/>
      <c r="BB106" s="119"/>
      <c r="BC106" s="119"/>
      <c r="BD106" s="119"/>
      <c r="BE106" s="122">
        <f t="shared" si="0"/>
        <v>0</v>
      </c>
      <c r="BF106" s="122">
        <f t="shared" si="1"/>
        <v>0</v>
      </c>
      <c r="BG106" s="122">
        <f t="shared" si="2"/>
        <v>0</v>
      </c>
      <c r="BH106" s="122">
        <f t="shared" si="3"/>
        <v>0</v>
      </c>
      <c r="BI106" s="122">
        <f t="shared" si="4"/>
        <v>0</v>
      </c>
      <c r="BJ106" s="121" t="s">
        <v>83</v>
      </c>
      <c r="BK106" s="119"/>
      <c r="BL106" s="119"/>
      <c r="BM106" s="119"/>
    </row>
    <row r="107" spans="2:65" s="1" customFormat="1" ht="18" customHeight="1">
      <c r="B107" s="32"/>
      <c r="D107" s="242" t="s">
        <v>108</v>
      </c>
      <c r="E107" s="243"/>
      <c r="F107" s="243"/>
      <c r="J107" s="117">
        <v>0</v>
      </c>
      <c r="L107" s="118"/>
      <c r="M107" s="119"/>
      <c r="N107" s="120" t="s">
        <v>40</v>
      </c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Q107" s="119"/>
      <c r="AR107" s="119"/>
      <c r="AS107" s="119"/>
      <c r="AT107" s="119"/>
      <c r="AU107" s="119"/>
      <c r="AV107" s="119"/>
      <c r="AW107" s="119"/>
      <c r="AX107" s="119"/>
      <c r="AY107" s="121" t="s">
        <v>105</v>
      </c>
      <c r="AZ107" s="119"/>
      <c r="BA107" s="119"/>
      <c r="BB107" s="119"/>
      <c r="BC107" s="119"/>
      <c r="BD107" s="119"/>
      <c r="BE107" s="122">
        <f t="shared" si="0"/>
        <v>0</v>
      </c>
      <c r="BF107" s="122">
        <f t="shared" si="1"/>
        <v>0</v>
      </c>
      <c r="BG107" s="122">
        <f t="shared" si="2"/>
        <v>0</v>
      </c>
      <c r="BH107" s="122">
        <f t="shared" si="3"/>
        <v>0</v>
      </c>
      <c r="BI107" s="122">
        <f t="shared" si="4"/>
        <v>0</v>
      </c>
      <c r="BJ107" s="121" t="s">
        <v>83</v>
      </c>
      <c r="BK107" s="119"/>
      <c r="BL107" s="119"/>
      <c r="BM107" s="119"/>
    </row>
    <row r="108" spans="2:65" s="1" customFormat="1" ht="18" customHeight="1">
      <c r="B108" s="32"/>
      <c r="D108" s="242" t="s">
        <v>109</v>
      </c>
      <c r="E108" s="243"/>
      <c r="F108" s="243"/>
      <c r="J108" s="117">
        <v>0</v>
      </c>
      <c r="L108" s="118"/>
      <c r="M108" s="119"/>
      <c r="N108" s="120" t="s">
        <v>40</v>
      </c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119"/>
      <c r="AT108" s="119"/>
      <c r="AU108" s="119"/>
      <c r="AV108" s="119"/>
      <c r="AW108" s="119"/>
      <c r="AX108" s="119"/>
      <c r="AY108" s="121" t="s">
        <v>105</v>
      </c>
      <c r="AZ108" s="119"/>
      <c r="BA108" s="119"/>
      <c r="BB108" s="119"/>
      <c r="BC108" s="119"/>
      <c r="BD108" s="119"/>
      <c r="BE108" s="122">
        <f t="shared" si="0"/>
        <v>0</v>
      </c>
      <c r="BF108" s="122">
        <f t="shared" si="1"/>
        <v>0</v>
      </c>
      <c r="BG108" s="122">
        <f t="shared" si="2"/>
        <v>0</v>
      </c>
      <c r="BH108" s="122">
        <f t="shared" si="3"/>
        <v>0</v>
      </c>
      <c r="BI108" s="122">
        <f t="shared" si="4"/>
        <v>0</v>
      </c>
      <c r="BJ108" s="121" t="s">
        <v>83</v>
      </c>
      <c r="BK108" s="119"/>
      <c r="BL108" s="119"/>
      <c r="BM108" s="119"/>
    </row>
    <row r="109" spans="2:65" s="1" customFormat="1" ht="18" customHeight="1">
      <c r="B109" s="32"/>
      <c r="D109" s="116" t="s">
        <v>110</v>
      </c>
      <c r="J109" s="117">
        <f>ROUND(J30*T109,2)</f>
        <v>0</v>
      </c>
      <c r="L109" s="118"/>
      <c r="M109" s="119"/>
      <c r="N109" s="120" t="s">
        <v>40</v>
      </c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Q109" s="119"/>
      <c r="AR109" s="119"/>
      <c r="AS109" s="119"/>
      <c r="AT109" s="119"/>
      <c r="AU109" s="119"/>
      <c r="AV109" s="119"/>
      <c r="AW109" s="119"/>
      <c r="AX109" s="119"/>
      <c r="AY109" s="121" t="s">
        <v>111</v>
      </c>
      <c r="AZ109" s="119"/>
      <c r="BA109" s="119"/>
      <c r="BB109" s="119"/>
      <c r="BC109" s="119"/>
      <c r="BD109" s="119"/>
      <c r="BE109" s="122">
        <f t="shared" si="0"/>
        <v>0</v>
      </c>
      <c r="BF109" s="122">
        <f t="shared" si="1"/>
        <v>0</v>
      </c>
      <c r="BG109" s="122">
        <f t="shared" si="2"/>
        <v>0</v>
      </c>
      <c r="BH109" s="122">
        <f t="shared" si="3"/>
        <v>0</v>
      </c>
      <c r="BI109" s="122">
        <f t="shared" si="4"/>
        <v>0</v>
      </c>
      <c r="BJ109" s="121" t="s">
        <v>83</v>
      </c>
      <c r="BK109" s="119"/>
      <c r="BL109" s="119"/>
      <c r="BM109" s="119"/>
    </row>
    <row r="110" spans="2:65" s="1" customFormat="1">
      <c r="B110" s="32"/>
      <c r="L110" s="32"/>
    </row>
    <row r="111" spans="2:65" s="1" customFormat="1" ht="29.25" customHeight="1">
      <c r="B111" s="32"/>
      <c r="C111" s="123" t="s">
        <v>112</v>
      </c>
      <c r="D111" s="95"/>
      <c r="E111" s="95"/>
      <c r="F111" s="95"/>
      <c r="G111" s="95"/>
      <c r="H111" s="95"/>
      <c r="I111" s="95"/>
      <c r="J111" s="124">
        <f>ROUND(J96+J103,2)</f>
        <v>0</v>
      </c>
      <c r="K111" s="95"/>
      <c r="L111" s="32"/>
    </row>
    <row r="112" spans="2:65" s="1" customFormat="1" ht="6.95" customHeight="1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2"/>
    </row>
    <row r="116" spans="2:12" s="1" customFormat="1" ht="6.95" customHeight="1"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2"/>
    </row>
    <row r="117" spans="2:12" s="1" customFormat="1" ht="24.95" customHeight="1">
      <c r="B117" s="32"/>
      <c r="C117" s="21" t="s">
        <v>113</v>
      </c>
      <c r="L117" s="32"/>
    </row>
    <row r="118" spans="2:12" s="1" customFormat="1" ht="6.95" customHeight="1">
      <c r="B118" s="32"/>
      <c r="L118" s="32"/>
    </row>
    <row r="119" spans="2:12" s="1" customFormat="1" ht="12" customHeight="1">
      <c r="B119" s="32"/>
      <c r="C119" s="27" t="s">
        <v>16</v>
      </c>
      <c r="L119" s="32"/>
    </row>
    <row r="120" spans="2:12" s="1" customFormat="1" ht="26.25" customHeight="1">
      <c r="B120" s="32"/>
      <c r="E120" s="244" t="str">
        <f>E7</f>
        <v>Uherské Hradiště, Rybárny, ul.Zerzavice, Oprava vodovodního řadu C-1</v>
      </c>
      <c r="F120" s="245"/>
      <c r="G120" s="245"/>
      <c r="H120" s="245"/>
      <c r="L120" s="32"/>
    </row>
    <row r="121" spans="2:12" s="1" customFormat="1" ht="12" customHeight="1">
      <c r="B121" s="32"/>
      <c r="C121" s="27" t="s">
        <v>90</v>
      </c>
      <c r="L121" s="32"/>
    </row>
    <row r="122" spans="2:12" s="1" customFormat="1" ht="16.5" customHeight="1">
      <c r="B122" s="32"/>
      <c r="E122" s="215" t="str">
        <f>E9</f>
        <v>00 - Ostatní a vedlejší náklady</v>
      </c>
      <c r="F122" s="246"/>
      <c r="G122" s="246"/>
      <c r="H122" s="246"/>
      <c r="L122" s="32"/>
    </row>
    <row r="123" spans="2:12" s="1" customFormat="1" ht="6.95" customHeight="1">
      <c r="B123" s="32"/>
      <c r="L123" s="32"/>
    </row>
    <row r="124" spans="2:12" s="1" customFormat="1" ht="12" customHeight="1">
      <c r="B124" s="32"/>
      <c r="C124" s="27" t="s">
        <v>20</v>
      </c>
      <c r="F124" s="25" t="str">
        <f>F12</f>
        <v xml:space="preserve"> </v>
      </c>
      <c r="I124" s="27" t="s">
        <v>22</v>
      </c>
      <c r="J124" s="52" t="str">
        <f>IF(J12="","",J12)</f>
        <v>19. 3. 2023</v>
      </c>
      <c r="L124" s="32"/>
    </row>
    <row r="125" spans="2:12" s="1" customFormat="1" ht="6.95" customHeight="1">
      <c r="B125" s="32"/>
      <c r="L125" s="32"/>
    </row>
    <row r="126" spans="2:12" s="1" customFormat="1" ht="15.2" customHeight="1">
      <c r="B126" s="32"/>
      <c r="C126" s="27" t="s">
        <v>24</v>
      </c>
      <c r="F126" s="25" t="str">
        <f>E15</f>
        <v>Slovácké vodárny a kanalizace, a.s.</v>
      </c>
      <c r="I126" s="27" t="s">
        <v>30</v>
      </c>
      <c r="J126" s="30" t="str">
        <f>E21</f>
        <v>AQOL s.r.o.</v>
      </c>
      <c r="L126" s="32"/>
    </row>
    <row r="127" spans="2:12" s="1" customFormat="1" ht="15.2" customHeight="1">
      <c r="B127" s="32"/>
      <c r="C127" s="27" t="s">
        <v>28</v>
      </c>
      <c r="F127" s="25" t="str">
        <f>IF(E18="","",E18)</f>
        <v>Vyplň údaj</v>
      </c>
      <c r="I127" s="27" t="s">
        <v>33</v>
      </c>
      <c r="J127" s="30" t="str">
        <f>E24</f>
        <v xml:space="preserve"> </v>
      </c>
      <c r="L127" s="32"/>
    </row>
    <row r="128" spans="2:12" s="1" customFormat="1" ht="10.35" customHeight="1">
      <c r="B128" s="32"/>
      <c r="L128" s="32"/>
    </row>
    <row r="129" spans="2:65" s="10" customFormat="1" ht="29.25" customHeight="1">
      <c r="B129" s="125"/>
      <c r="C129" s="126" t="s">
        <v>114</v>
      </c>
      <c r="D129" s="127" t="s">
        <v>60</v>
      </c>
      <c r="E129" s="127" t="s">
        <v>56</v>
      </c>
      <c r="F129" s="127" t="s">
        <v>57</v>
      </c>
      <c r="G129" s="127" t="s">
        <v>115</v>
      </c>
      <c r="H129" s="127" t="s">
        <v>116</v>
      </c>
      <c r="I129" s="127" t="s">
        <v>117</v>
      </c>
      <c r="J129" s="128" t="s">
        <v>96</v>
      </c>
      <c r="K129" s="129" t="s">
        <v>118</v>
      </c>
      <c r="L129" s="125"/>
      <c r="M129" s="59" t="s">
        <v>1</v>
      </c>
      <c r="N129" s="60" t="s">
        <v>39</v>
      </c>
      <c r="O129" s="60" t="s">
        <v>119</v>
      </c>
      <c r="P129" s="60" t="s">
        <v>120</v>
      </c>
      <c r="Q129" s="60" t="s">
        <v>121</v>
      </c>
      <c r="R129" s="60" t="s">
        <v>122</v>
      </c>
      <c r="S129" s="60" t="s">
        <v>123</v>
      </c>
      <c r="T129" s="61" t="s">
        <v>124</v>
      </c>
    </row>
    <row r="130" spans="2:65" s="1" customFormat="1" ht="22.9" customHeight="1">
      <c r="B130" s="32"/>
      <c r="C130" s="64" t="s">
        <v>125</v>
      </c>
      <c r="J130" s="130">
        <f>BK130</f>
        <v>0</v>
      </c>
      <c r="L130" s="32"/>
      <c r="M130" s="62"/>
      <c r="N130" s="53"/>
      <c r="O130" s="53"/>
      <c r="P130" s="131">
        <f>P131+P137</f>
        <v>0</v>
      </c>
      <c r="Q130" s="53"/>
      <c r="R130" s="131">
        <f>R131+R137</f>
        <v>0</v>
      </c>
      <c r="S130" s="53"/>
      <c r="T130" s="132">
        <f>T131+T137</f>
        <v>0</v>
      </c>
      <c r="AT130" s="17" t="s">
        <v>74</v>
      </c>
      <c r="AU130" s="17" t="s">
        <v>98</v>
      </c>
      <c r="BK130" s="133">
        <f>BK131+BK137</f>
        <v>0</v>
      </c>
    </row>
    <row r="131" spans="2:65" s="11" customFormat="1" ht="25.9" customHeight="1">
      <c r="B131" s="134"/>
      <c r="D131" s="135" t="s">
        <v>74</v>
      </c>
      <c r="E131" s="136" t="s">
        <v>126</v>
      </c>
      <c r="F131" s="136" t="s">
        <v>127</v>
      </c>
      <c r="I131" s="137"/>
      <c r="J131" s="138">
        <f>BK131</f>
        <v>0</v>
      </c>
      <c r="L131" s="134"/>
      <c r="M131" s="139"/>
      <c r="P131" s="140">
        <f>P132</f>
        <v>0</v>
      </c>
      <c r="R131" s="140">
        <f>R132</f>
        <v>0</v>
      </c>
      <c r="T131" s="141">
        <f>T132</f>
        <v>0</v>
      </c>
      <c r="AR131" s="135" t="s">
        <v>83</v>
      </c>
      <c r="AT131" s="142" t="s">
        <v>74</v>
      </c>
      <c r="AU131" s="142" t="s">
        <v>75</v>
      </c>
      <c r="AY131" s="135" t="s">
        <v>128</v>
      </c>
      <c r="BK131" s="143">
        <f>BK132</f>
        <v>0</v>
      </c>
    </row>
    <row r="132" spans="2:65" s="11" customFormat="1" ht="22.9" customHeight="1">
      <c r="B132" s="134"/>
      <c r="D132" s="135" t="s">
        <v>74</v>
      </c>
      <c r="E132" s="144" t="s">
        <v>129</v>
      </c>
      <c r="F132" s="144" t="s">
        <v>93</v>
      </c>
      <c r="I132" s="137"/>
      <c r="J132" s="145">
        <f>BK132</f>
        <v>0</v>
      </c>
      <c r="L132" s="134"/>
      <c r="M132" s="139"/>
      <c r="P132" s="140">
        <f>SUM(P133:P136)</f>
        <v>0</v>
      </c>
      <c r="R132" s="140">
        <f>SUM(R133:R136)</f>
        <v>0</v>
      </c>
      <c r="T132" s="141">
        <f>SUM(T133:T136)</f>
        <v>0</v>
      </c>
      <c r="AR132" s="135" t="s">
        <v>83</v>
      </c>
      <c r="AT132" s="142" t="s">
        <v>74</v>
      </c>
      <c r="AU132" s="142" t="s">
        <v>83</v>
      </c>
      <c r="AY132" s="135" t="s">
        <v>128</v>
      </c>
      <c r="BK132" s="143">
        <f>SUM(BK133:BK136)</f>
        <v>0</v>
      </c>
    </row>
    <row r="133" spans="2:65" s="1" customFormat="1" ht="24.2" customHeight="1">
      <c r="B133" s="32"/>
      <c r="C133" s="146" t="s">
        <v>83</v>
      </c>
      <c r="D133" s="146" t="s">
        <v>130</v>
      </c>
      <c r="E133" s="147" t="s">
        <v>131</v>
      </c>
      <c r="F133" s="148" t="s">
        <v>132</v>
      </c>
      <c r="G133" s="149" t="s">
        <v>133</v>
      </c>
      <c r="H133" s="150">
        <v>1</v>
      </c>
      <c r="I133" s="151"/>
      <c r="J133" s="152">
        <f>ROUND(I133*H133,2)</f>
        <v>0</v>
      </c>
      <c r="K133" s="153"/>
      <c r="L133" s="32"/>
      <c r="M133" s="154" t="s">
        <v>1</v>
      </c>
      <c r="N133" s="115" t="s">
        <v>40</v>
      </c>
      <c r="P133" s="155">
        <f>O133*H133</f>
        <v>0</v>
      </c>
      <c r="Q133" s="155">
        <v>0</v>
      </c>
      <c r="R133" s="155">
        <f>Q133*H133</f>
        <v>0</v>
      </c>
      <c r="S133" s="155">
        <v>0</v>
      </c>
      <c r="T133" s="156">
        <f>S133*H133</f>
        <v>0</v>
      </c>
      <c r="AR133" s="157" t="s">
        <v>134</v>
      </c>
      <c r="AT133" s="157" t="s">
        <v>130</v>
      </c>
      <c r="AU133" s="157" t="s">
        <v>85</v>
      </c>
      <c r="AY133" s="17" t="s">
        <v>128</v>
      </c>
      <c r="BE133" s="158">
        <f>IF(N133="základní",J133,0)</f>
        <v>0</v>
      </c>
      <c r="BF133" s="158">
        <f>IF(N133="snížená",J133,0)</f>
        <v>0</v>
      </c>
      <c r="BG133" s="158">
        <f>IF(N133="zákl. přenesená",J133,0)</f>
        <v>0</v>
      </c>
      <c r="BH133" s="158">
        <f>IF(N133="sníž. přenesená",J133,0)</f>
        <v>0</v>
      </c>
      <c r="BI133" s="158">
        <f>IF(N133="nulová",J133,0)</f>
        <v>0</v>
      </c>
      <c r="BJ133" s="17" t="s">
        <v>83</v>
      </c>
      <c r="BK133" s="158">
        <f>ROUND(I133*H133,2)</f>
        <v>0</v>
      </c>
      <c r="BL133" s="17" t="s">
        <v>134</v>
      </c>
      <c r="BM133" s="157" t="s">
        <v>135</v>
      </c>
    </row>
    <row r="134" spans="2:65" s="1" customFormat="1" ht="21.75" customHeight="1">
      <c r="B134" s="32"/>
      <c r="C134" s="146" t="s">
        <v>85</v>
      </c>
      <c r="D134" s="146" t="s">
        <v>130</v>
      </c>
      <c r="E134" s="147" t="s">
        <v>136</v>
      </c>
      <c r="F134" s="148" t="s">
        <v>137</v>
      </c>
      <c r="G134" s="149" t="s">
        <v>133</v>
      </c>
      <c r="H134" s="150">
        <v>1</v>
      </c>
      <c r="I134" s="151"/>
      <c r="J134" s="152">
        <f>ROUND(I134*H134,2)</f>
        <v>0</v>
      </c>
      <c r="K134" s="153"/>
      <c r="L134" s="32"/>
      <c r="M134" s="154" t="s">
        <v>1</v>
      </c>
      <c r="N134" s="115" t="s">
        <v>40</v>
      </c>
      <c r="P134" s="155">
        <f>O134*H134</f>
        <v>0</v>
      </c>
      <c r="Q134" s="155">
        <v>0</v>
      </c>
      <c r="R134" s="155">
        <f>Q134*H134</f>
        <v>0</v>
      </c>
      <c r="S134" s="155">
        <v>0</v>
      </c>
      <c r="T134" s="156">
        <f>S134*H134</f>
        <v>0</v>
      </c>
      <c r="AR134" s="157" t="s">
        <v>134</v>
      </c>
      <c r="AT134" s="157" t="s">
        <v>130</v>
      </c>
      <c r="AU134" s="157" t="s">
        <v>85</v>
      </c>
      <c r="AY134" s="17" t="s">
        <v>128</v>
      </c>
      <c r="BE134" s="158">
        <f>IF(N134="základní",J134,0)</f>
        <v>0</v>
      </c>
      <c r="BF134" s="158">
        <f>IF(N134="snížená",J134,0)</f>
        <v>0</v>
      </c>
      <c r="BG134" s="158">
        <f>IF(N134="zákl. přenesená",J134,0)</f>
        <v>0</v>
      </c>
      <c r="BH134" s="158">
        <f>IF(N134="sníž. přenesená",J134,0)</f>
        <v>0</v>
      </c>
      <c r="BI134" s="158">
        <f>IF(N134="nulová",J134,0)</f>
        <v>0</v>
      </c>
      <c r="BJ134" s="17" t="s">
        <v>83</v>
      </c>
      <c r="BK134" s="158">
        <f>ROUND(I134*H134,2)</f>
        <v>0</v>
      </c>
      <c r="BL134" s="17" t="s">
        <v>134</v>
      </c>
      <c r="BM134" s="157" t="s">
        <v>138</v>
      </c>
    </row>
    <row r="135" spans="2:65" s="1" customFormat="1" ht="24.2" customHeight="1">
      <c r="B135" s="32"/>
      <c r="C135" s="146" t="s">
        <v>139</v>
      </c>
      <c r="D135" s="146" t="s">
        <v>130</v>
      </c>
      <c r="E135" s="147" t="s">
        <v>140</v>
      </c>
      <c r="F135" s="148" t="s">
        <v>141</v>
      </c>
      <c r="G135" s="149" t="s">
        <v>133</v>
      </c>
      <c r="H135" s="150">
        <v>1</v>
      </c>
      <c r="I135" s="151"/>
      <c r="J135" s="152">
        <f>ROUND(I135*H135,2)</f>
        <v>0</v>
      </c>
      <c r="K135" s="153"/>
      <c r="L135" s="32"/>
      <c r="M135" s="154" t="s">
        <v>1</v>
      </c>
      <c r="N135" s="115" t="s">
        <v>40</v>
      </c>
      <c r="P135" s="155">
        <f>O135*H135</f>
        <v>0</v>
      </c>
      <c r="Q135" s="155">
        <v>0</v>
      </c>
      <c r="R135" s="155">
        <f>Q135*H135</f>
        <v>0</v>
      </c>
      <c r="S135" s="155">
        <v>0</v>
      </c>
      <c r="T135" s="156">
        <f>S135*H135</f>
        <v>0</v>
      </c>
      <c r="AR135" s="157" t="s">
        <v>134</v>
      </c>
      <c r="AT135" s="157" t="s">
        <v>130</v>
      </c>
      <c r="AU135" s="157" t="s">
        <v>85</v>
      </c>
      <c r="AY135" s="17" t="s">
        <v>128</v>
      </c>
      <c r="BE135" s="158">
        <f>IF(N135="základní",J135,0)</f>
        <v>0</v>
      </c>
      <c r="BF135" s="158">
        <f>IF(N135="snížená",J135,0)</f>
        <v>0</v>
      </c>
      <c r="BG135" s="158">
        <f>IF(N135="zákl. přenesená",J135,0)</f>
        <v>0</v>
      </c>
      <c r="BH135" s="158">
        <f>IF(N135="sníž. přenesená",J135,0)</f>
        <v>0</v>
      </c>
      <c r="BI135" s="158">
        <f>IF(N135="nulová",J135,0)</f>
        <v>0</v>
      </c>
      <c r="BJ135" s="17" t="s">
        <v>83</v>
      </c>
      <c r="BK135" s="158">
        <f>ROUND(I135*H135,2)</f>
        <v>0</v>
      </c>
      <c r="BL135" s="17" t="s">
        <v>134</v>
      </c>
      <c r="BM135" s="157" t="s">
        <v>142</v>
      </c>
    </row>
    <row r="136" spans="2:65" s="1" customFormat="1" ht="33" customHeight="1">
      <c r="B136" s="32"/>
      <c r="C136" s="146" t="s">
        <v>134</v>
      </c>
      <c r="D136" s="146" t="s">
        <v>130</v>
      </c>
      <c r="E136" s="147" t="s">
        <v>143</v>
      </c>
      <c r="F136" s="148" t="s">
        <v>144</v>
      </c>
      <c r="G136" s="149" t="s">
        <v>133</v>
      </c>
      <c r="H136" s="150">
        <v>1</v>
      </c>
      <c r="I136" s="151"/>
      <c r="J136" s="152">
        <f>ROUND(I136*H136,2)</f>
        <v>0</v>
      </c>
      <c r="K136" s="153"/>
      <c r="L136" s="32"/>
      <c r="M136" s="154" t="s">
        <v>1</v>
      </c>
      <c r="N136" s="115" t="s">
        <v>40</v>
      </c>
      <c r="P136" s="155">
        <f>O136*H136</f>
        <v>0</v>
      </c>
      <c r="Q136" s="155">
        <v>0</v>
      </c>
      <c r="R136" s="155">
        <f>Q136*H136</f>
        <v>0</v>
      </c>
      <c r="S136" s="155">
        <v>0</v>
      </c>
      <c r="T136" s="156">
        <f>S136*H136</f>
        <v>0</v>
      </c>
      <c r="AR136" s="157" t="s">
        <v>134</v>
      </c>
      <c r="AT136" s="157" t="s">
        <v>130</v>
      </c>
      <c r="AU136" s="157" t="s">
        <v>85</v>
      </c>
      <c r="AY136" s="17" t="s">
        <v>128</v>
      </c>
      <c r="BE136" s="158">
        <f>IF(N136="základní",J136,0)</f>
        <v>0</v>
      </c>
      <c r="BF136" s="158">
        <f>IF(N136="snížená",J136,0)</f>
        <v>0</v>
      </c>
      <c r="BG136" s="158">
        <f>IF(N136="zákl. přenesená",J136,0)</f>
        <v>0</v>
      </c>
      <c r="BH136" s="158">
        <f>IF(N136="sníž. přenesená",J136,0)</f>
        <v>0</v>
      </c>
      <c r="BI136" s="158">
        <f>IF(N136="nulová",J136,0)</f>
        <v>0</v>
      </c>
      <c r="BJ136" s="17" t="s">
        <v>83</v>
      </c>
      <c r="BK136" s="158">
        <f>ROUND(I136*H136,2)</f>
        <v>0</v>
      </c>
      <c r="BL136" s="17" t="s">
        <v>134</v>
      </c>
      <c r="BM136" s="157" t="s">
        <v>145</v>
      </c>
    </row>
    <row r="137" spans="2:65" s="11" customFormat="1" ht="25.9" customHeight="1">
      <c r="B137" s="134"/>
      <c r="D137" s="135" t="s">
        <v>74</v>
      </c>
      <c r="E137" s="136" t="s">
        <v>105</v>
      </c>
      <c r="F137" s="136" t="s">
        <v>146</v>
      </c>
      <c r="I137" s="137"/>
      <c r="J137" s="138">
        <f>BK137</f>
        <v>0</v>
      </c>
      <c r="L137" s="134"/>
      <c r="M137" s="139"/>
      <c r="P137" s="140">
        <f>P138</f>
        <v>0</v>
      </c>
      <c r="R137" s="140">
        <f>R138</f>
        <v>0</v>
      </c>
      <c r="T137" s="141">
        <f>T138</f>
        <v>0</v>
      </c>
      <c r="AR137" s="135" t="s">
        <v>147</v>
      </c>
      <c r="AT137" s="142" t="s">
        <v>74</v>
      </c>
      <c r="AU137" s="142" t="s">
        <v>75</v>
      </c>
      <c r="AY137" s="135" t="s">
        <v>128</v>
      </c>
      <c r="BK137" s="143">
        <f>BK138</f>
        <v>0</v>
      </c>
    </row>
    <row r="138" spans="2:65" s="11" customFormat="1" ht="22.9" customHeight="1">
      <c r="B138" s="134"/>
      <c r="D138" s="135" t="s">
        <v>74</v>
      </c>
      <c r="E138" s="144" t="s">
        <v>148</v>
      </c>
      <c r="F138" s="144" t="s">
        <v>104</v>
      </c>
      <c r="I138" s="137"/>
      <c r="J138" s="145">
        <f>BK138</f>
        <v>0</v>
      </c>
      <c r="L138" s="134"/>
      <c r="M138" s="139"/>
      <c r="P138" s="140">
        <f>SUM(P139:P142)</f>
        <v>0</v>
      </c>
      <c r="R138" s="140">
        <f>SUM(R139:R142)</f>
        <v>0</v>
      </c>
      <c r="T138" s="141">
        <f>SUM(T139:T142)</f>
        <v>0</v>
      </c>
      <c r="AR138" s="135" t="s">
        <v>147</v>
      </c>
      <c r="AT138" s="142" t="s">
        <v>74</v>
      </c>
      <c r="AU138" s="142" t="s">
        <v>83</v>
      </c>
      <c r="AY138" s="135" t="s">
        <v>128</v>
      </c>
      <c r="BK138" s="143">
        <f>SUM(BK139:BK143)</f>
        <v>0</v>
      </c>
    </row>
    <row r="139" spans="2:65" s="1" customFormat="1" ht="24.2" customHeight="1">
      <c r="B139" s="32"/>
      <c r="C139" s="146" t="s">
        <v>147</v>
      </c>
      <c r="D139" s="146" t="s">
        <v>130</v>
      </c>
      <c r="E139" s="147" t="s">
        <v>149</v>
      </c>
      <c r="F139" s="148" t="s">
        <v>150</v>
      </c>
      <c r="G139" s="149" t="s">
        <v>133</v>
      </c>
      <c r="H139" s="150">
        <v>1</v>
      </c>
      <c r="I139" s="151"/>
      <c r="J139" s="152">
        <f>ROUND(I139*H139,2)</f>
        <v>0</v>
      </c>
      <c r="K139" s="153"/>
      <c r="L139" s="32"/>
      <c r="M139" s="154" t="s">
        <v>1</v>
      </c>
      <c r="N139" s="115" t="s">
        <v>40</v>
      </c>
      <c r="P139" s="155">
        <f>O139*H139</f>
        <v>0</v>
      </c>
      <c r="Q139" s="155">
        <v>0</v>
      </c>
      <c r="R139" s="155">
        <f>Q139*H139</f>
        <v>0</v>
      </c>
      <c r="S139" s="155">
        <v>0</v>
      </c>
      <c r="T139" s="156">
        <f>S139*H139</f>
        <v>0</v>
      </c>
      <c r="AR139" s="157" t="s">
        <v>134</v>
      </c>
      <c r="AT139" s="157" t="s">
        <v>130</v>
      </c>
      <c r="AU139" s="157" t="s">
        <v>85</v>
      </c>
      <c r="AY139" s="17" t="s">
        <v>128</v>
      </c>
      <c r="BE139" s="158">
        <f>IF(N139="základní",J139,0)</f>
        <v>0</v>
      </c>
      <c r="BF139" s="158">
        <f>IF(N139="snížená",J139,0)</f>
        <v>0</v>
      </c>
      <c r="BG139" s="158">
        <f>IF(N139="zákl. přenesená",J139,0)</f>
        <v>0</v>
      </c>
      <c r="BH139" s="158">
        <f>IF(N139="sníž. přenesená",J139,0)</f>
        <v>0</v>
      </c>
      <c r="BI139" s="158">
        <f>IF(N139="nulová",J139,0)</f>
        <v>0</v>
      </c>
      <c r="BJ139" s="17" t="s">
        <v>83</v>
      </c>
      <c r="BK139" s="158">
        <f>ROUND(I139*H139,2)</f>
        <v>0</v>
      </c>
      <c r="BL139" s="17" t="s">
        <v>134</v>
      </c>
      <c r="BM139" s="157" t="s">
        <v>151</v>
      </c>
    </row>
    <row r="140" spans="2:65" s="1" customFormat="1" ht="24.2" customHeight="1">
      <c r="B140" s="32"/>
      <c r="C140" s="146" t="s">
        <v>152</v>
      </c>
      <c r="D140" s="146" t="s">
        <v>130</v>
      </c>
      <c r="E140" s="147" t="s">
        <v>153</v>
      </c>
      <c r="F140" s="148" t="s">
        <v>154</v>
      </c>
      <c r="G140" s="149" t="s">
        <v>133</v>
      </c>
      <c r="H140" s="150">
        <v>1</v>
      </c>
      <c r="I140" s="151"/>
      <c r="J140" s="152">
        <f>ROUND(I140*H140,2)</f>
        <v>0</v>
      </c>
      <c r="K140" s="153"/>
      <c r="L140" s="32"/>
      <c r="M140" s="154" t="s">
        <v>1</v>
      </c>
      <c r="N140" s="115" t="s">
        <v>40</v>
      </c>
      <c r="P140" s="155">
        <f>O140*H140</f>
        <v>0</v>
      </c>
      <c r="Q140" s="155">
        <v>0</v>
      </c>
      <c r="R140" s="155">
        <f>Q140*H140</f>
        <v>0</v>
      </c>
      <c r="S140" s="155">
        <v>0</v>
      </c>
      <c r="T140" s="156">
        <f>S140*H140</f>
        <v>0</v>
      </c>
      <c r="AR140" s="157" t="s">
        <v>134</v>
      </c>
      <c r="AT140" s="157" t="s">
        <v>130</v>
      </c>
      <c r="AU140" s="157" t="s">
        <v>85</v>
      </c>
      <c r="AY140" s="17" t="s">
        <v>128</v>
      </c>
      <c r="BE140" s="158">
        <f>IF(N140="základní",J140,0)</f>
        <v>0</v>
      </c>
      <c r="BF140" s="158">
        <f>IF(N140="snížená",J140,0)</f>
        <v>0</v>
      </c>
      <c r="BG140" s="158">
        <f>IF(N140="zákl. přenesená",J140,0)</f>
        <v>0</v>
      </c>
      <c r="BH140" s="158">
        <f>IF(N140="sníž. přenesená",J140,0)</f>
        <v>0</v>
      </c>
      <c r="BI140" s="158">
        <f>IF(N140="nulová",J140,0)</f>
        <v>0</v>
      </c>
      <c r="BJ140" s="17" t="s">
        <v>83</v>
      </c>
      <c r="BK140" s="158">
        <f>ROUND(I140*H140,2)</f>
        <v>0</v>
      </c>
      <c r="BL140" s="17" t="s">
        <v>134</v>
      </c>
      <c r="BM140" s="157" t="s">
        <v>155</v>
      </c>
    </row>
    <row r="141" spans="2:65" s="1" customFormat="1" ht="16.5" customHeight="1">
      <c r="B141" s="32"/>
      <c r="C141" s="146" t="s">
        <v>156</v>
      </c>
      <c r="D141" s="146" t="s">
        <v>130</v>
      </c>
      <c r="E141" s="147" t="s">
        <v>157</v>
      </c>
      <c r="F141" s="148" t="s">
        <v>158</v>
      </c>
      <c r="G141" s="149" t="s">
        <v>133</v>
      </c>
      <c r="H141" s="150">
        <v>1</v>
      </c>
      <c r="I141" s="151"/>
      <c r="J141" s="152">
        <f>ROUND(I141*H141,2)</f>
        <v>0</v>
      </c>
      <c r="K141" s="153"/>
      <c r="L141" s="32"/>
      <c r="M141" s="154" t="s">
        <v>1</v>
      </c>
      <c r="N141" s="115" t="s">
        <v>40</v>
      </c>
      <c r="P141" s="155">
        <f>O141*H141</f>
        <v>0</v>
      </c>
      <c r="Q141" s="155">
        <v>0</v>
      </c>
      <c r="R141" s="155">
        <f>Q141*H141</f>
        <v>0</v>
      </c>
      <c r="S141" s="155">
        <v>0</v>
      </c>
      <c r="T141" s="156">
        <f>S141*H141</f>
        <v>0</v>
      </c>
      <c r="AR141" s="157" t="s">
        <v>134</v>
      </c>
      <c r="AT141" s="157" t="s">
        <v>130</v>
      </c>
      <c r="AU141" s="157" t="s">
        <v>85</v>
      </c>
      <c r="AY141" s="17" t="s">
        <v>128</v>
      </c>
      <c r="BE141" s="158">
        <f>IF(N141="základní",J141,0)</f>
        <v>0</v>
      </c>
      <c r="BF141" s="158">
        <f>IF(N141="snížená",J141,0)</f>
        <v>0</v>
      </c>
      <c r="BG141" s="158">
        <f>IF(N141="zákl. přenesená",J141,0)</f>
        <v>0</v>
      </c>
      <c r="BH141" s="158">
        <f>IF(N141="sníž. přenesená",J141,0)</f>
        <v>0</v>
      </c>
      <c r="BI141" s="158">
        <f>IF(N141="nulová",J141,0)</f>
        <v>0</v>
      </c>
      <c r="BJ141" s="17" t="s">
        <v>83</v>
      </c>
      <c r="BK141" s="158">
        <f>ROUND(I141*H141,2)</f>
        <v>0</v>
      </c>
      <c r="BL141" s="17" t="s">
        <v>134</v>
      </c>
      <c r="BM141" s="157" t="s">
        <v>159</v>
      </c>
    </row>
    <row r="142" spans="2:65" s="1" customFormat="1" ht="24.2" customHeight="1">
      <c r="B142" s="32"/>
      <c r="C142" s="146" t="s">
        <v>160</v>
      </c>
      <c r="D142" s="146" t="s">
        <v>130</v>
      </c>
      <c r="E142" s="147" t="s">
        <v>161</v>
      </c>
      <c r="F142" s="148" t="s">
        <v>162</v>
      </c>
      <c r="G142" s="149" t="s">
        <v>133</v>
      </c>
      <c r="H142" s="150">
        <v>1</v>
      </c>
      <c r="I142" s="151"/>
      <c r="J142" s="152">
        <f>ROUND(I142*H142,2)</f>
        <v>0</v>
      </c>
      <c r="K142" s="153"/>
      <c r="L142" s="32"/>
      <c r="M142" s="159" t="s">
        <v>1</v>
      </c>
      <c r="N142" s="160" t="s">
        <v>40</v>
      </c>
      <c r="O142" s="161"/>
      <c r="P142" s="162">
        <f>O142*H142</f>
        <v>0</v>
      </c>
      <c r="Q142" s="162">
        <v>0</v>
      </c>
      <c r="R142" s="162">
        <f>Q142*H142</f>
        <v>0</v>
      </c>
      <c r="S142" s="162">
        <v>0</v>
      </c>
      <c r="T142" s="163">
        <f>S142*H142</f>
        <v>0</v>
      </c>
      <c r="AR142" s="157" t="s">
        <v>134</v>
      </c>
      <c r="AT142" s="157" t="s">
        <v>130</v>
      </c>
      <c r="AU142" s="157" t="s">
        <v>85</v>
      </c>
      <c r="AY142" s="17" t="s">
        <v>128</v>
      </c>
      <c r="BE142" s="158">
        <f>IF(N142="základní",J142,0)</f>
        <v>0</v>
      </c>
      <c r="BF142" s="158">
        <f>IF(N142="snížená",J142,0)</f>
        <v>0</v>
      </c>
      <c r="BG142" s="158">
        <f>IF(N142="zákl. přenesená",J142,0)</f>
        <v>0</v>
      </c>
      <c r="BH142" s="158">
        <f>IF(N142="sníž. přenesená",J142,0)</f>
        <v>0</v>
      </c>
      <c r="BI142" s="158">
        <f>IF(N142="nulová",J142,0)</f>
        <v>0</v>
      </c>
      <c r="BJ142" s="17" t="s">
        <v>83</v>
      </c>
      <c r="BK142" s="158">
        <f>ROUND(I142*H142,2)</f>
        <v>0</v>
      </c>
      <c r="BL142" s="17" t="s">
        <v>134</v>
      </c>
      <c r="BM142" s="157" t="s">
        <v>163</v>
      </c>
    </row>
    <row r="143" spans="2:65" s="1" customFormat="1" ht="24.2" customHeight="1">
      <c r="B143" s="32"/>
      <c r="C143" s="146">
        <v>9</v>
      </c>
      <c r="D143" s="146" t="s">
        <v>130</v>
      </c>
      <c r="E143" s="147" t="s">
        <v>622</v>
      </c>
      <c r="F143" s="148" t="s">
        <v>623</v>
      </c>
      <c r="G143" s="149" t="s">
        <v>470</v>
      </c>
      <c r="H143" s="150">
        <v>2</v>
      </c>
      <c r="I143" s="151"/>
      <c r="J143" s="152">
        <v>0</v>
      </c>
      <c r="L143" s="32"/>
      <c r="M143" s="203"/>
      <c r="N143" s="115"/>
      <c r="P143" s="155"/>
      <c r="Q143" s="155"/>
      <c r="R143" s="155"/>
      <c r="S143" s="155"/>
      <c r="T143" s="155"/>
      <c r="AR143" s="157" t="s">
        <v>147</v>
      </c>
      <c r="AT143" s="157" t="s">
        <v>130</v>
      </c>
      <c r="AU143" s="157" t="s">
        <v>139</v>
      </c>
      <c r="AY143" s="17" t="s">
        <v>128</v>
      </c>
      <c r="BE143" s="158">
        <f t="shared" ref="BE143" si="5">IF(N143="základní",J143,0)</f>
        <v>0</v>
      </c>
      <c r="BF143" s="158">
        <f t="shared" ref="BF143" si="6">IF(N143="snížená",J143,0)</f>
        <v>0</v>
      </c>
      <c r="BG143" s="158">
        <f t="shared" ref="BG143" si="7">IF(N143="zákl. přenesená",J143,0)</f>
        <v>0</v>
      </c>
      <c r="BH143" s="158">
        <f t="shared" ref="BH143" si="8">IF(N143="sníž. přenesená",J143,0)</f>
        <v>0</v>
      </c>
      <c r="BI143" s="158">
        <f t="shared" ref="BI143" si="9">IF(N143="nulová",J143,0)</f>
        <v>0</v>
      </c>
      <c r="BJ143" s="17" t="s">
        <v>85</v>
      </c>
      <c r="BK143" s="158">
        <f t="shared" ref="BK143" si="10">ROUND(I143*H143,2)</f>
        <v>0</v>
      </c>
      <c r="BL143" s="17" t="s">
        <v>134</v>
      </c>
      <c r="BM143" s="157" t="s">
        <v>163</v>
      </c>
    </row>
    <row r="144" spans="2:65" s="1" customFormat="1" ht="6.95" customHeight="1">
      <c r="B144" s="44"/>
      <c r="C144" s="45"/>
      <c r="D144" s="45"/>
      <c r="E144" s="45"/>
      <c r="F144" s="45"/>
      <c r="G144" s="45"/>
      <c r="H144" s="45"/>
      <c r="I144" s="45"/>
      <c r="J144" s="45"/>
      <c r="K144" s="45"/>
      <c r="L144" s="32"/>
      <c r="AR144" s="157"/>
      <c r="AT144" s="157"/>
      <c r="AU144" s="157"/>
      <c r="AY144" s="17"/>
      <c r="BE144" s="158"/>
      <c r="BF144" s="158"/>
      <c r="BG144" s="158"/>
      <c r="BH144" s="158"/>
      <c r="BI144" s="158"/>
      <c r="BJ144" s="17"/>
      <c r="BK144" s="158"/>
      <c r="BL144" s="17"/>
      <c r="BM144" s="157"/>
    </row>
  </sheetData>
  <sheetProtection algorithmName="SHA-512" hashValue="4EWpdyxUXfnP3sAx4jyA05Cblqvs3eF0tmyZP+LGo6DJgnJ/5u4wZdEi029AFOdXYqipzylBQa6xK0jjTF8MpA==" saltValue="u/QZLNejTZX1SLicMbnUUw==" spinCount="100000" sheet="1" objects="1" scenarios="1"/>
  <autoFilter ref="C129:K142" xr:uid="{00000000-0009-0000-0000-000001000000}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B2:BM353"/>
  <sheetViews>
    <sheetView showGridLines="0" workbookViewId="0">
      <selection activeCell="I138" sqref="I1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0" hidden="1" customWidth="1"/>
  </cols>
  <sheetData>
    <row r="2" spans="2:46" ht="36.950000000000003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7" t="s">
        <v>88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5" customHeight="1">
      <c r="B4" s="20"/>
      <c r="D4" s="21" t="s">
        <v>89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44" t="str">
        <f>'Rekapitulace stavby'!K6</f>
        <v>Uherské Hradiště, Rybárny, ul.Zerzavice, Oprava vodovodního řadu C-1</v>
      </c>
      <c r="F7" s="245"/>
      <c r="G7" s="245"/>
      <c r="H7" s="245"/>
      <c r="L7" s="20"/>
    </row>
    <row r="8" spans="2:46" s="1" customFormat="1" ht="12" customHeight="1">
      <c r="B8" s="32"/>
      <c r="D8" s="27" t="s">
        <v>90</v>
      </c>
      <c r="L8" s="32"/>
    </row>
    <row r="9" spans="2:46" s="1" customFormat="1" ht="16.5" customHeight="1">
      <c r="B9" s="32"/>
      <c r="E9" s="215" t="s">
        <v>164</v>
      </c>
      <c r="F9" s="246"/>
      <c r="G9" s="246"/>
      <c r="H9" s="24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19. 3. 2023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7" t="str">
        <f>'Rekapitulace stavby'!E14</f>
        <v>Vyplň údaj</v>
      </c>
      <c r="F18" s="234"/>
      <c r="G18" s="234"/>
      <c r="H18" s="234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89"/>
      <c r="E27" s="238" t="s">
        <v>1</v>
      </c>
      <c r="F27" s="238"/>
      <c r="G27" s="238"/>
      <c r="H27" s="23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14.45" customHeight="1">
      <c r="B30" s="32"/>
      <c r="D30" s="25" t="s">
        <v>92</v>
      </c>
      <c r="J30" s="90">
        <f>J96</f>
        <v>0</v>
      </c>
      <c r="L30" s="32"/>
    </row>
    <row r="31" spans="2:12" s="1" customFormat="1" ht="14.45" customHeight="1">
      <c r="B31" s="32"/>
      <c r="D31" s="91" t="s">
        <v>93</v>
      </c>
      <c r="J31" s="90">
        <f>J108</f>
        <v>0</v>
      </c>
      <c r="L31" s="32"/>
    </row>
    <row r="32" spans="2:12" s="1" customFormat="1" ht="25.35" customHeight="1">
      <c r="B32" s="32"/>
      <c r="D32" s="92" t="s">
        <v>35</v>
      </c>
      <c r="J32" s="66">
        <f>ROUND(J30 + J31,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5" t="s">
        <v>39</v>
      </c>
      <c r="E35" s="27" t="s">
        <v>40</v>
      </c>
      <c r="F35" s="93">
        <f>ROUND((SUM(BE108:BE115) + SUM(BE135:BE352)),  2)</f>
        <v>0</v>
      </c>
      <c r="I35" s="94">
        <v>0.21</v>
      </c>
      <c r="J35" s="93">
        <f>ROUND(((SUM(BE108:BE115) + SUM(BE135:BE352))*I35),  2)</f>
        <v>0</v>
      </c>
      <c r="L35" s="32"/>
    </row>
    <row r="36" spans="2:12" s="1" customFormat="1" ht="14.45" customHeight="1">
      <c r="B36" s="32"/>
      <c r="E36" s="27" t="s">
        <v>41</v>
      </c>
      <c r="F36" s="93">
        <f>ROUND((SUM(BF108:BF115) + SUM(BF135:BF352)),  2)</f>
        <v>0</v>
      </c>
      <c r="I36" s="94">
        <v>0.15</v>
      </c>
      <c r="J36" s="93">
        <f>ROUND(((SUM(BF108:BF115) + SUM(BF135:BF352))*I36),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93">
        <f>ROUND((SUM(BG108:BG115) + SUM(BG135:BG352)),  2)</f>
        <v>0</v>
      </c>
      <c r="I37" s="94">
        <v>0.21</v>
      </c>
      <c r="J37" s="93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93">
        <f>ROUND((SUM(BH108:BH115) + SUM(BH135:BH352)),  2)</f>
        <v>0</v>
      </c>
      <c r="I38" s="94">
        <v>0.15</v>
      </c>
      <c r="J38" s="93">
        <f>0</f>
        <v>0</v>
      </c>
      <c r="L38" s="32"/>
    </row>
    <row r="39" spans="2:12" s="1" customFormat="1" ht="14.45" hidden="1" customHeight="1">
      <c r="B39" s="32"/>
      <c r="E39" s="27" t="s">
        <v>44</v>
      </c>
      <c r="F39" s="93">
        <f>ROUND((SUM(BI108:BI115) + SUM(BI135:BI352)),  2)</f>
        <v>0</v>
      </c>
      <c r="I39" s="94">
        <v>0</v>
      </c>
      <c r="J39" s="9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5"/>
      <c r="D41" s="96" t="s">
        <v>45</v>
      </c>
      <c r="E41" s="57"/>
      <c r="F41" s="57"/>
      <c r="G41" s="97" t="s">
        <v>46</v>
      </c>
      <c r="H41" s="98" t="s">
        <v>47</v>
      </c>
      <c r="I41" s="57"/>
      <c r="J41" s="99">
        <f>SUM(J32:J39)</f>
        <v>0</v>
      </c>
      <c r="K41" s="100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50</v>
      </c>
      <c r="E61" s="34"/>
      <c r="F61" s="101" t="s">
        <v>51</v>
      </c>
      <c r="G61" s="43" t="s">
        <v>50</v>
      </c>
      <c r="H61" s="34"/>
      <c r="I61" s="34"/>
      <c r="J61" s="102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52</v>
      </c>
      <c r="E65" s="42"/>
      <c r="F65" s="42"/>
      <c r="G65" s="41" t="s">
        <v>53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50</v>
      </c>
      <c r="E76" s="34"/>
      <c r="F76" s="101" t="s">
        <v>51</v>
      </c>
      <c r="G76" s="43" t="s">
        <v>50</v>
      </c>
      <c r="H76" s="34"/>
      <c r="I76" s="34"/>
      <c r="J76" s="102" t="s">
        <v>51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94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44" t="str">
        <f>E7</f>
        <v>Uherské Hradiště, Rybárny, ul.Zerzavice, Oprava vodovodního řadu C-1</v>
      </c>
      <c r="F85" s="245"/>
      <c r="G85" s="245"/>
      <c r="H85" s="245"/>
      <c r="L85" s="32"/>
    </row>
    <row r="86" spans="2:47" s="1" customFormat="1" ht="12" customHeight="1">
      <c r="B86" s="32"/>
      <c r="C86" s="27" t="s">
        <v>90</v>
      </c>
      <c r="L86" s="32"/>
    </row>
    <row r="87" spans="2:47" s="1" customFormat="1" ht="16.5" customHeight="1">
      <c r="B87" s="32"/>
      <c r="E87" s="215" t="str">
        <f>E9</f>
        <v>01 - Oprava vodovodního řadu C-1</v>
      </c>
      <c r="F87" s="246"/>
      <c r="G87" s="246"/>
      <c r="H87" s="24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19. 3. 2023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Slovácké vodárny a kanalizace, a.s.</v>
      </c>
      <c r="I91" s="27" t="s">
        <v>30</v>
      </c>
      <c r="J91" s="30" t="str">
        <f>E21</f>
        <v>AQOL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3" t="s">
        <v>95</v>
      </c>
      <c r="D94" s="95"/>
      <c r="E94" s="95"/>
      <c r="F94" s="95"/>
      <c r="G94" s="95"/>
      <c r="H94" s="95"/>
      <c r="I94" s="95"/>
      <c r="J94" s="104" t="s">
        <v>96</v>
      </c>
      <c r="K94" s="95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5" t="s">
        <v>97</v>
      </c>
      <c r="J96" s="66">
        <f>J135</f>
        <v>0</v>
      </c>
      <c r="L96" s="32"/>
      <c r="AU96" s="17" t="s">
        <v>98</v>
      </c>
    </row>
    <row r="97" spans="2:65" s="8" customFormat="1" ht="24.95" customHeight="1">
      <c r="B97" s="106"/>
      <c r="D97" s="107" t="s">
        <v>165</v>
      </c>
      <c r="E97" s="108"/>
      <c r="F97" s="108"/>
      <c r="G97" s="108"/>
      <c r="H97" s="108"/>
      <c r="I97" s="108"/>
      <c r="J97" s="109">
        <f>J136</f>
        <v>0</v>
      </c>
      <c r="L97" s="106"/>
    </row>
    <row r="98" spans="2:65" s="9" customFormat="1" ht="19.899999999999999" customHeight="1">
      <c r="B98" s="110"/>
      <c r="D98" s="111" t="s">
        <v>166</v>
      </c>
      <c r="E98" s="112"/>
      <c r="F98" s="112"/>
      <c r="G98" s="112"/>
      <c r="H98" s="112"/>
      <c r="I98" s="112"/>
      <c r="J98" s="113">
        <f>J137</f>
        <v>0</v>
      </c>
      <c r="L98" s="110"/>
    </row>
    <row r="99" spans="2:65" s="9" customFormat="1" ht="14.85" customHeight="1">
      <c r="B99" s="110"/>
      <c r="D99" s="111" t="s">
        <v>167</v>
      </c>
      <c r="E99" s="112"/>
      <c r="F99" s="112"/>
      <c r="G99" s="112"/>
      <c r="H99" s="112"/>
      <c r="I99" s="112"/>
      <c r="J99" s="113">
        <f>J248</f>
        <v>0</v>
      </c>
      <c r="L99" s="110"/>
    </row>
    <row r="100" spans="2:65" s="9" customFormat="1" ht="19.899999999999999" customHeight="1">
      <c r="B100" s="110"/>
      <c r="D100" s="111" t="s">
        <v>168</v>
      </c>
      <c r="E100" s="112"/>
      <c r="F100" s="112"/>
      <c r="G100" s="112"/>
      <c r="H100" s="112"/>
      <c r="I100" s="112"/>
      <c r="J100" s="113">
        <f>J256</f>
        <v>0</v>
      </c>
      <c r="L100" s="110"/>
    </row>
    <row r="101" spans="2:65" s="9" customFormat="1" ht="19.899999999999999" customHeight="1">
      <c r="B101" s="110"/>
      <c r="D101" s="111" t="s">
        <v>169</v>
      </c>
      <c r="E101" s="112"/>
      <c r="F101" s="112"/>
      <c r="G101" s="112"/>
      <c r="H101" s="112"/>
      <c r="I101" s="112"/>
      <c r="J101" s="113">
        <f>J261</f>
        <v>0</v>
      </c>
      <c r="L101" s="110"/>
    </row>
    <row r="102" spans="2:65" s="9" customFormat="1" ht="19.899999999999999" customHeight="1">
      <c r="B102" s="110"/>
      <c r="D102" s="111" t="s">
        <v>170</v>
      </c>
      <c r="E102" s="112"/>
      <c r="F102" s="112"/>
      <c r="G102" s="112"/>
      <c r="H102" s="112"/>
      <c r="I102" s="112"/>
      <c r="J102" s="113">
        <f>J314</f>
        <v>0</v>
      </c>
      <c r="L102" s="110"/>
    </row>
    <row r="103" spans="2:65" s="9" customFormat="1" ht="14.85" customHeight="1">
      <c r="B103" s="110"/>
      <c r="D103" s="111" t="s">
        <v>171</v>
      </c>
      <c r="E103" s="112"/>
      <c r="F103" s="112"/>
      <c r="G103" s="112"/>
      <c r="H103" s="112"/>
      <c r="I103" s="112"/>
      <c r="J103" s="113">
        <f>J334</f>
        <v>0</v>
      </c>
      <c r="L103" s="110"/>
    </row>
    <row r="104" spans="2:65" s="9" customFormat="1" ht="19.899999999999999" customHeight="1">
      <c r="B104" s="110"/>
      <c r="D104" s="111" t="s">
        <v>172</v>
      </c>
      <c r="E104" s="112"/>
      <c r="F104" s="112"/>
      <c r="G104" s="112"/>
      <c r="H104" s="112"/>
      <c r="I104" s="112"/>
      <c r="J104" s="113">
        <f>J336</f>
        <v>0</v>
      </c>
      <c r="L104" s="110"/>
    </row>
    <row r="105" spans="2:65" s="9" customFormat="1" ht="19.899999999999999" customHeight="1">
      <c r="B105" s="110"/>
      <c r="D105" s="111" t="s">
        <v>173</v>
      </c>
      <c r="E105" s="112"/>
      <c r="F105" s="112"/>
      <c r="G105" s="112"/>
      <c r="H105" s="112"/>
      <c r="I105" s="112"/>
      <c r="J105" s="113">
        <f>J351</f>
        <v>0</v>
      </c>
      <c r="L105" s="110"/>
    </row>
    <row r="106" spans="2:65" s="1" customFormat="1" ht="21.75" customHeight="1">
      <c r="B106" s="32"/>
      <c r="L106" s="32"/>
    </row>
    <row r="107" spans="2:65" s="1" customFormat="1" ht="6.95" customHeight="1">
      <c r="B107" s="32"/>
      <c r="L107" s="32"/>
    </row>
    <row r="108" spans="2:65" s="1" customFormat="1" ht="29.25" customHeight="1">
      <c r="B108" s="32"/>
      <c r="C108" s="105" t="s">
        <v>103</v>
      </c>
      <c r="J108" s="114">
        <f>ROUND(J109 + J110 + J111 + J112 + J113 + J114,2)</f>
        <v>0</v>
      </c>
      <c r="L108" s="32"/>
      <c r="N108" s="115" t="s">
        <v>39</v>
      </c>
    </row>
    <row r="109" spans="2:65" s="1" customFormat="1" ht="18" customHeight="1">
      <c r="B109" s="32"/>
      <c r="D109" s="242" t="s">
        <v>104</v>
      </c>
      <c r="E109" s="243"/>
      <c r="F109" s="243"/>
      <c r="J109" s="117">
        <v>0</v>
      </c>
      <c r="L109" s="118"/>
      <c r="M109" s="119"/>
      <c r="N109" s="120" t="s">
        <v>40</v>
      </c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Q109" s="119"/>
      <c r="AR109" s="119"/>
      <c r="AS109" s="119"/>
      <c r="AT109" s="119"/>
      <c r="AU109" s="119"/>
      <c r="AV109" s="119"/>
      <c r="AW109" s="119"/>
      <c r="AX109" s="119"/>
      <c r="AY109" s="121" t="s">
        <v>105</v>
      </c>
      <c r="AZ109" s="119"/>
      <c r="BA109" s="119"/>
      <c r="BB109" s="119"/>
      <c r="BC109" s="119"/>
      <c r="BD109" s="119"/>
      <c r="BE109" s="122">
        <f t="shared" ref="BE109:BE114" si="0">IF(N109="základní",J109,0)</f>
        <v>0</v>
      </c>
      <c r="BF109" s="122">
        <f t="shared" ref="BF109:BF114" si="1">IF(N109="snížená",J109,0)</f>
        <v>0</v>
      </c>
      <c r="BG109" s="122">
        <f t="shared" ref="BG109:BG114" si="2">IF(N109="zákl. přenesená",J109,0)</f>
        <v>0</v>
      </c>
      <c r="BH109" s="122">
        <f t="shared" ref="BH109:BH114" si="3">IF(N109="sníž. přenesená",J109,0)</f>
        <v>0</v>
      </c>
      <c r="BI109" s="122">
        <f t="shared" ref="BI109:BI114" si="4">IF(N109="nulová",J109,0)</f>
        <v>0</v>
      </c>
      <c r="BJ109" s="121" t="s">
        <v>83</v>
      </c>
      <c r="BK109" s="119"/>
      <c r="BL109" s="119"/>
      <c r="BM109" s="119"/>
    </row>
    <row r="110" spans="2:65" s="1" customFormat="1" ht="18" customHeight="1">
      <c r="B110" s="32"/>
      <c r="D110" s="242" t="s">
        <v>106</v>
      </c>
      <c r="E110" s="243"/>
      <c r="F110" s="243"/>
      <c r="J110" s="117">
        <v>0</v>
      </c>
      <c r="L110" s="118"/>
      <c r="M110" s="119"/>
      <c r="N110" s="120" t="s">
        <v>40</v>
      </c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Q110" s="119"/>
      <c r="AR110" s="119"/>
      <c r="AS110" s="119"/>
      <c r="AT110" s="119"/>
      <c r="AU110" s="119"/>
      <c r="AV110" s="119"/>
      <c r="AW110" s="119"/>
      <c r="AX110" s="119"/>
      <c r="AY110" s="121" t="s">
        <v>105</v>
      </c>
      <c r="AZ110" s="119"/>
      <c r="BA110" s="119"/>
      <c r="BB110" s="119"/>
      <c r="BC110" s="119"/>
      <c r="BD110" s="119"/>
      <c r="BE110" s="122">
        <f t="shared" si="0"/>
        <v>0</v>
      </c>
      <c r="BF110" s="122">
        <f t="shared" si="1"/>
        <v>0</v>
      </c>
      <c r="BG110" s="122">
        <f t="shared" si="2"/>
        <v>0</v>
      </c>
      <c r="BH110" s="122">
        <f t="shared" si="3"/>
        <v>0</v>
      </c>
      <c r="BI110" s="122">
        <f t="shared" si="4"/>
        <v>0</v>
      </c>
      <c r="BJ110" s="121" t="s">
        <v>83</v>
      </c>
      <c r="BK110" s="119"/>
      <c r="BL110" s="119"/>
      <c r="BM110" s="119"/>
    </row>
    <row r="111" spans="2:65" s="1" customFormat="1" ht="18" customHeight="1">
      <c r="B111" s="32"/>
      <c r="D111" s="242" t="s">
        <v>107</v>
      </c>
      <c r="E111" s="243"/>
      <c r="F111" s="243"/>
      <c r="J111" s="117">
        <v>0</v>
      </c>
      <c r="L111" s="118"/>
      <c r="M111" s="119"/>
      <c r="N111" s="120" t="s">
        <v>40</v>
      </c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  <c r="AX111" s="119"/>
      <c r="AY111" s="121" t="s">
        <v>105</v>
      </c>
      <c r="AZ111" s="119"/>
      <c r="BA111" s="119"/>
      <c r="BB111" s="119"/>
      <c r="BC111" s="119"/>
      <c r="BD111" s="119"/>
      <c r="BE111" s="122">
        <f t="shared" si="0"/>
        <v>0</v>
      </c>
      <c r="BF111" s="122">
        <f t="shared" si="1"/>
        <v>0</v>
      </c>
      <c r="BG111" s="122">
        <f t="shared" si="2"/>
        <v>0</v>
      </c>
      <c r="BH111" s="122">
        <f t="shared" si="3"/>
        <v>0</v>
      </c>
      <c r="BI111" s="122">
        <f t="shared" si="4"/>
        <v>0</v>
      </c>
      <c r="BJ111" s="121" t="s">
        <v>83</v>
      </c>
      <c r="BK111" s="119"/>
      <c r="BL111" s="119"/>
      <c r="BM111" s="119"/>
    </row>
    <row r="112" spans="2:65" s="1" customFormat="1" ht="18" customHeight="1">
      <c r="B112" s="32"/>
      <c r="D112" s="242" t="s">
        <v>108</v>
      </c>
      <c r="E112" s="243"/>
      <c r="F112" s="243"/>
      <c r="J112" s="117">
        <v>0</v>
      </c>
      <c r="L112" s="118"/>
      <c r="M112" s="119"/>
      <c r="N112" s="120" t="s">
        <v>40</v>
      </c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/>
      <c r="AP112" s="119"/>
      <c r="AQ112" s="119"/>
      <c r="AR112" s="119"/>
      <c r="AS112" s="119"/>
      <c r="AT112" s="119"/>
      <c r="AU112" s="119"/>
      <c r="AV112" s="119"/>
      <c r="AW112" s="119"/>
      <c r="AX112" s="119"/>
      <c r="AY112" s="121" t="s">
        <v>105</v>
      </c>
      <c r="AZ112" s="119"/>
      <c r="BA112" s="119"/>
      <c r="BB112" s="119"/>
      <c r="BC112" s="119"/>
      <c r="BD112" s="119"/>
      <c r="BE112" s="122">
        <f t="shared" si="0"/>
        <v>0</v>
      </c>
      <c r="BF112" s="122">
        <f t="shared" si="1"/>
        <v>0</v>
      </c>
      <c r="BG112" s="122">
        <f t="shared" si="2"/>
        <v>0</v>
      </c>
      <c r="BH112" s="122">
        <f t="shared" si="3"/>
        <v>0</v>
      </c>
      <c r="BI112" s="122">
        <f t="shared" si="4"/>
        <v>0</v>
      </c>
      <c r="BJ112" s="121" t="s">
        <v>83</v>
      </c>
      <c r="BK112" s="119"/>
      <c r="BL112" s="119"/>
      <c r="BM112" s="119"/>
    </row>
    <row r="113" spans="2:65" s="1" customFormat="1" ht="18" customHeight="1">
      <c r="B113" s="32"/>
      <c r="D113" s="242" t="s">
        <v>109</v>
      </c>
      <c r="E113" s="243"/>
      <c r="F113" s="243"/>
      <c r="J113" s="117">
        <v>0</v>
      </c>
      <c r="L113" s="118"/>
      <c r="M113" s="119"/>
      <c r="N113" s="120" t="s">
        <v>40</v>
      </c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Q113" s="119"/>
      <c r="AR113" s="119"/>
      <c r="AS113" s="119"/>
      <c r="AT113" s="119"/>
      <c r="AU113" s="119"/>
      <c r="AV113" s="119"/>
      <c r="AW113" s="119"/>
      <c r="AX113" s="119"/>
      <c r="AY113" s="121" t="s">
        <v>105</v>
      </c>
      <c r="AZ113" s="119"/>
      <c r="BA113" s="119"/>
      <c r="BB113" s="119"/>
      <c r="BC113" s="119"/>
      <c r="BD113" s="119"/>
      <c r="BE113" s="122">
        <f t="shared" si="0"/>
        <v>0</v>
      </c>
      <c r="BF113" s="122">
        <f t="shared" si="1"/>
        <v>0</v>
      </c>
      <c r="BG113" s="122">
        <f t="shared" si="2"/>
        <v>0</v>
      </c>
      <c r="BH113" s="122">
        <f t="shared" si="3"/>
        <v>0</v>
      </c>
      <c r="BI113" s="122">
        <f t="shared" si="4"/>
        <v>0</v>
      </c>
      <c r="BJ113" s="121" t="s">
        <v>83</v>
      </c>
      <c r="BK113" s="119"/>
      <c r="BL113" s="119"/>
      <c r="BM113" s="119"/>
    </row>
    <row r="114" spans="2:65" s="1" customFormat="1" ht="18" customHeight="1">
      <c r="B114" s="32"/>
      <c r="D114" s="116" t="s">
        <v>110</v>
      </c>
      <c r="J114" s="117">
        <f>ROUND(J30*T114,2)</f>
        <v>0</v>
      </c>
      <c r="L114" s="118"/>
      <c r="M114" s="119"/>
      <c r="N114" s="120" t="s">
        <v>40</v>
      </c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119"/>
      <c r="AW114" s="119"/>
      <c r="AX114" s="119"/>
      <c r="AY114" s="121" t="s">
        <v>111</v>
      </c>
      <c r="AZ114" s="119"/>
      <c r="BA114" s="119"/>
      <c r="BB114" s="119"/>
      <c r="BC114" s="119"/>
      <c r="BD114" s="119"/>
      <c r="BE114" s="122">
        <f t="shared" si="0"/>
        <v>0</v>
      </c>
      <c r="BF114" s="122">
        <f t="shared" si="1"/>
        <v>0</v>
      </c>
      <c r="BG114" s="122">
        <f t="shared" si="2"/>
        <v>0</v>
      </c>
      <c r="BH114" s="122">
        <f t="shared" si="3"/>
        <v>0</v>
      </c>
      <c r="BI114" s="122">
        <f t="shared" si="4"/>
        <v>0</v>
      </c>
      <c r="BJ114" s="121" t="s">
        <v>83</v>
      </c>
      <c r="BK114" s="119"/>
      <c r="BL114" s="119"/>
      <c r="BM114" s="119"/>
    </row>
    <row r="115" spans="2:65" s="1" customFormat="1">
      <c r="B115" s="32"/>
      <c r="L115" s="32"/>
    </row>
    <row r="116" spans="2:65" s="1" customFormat="1" ht="29.25" customHeight="1">
      <c r="B116" s="32"/>
      <c r="C116" s="123" t="s">
        <v>112</v>
      </c>
      <c r="D116" s="95"/>
      <c r="E116" s="95"/>
      <c r="F116" s="95"/>
      <c r="G116" s="95"/>
      <c r="H116" s="95"/>
      <c r="I116" s="95"/>
      <c r="J116" s="124">
        <f>ROUND(J96+J108,2)</f>
        <v>0</v>
      </c>
      <c r="K116" s="95"/>
      <c r="L116" s="32"/>
    </row>
    <row r="117" spans="2:65" s="1" customFormat="1" ht="6.95" customHeight="1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32"/>
    </row>
    <row r="121" spans="2:65" s="1" customFormat="1" ht="6.95" customHeight="1">
      <c r="B121" s="46"/>
      <c r="C121" s="47"/>
      <c r="D121" s="47"/>
      <c r="E121" s="47"/>
      <c r="F121" s="47"/>
      <c r="G121" s="47"/>
      <c r="H121" s="47"/>
      <c r="I121" s="47"/>
      <c r="J121" s="47"/>
      <c r="K121" s="47"/>
      <c r="L121" s="32"/>
    </row>
    <row r="122" spans="2:65" s="1" customFormat="1" ht="24.95" customHeight="1">
      <c r="B122" s="32"/>
      <c r="C122" s="21" t="s">
        <v>113</v>
      </c>
      <c r="L122" s="32"/>
    </row>
    <row r="123" spans="2:65" s="1" customFormat="1" ht="6.95" customHeight="1">
      <c r="B123" s="32"/>
      <c r="L123" s="32"/>
    </row>
    <row r="124" spans="2:65" s="1" customFormat="1" ht="12" customHeight="1">
      <c r="B124" s="32"/>
      <c r="C124" s="27" t="s">
        <v>16</v>
      </c>
      <c r="L124" s="32"/>
    </row>
    <row r="125" spans="2:65" s="1" customFormat="1" ht="26.25" customHeight="1">
      <c r="B125" s="32"/>
      <c r="E125" s="244" t="str">
        <f>E7</f>
        <v>Uherské Hradiště, Rybárny, ul.Zerzavice, Oprava vodovodního řadu C-1</v>
      </c>
      <c r="F125" s="245"/>
      <c r="G125" s="245"/>
      <c r="H125" s="245"/>
      <c r="L125" s="32"/>
    </row>
    <row r="126" spans="2:65" s="1" customFormat="1" ht="12" customHeight="1">
      <c r="B126" s="32"/>
      <c r="C126" s="27" t="s">
        <v>90</v>
      </c>
      <c r="L126" s="32"/>
    </row>
    <row r="127" spans="2:65" s="1" customFormat="1" ht="16.5" customHeight="1">
      <c r="B127" s="32"/>
      <c r="E127" s="215" t="str">
        <f>E9</f>
        <v>01 - Oprava vodovodního řadu C-1</v>
      </c>
      <c r="F127" s="246"/>
      <c r="G127" s="246"/>
      <c r="H127" s="246"/>
      <c r="L127" s="32"/>
    </row>
    <row r="128" spans="2:65" s="1" customFormat="1" ht="6.95" customHeight="1">
      <c r="B128" s="32"/>
      <c r="L128" s="32"/>
    </row>
    <row r="129" spans="2:65" s="1" customFormat="1" ht="12" customHeight="1">
      <c r="B129" s="32"/>
      <c r="C129" s="27" t="s">
        <v>20</v>
      </c>
      <c r="F129" s="25" t="str">
        <f>F12</f>
        <v xml:space="preserve"> </v>
      </c>
      <c r="I129" s="27" t="s">
        <v>22</v>
      </c>
      <c r="J129" s="52" t="str">
        <f>IF(J12="","",J12)</f>
        <v>19. 3. 2023</v>
      </c>
      <c r="L129" s="32"/>
    </row>
    <row r="130" spans="2:65" s="1" customFormat="1" ht="6.95" customHeight="1">
      <c r="B130" s="32"/>
      <c r="L130" s="32"/>
    </row>
    <row r="131" spans="2:65" s="1" customFormat="1" ht="15.2" customHeight="1">
      <c r="B131" s="32"/>
      <c r="C131" s="27" t="s">
        <v>24</v>
      </c>
      <c r="F131" s="25" t="str">
        <f>E15</f>
        <v>Slovácké vodárny a kanalizace, a.s.</v>
      </c>
      <c r="I131" s="27" t="s">
        <v>30</v>
      </c>
      <c r="J131" s="30" t="str">
        <f>E21</f>
        <v>AQOL s.r.o.</v>
      </c>
      <c r="L131" s="32"/>
    </row>
    <row r="132" spans="2:65" s="1" customFormat="1" ht="15.2" customHeight="1">
      <c r="B132" s="32"/>
      <c r="C132" s="27" t="s">
        <v>28</v>
      </c>
      <c r="F132" s="25" t="str">
        <f>IF(E18="","",E18)</f>
        <v>Vyplň údaj</v>
      </c>
      <c r="I132" s="27" t="s">
        <v>33</v>
      </c>
      <c r="J132" s="30" t="str">
        <f>E24</f>
        <v xml:space="preserve"> </v>
      </c>
      <c r="L132" s="32"/>
    </row>
    <row r="133" spans="2:65" s="1" customFormat="1" ht="10.35" customHeight="1">
      <c r="B133" s="32"/>
      <c r="L133" s="32"/>
    </row>
    <row r="134" spans="2:65" s="10" customFormat="1" ht="29.25" customHeight="1">
      <c r="B134" s="125"/>
      <c r="C134" s="126" t="s">
        <v>114</v>
      </c>
      <c r="D134" s="127" t="s">
        <v>60</v>
      </c>
      <c r="E134" s="127" t="s">
        <v>56</v>
      </c>
      <c r="F134" s="127" t="s">
        <v>57</v>
      </c>
      <c r="G134" s="127" t="s">
        <v>115</v>
      </c>
      <c r="H134" s="127" t="s">
        <v>116</v>
      </c>
      <c r="I134" s="127" t="s">
        <v>117</v>
      </c>
      <c r="J134" s="128" t="s">
        <v>96</v>
      </c>
      <c r="K134" s="129" t="s">
        <v>118</v>
      </c>
      <c r="L134" s="125"/>
      <c r="M134" s="59" t="s">
        <v>1</v>
      </c>
      <c r="N134" s="60" t="s">
        <v>39</v>
      </c>
      <c r="O134" s="60" t="s">
        <v>119</v>
      </c>
      <c r="P134" s="60" t="s">
        <v>120</v>
      </c>
      <c r="Q134" s="60" t="s">
        <v>121</v>
      </c>
      <c r="R134" s="60" t="s">
        <v>122</v>
      </c>
      <c r="S134" s="60" t="s">
        <v>123</v>
      </c>
      <c r="T134" s="61" t="s">
        <v>124</v>
      </c>
    </row>
    <row r="135" spans="2:65" s="1" customFormat="1" ht="22.9" customHeight="1">
      <c r="B135" s="32"/>
      <c r="C135" s="64" t="s">
        <v>125</v>
      </c>
      <c r="J135" s="130">
        <f>BK135</f>
        <v>0</v>
      </c>
      <c r="L135" s="32"/>
      <c r="M135" s="62"/>
      <c r="N135" s="53"/>
      <c r="O135" s="53"/>
      <c r="P135" s="131" t="e">
        <f>P136</f>
        <v>#REF!</v>
      </c>
      <c r="Q135" s="53"/>
      <c r="R135" s="131" t="e">
        <f>R136</f>
        <v>#REF!</v>
      </c>
      <c r="S135" s="53"/>
      <c r="T135" s="132" t="e">
        <f>T136</f>
        <v>#REF!</v>
      </c>
      <c r="AT135" s="17" t="s">
        <v>74</v>
      </c>
      <c r="AU135" s="17" t="s">
        <v>98</v>
      </c>
      <c r="BK135" s="133">
        <f>BK136</f>
        <v>0</v>
      </c>
    </row>
    <row r="136" spans="2:65" s="11" customFormat="1" ht="25.9" customHeight="1">
      <c r="B136" s="134"/>
      <c r="D136" s="135" t="s">
        <v>74</v>
      </c>
      <c r="E136" s="136" t="s">
        <v>174</v>
      </c>
      <c r="F136" s="136" t="s">
        <v>175</v>
      </c>
      <c r="I136" s="137"/>
      <c r="J136" s="138">
        <f>BK136</f>
        <v>0</v>
      </c>
      <c r="L136" s="134"/>
      <c r="M136" s="139"/>
      <c r="P136" s="140" t="e">
        <f>P137+#REF!+P256+P261+P314+P336+P351</f>
        <v>#REF!</v>
      </c>
      <c r="R136" s="140" t="e">
        <f>R137+#REF!+R256+R261+R314+R336+R351</f>
        <v>#REF!</v>
      </c>
      <c r="T136" s="141" t="e">
        <f>T137+#REF!+T256+T261+T314+T336+T351</f>
        <v>#REF!</v>
      </c>
      <c r="AR136" s="135" t="s">
        <v>83</v>
      </c>
      <c r="AT136" s="142" t="s">
        <v>74</v>
      </c>
      <c r="AU136" s="142" t="s">
        <v>75</v>
      </c>
      <c r="AY136" s="135" t="s">
        <v>128</v>
      </c>
      <c r="BK136" s="143">
        <f>BK137+BK256+BK261+BK314+BK336+BK351</f>
        <v>0</v>
      </c>
    </row>
    <row r="137" spans="2:65" s="11" customFormat="1" ht="22.9" customHeight="1">
      <c r="B137" s="134"/>
      <c r="D137" s="135" t="s">
        <v>74</v>
      </c>
      <c r="E137" s="144" t="s">
        <v>83</v>
      </c>
      <c r="F137" s="144" t="s">
        <v>176</v>
      </c>
      <c r="I137" s="137"/>
      <c r="J137" s="145">
        <f>BK137</f>
        <v>0</v>
      </c>
      <c r="L137" s="134"/>
      <c r="M137" s="139"/>
      <c r="P137" s="140">
        <f>P138+SUM(P139:P248)</f>
        <v>0</v>
      </c>
      <c r="R137" s="140">
        <f>R138+SUM(R139:R248)</f>
        <v>314.03392450000001</v>
      </c>
      <c r="T137" s="141">
        <f>T138+SUM(T139:T248)</f>
        <v>26.5</v>
      </c>
      <c r="AR137" s="135" t="s">
        <v>83</v>
      </c>
      <c r="AT137" s="142" t="s">
        <v>74</v>
      </c>
      <c r="AU137" s="142" t="s">
        <v>83</v>
      </c>
      <c r="AY137" s="135" t="s">
        <v>128</v>
      </c>
      <c r="BK137" s="143">
        <f>BK138+SUM(BK139:BK248)</f>
        <v>0</v>
      </c>
    </row>
    <row r="138" spans="2:65" s="1" customFormat="1" ht="24.2" customHeight="1">
      <c r="B138" s="32"/>
      <c r="C138" s="146" t="s">
        <v>83</v>
      </c>
      <c r="D138" s="146" t="s">
        <v>130</v>
      </c>
      <c r="E138" s="147" t="s">
        <v>177</v>
      </c>
      <c r="F138" s="148" t="s">
        <v>178</v>
      </c>
      <c r="G138" s="149" t="s">
        <v>179</v>
      </c>
      <c r="H138" s="150">
        <v>42</v>
      </c>
      <c r="I138" s="151"/>
      <c r="J138" s="152">
        <f>ROUND(I138*H138,2)</f>
        <v>0</v>
      </c>
      <c r="K138" s="153"/>
      <c r="L138" s="32"/>
      <c r="M138" s="154" t="s">
        <v>1</v>
      </c>
      <c r="N138" s="115" t="s">
        <v>40</v>
      </c>
      <c r="P138" s="155">
        <f>O138*H138</f>
        <v>0</v>
      </c>
      <c r="Q138" s="155">
        <v>0</v>
      </c>
      <c r="R138" s="155">
        <f>Q138*H138</f>
        <v>0</v>
      </c>
      <c r="S138" s="155">
        <v>0.26</v>
      </c>
      <c r="T138" s="156">
        <f>S138*H138</f>
        <v>10.92</v>
      </c>
      <c r="AR138" s="157" t="s">
        <v>134</v>
      </c>
      <c r="AT138" s="157" t="s">
        <v>130</v>
      </c>
      <c r="AU138" s="157" t="s">
        <v>85</v>
      </c>
      <c r="AY138" s="17" t="s">
        <v>128</v>
      </c>
      <c r="BE138" s="158">
        <f>IF(N138="základní",J138,0)</f>
        <v>0</v>
      </c>
      <c r="BF138" s="158">
        <f>IF(N138="snížená",J138,0)</f>
        <v>0</v>
      </c>
      <c r="BG138" s="158">
        <f>IF(N138="zákl. přenesená",J138,0)</f>
        <v>0</v>
      </c>
      <c r="BH138" s="158">
        <f>IF(N138="sníž. přenesená",J138,0)</f>
        <v>0</v>
      </c>
      <c r="BI138" s="158">
        <f>IF(N138="nulová",J138,0)</f>
        <v>0</v>
      </c>
      <c r="BJ138" s="17" t="s">
        <v>83</v>
      </c>
      <c r="BK138" s="158">
        <f>ROUND(I138*H138,2)</f>
        <v>0</v>
      </c>
      <c r="BL138" s="17" t="s">
        <v>134</v>
      </c>
      <c r="BM138" s="157" t="s">
        <v>180</v>
      </c>
    </row>
    <row r="139" spans="2:65" s="12" customFormat="1">
      <c r="B139" s="164"/>
      <c r="D139" s="165" t="s">
        <v>181</v>
      </c>
      <c r="E139" s="166" t="s">
        <v>1</v>
      </c>
      <c r="F139" s="167" t="s">
        <v>182</v>
      </c>
      <c r="H139" s="166" t="s">
        <v>1</v>
      </c>
      <c r="I139" s="168"/>
      <c r="L139" s="164"/>
      <c r="M139" s="169"/>
      <c r="T139" s="170"/>
      <c r="AT139" s="166" t="s">
        <v>181</v>
      </c>
      <c r="AU139" s="166" t="s">
        <v>85</v>
      </c>
      <c r="AV139" s="12" t="s">
        <v>83</v>
      </c>
      <c r="AW139" s="12" t="s">
        <v>32</v>
      </c>
      <c r="AX139" s="12" t="s">
        <v>75</v>
      </c>
      <c r="AY139" s="166" t="s">
        <v>128</v>
      </c>
    </row>
    <row r="140" spans="2:65" s="13" customFormat="1">
      <c r="B140" s="171"/>
      <c r="D140" s="165" t="s">
        <v>181</v>
      </c>
      <c r="E140" s="172" t="s">
        <v>1</v>
      </c>
      <c r="F140" s="173" t="s">
        <v>183</v>
      </c>
      <c r="H140" s="174">
        <v>42</v>
      </c>
      <c r="I140" s="175"/>
      <c r="L140" s="171"/>
      <c r="M140" s="176"/>
      <c r="T140" s="177"/>
      <c r="AT140" s="172" t="s">
        <v>181</v>
      </c>
      <c r="AU140" s="172" t="s">
        <v>85</v>
      </c>
      <c r="AV140" s="13" t="s">
        <v>85</v>
      </c>
      <c r="AW140" s="13" t="s">
        <v>32</v>
      </c>
      <c r="AX140" s="13" t="s">
        <v>75</v>
      </c>
      <c r="AY140" s="172" t="s">
        <v>128</v>
      </c>
    </row>
    <row r="141" spans="2:65" s="14" customFormat="1">
      <c r="B141" s="178"/>
      <c r="D141" s="165" t="s">
        <v>181</v>
      </c>
      <c r="E141" s="179" t="s">
        <v>1</v>
      </c>
      <c r="F141" s="180" t="s">
        <v>184</v>
      </c>
      <c r="H141" s="181">
        <v>42</v>
      </c>
      <c r="I141" s="182"/>
      <c r="L141" s="178"/>
      <c r="M141" s="183"/>
      <c r="T141" s="184"/>
      <c r="AT141" s="179" t="s">
        <v>181</v>
      </c>
      <c r="AU141" s="179" t="s">
        <v>85</v>
      </c>
      <c r="AV141" s="14" t="s">
        <v>134</v>
      </c>
      <c r="AW141" s="14" t="s">
        <v>32</v>
      </c>
      <c r="AX141" s="14" t="s">
        <v>83</v>
      </c>
      <c r="AY141" s="179" t="s">
        <v>128</v>
      </c>
    </row>
    <row r="142" spans="2:65" s="1" customFormat="1" ht="24.2" customHeight="1">
      <c r="B142" s="32"/>
      <c r="C142" s="146" t="s">
        <v>85</v>
      </c>
      <c r="D142" s="146" t="s">
        <v>130</v>
      </c>
      <c r="E142" s="147" t="s">
        <v>185</v>
      </c>
      <c r="F142" s="148" t="s">
        <v>186</v>
      </c>
      <c r="G142" s="149" t="s">
        <v>179</v>
      </c>
      <c r="H142" s="150">
        <v>61</v>
      </c>
      <c r="I142" s="151"/>
      <c r="J142" s="152">
        <f>ROUND(I142*H142,2)</f>
        <v>0</v>
      </c>
      <c r="K142" s="153"/>
      <c r="L142" s="32"/>
      <c r="M142" s="154" t="s">
        <v>1</v>
      </c>
      <c r="N142" s="115" t="s">
        <v>40</v>
      </c>
      <c r="P142" s="155">
        <f>O142*H142</f>
        <v>0</v>
      </c>
      <c r="Q142" s="155">
        <v>0</v>
      </c>
      <c r="R142" s="155">
        <f>Q142*H142</f>
        <v>0</v>
      </c>
      <c r="S142" s="155">
        <v>0.18</v>
      </c>
      <c r="T142" s="156">
        <f>S142*H142</f>
        <v>10.98</v>
      </c>
      <c r="AR142" s="157" t="s">
        <v>134</v>
      </c>
      <c r="AT142" s="157" t="s">
        <v>130</v>
      </c>
      <c r="AU142" s="157" t="s">
        <v>85</v>
      </c>
      <c r="AY142" s="17" t="s">
        <v>128</v>
      </c>
      <c r="BE142" s="158">
        <f>IF(N142="základní",J142,0)</f>
        <v>0</v>
      </c>
      <c r="BF142" s="158">
        <f>IF(N142="snížená",J142,0)</f>
        <v>0</v>
      </c>
      <c r="BG142" s="158">
        <f>IF(N142="zákl. přenesená",J142,0)</f>
        <v>0</v>
      </c>
      <c r="BH142" s="158">
        <f>IF(N142="sníž. přenesená",J142,0)</f>
        <v>0</v>
      </c>
      <c r="BI142" s="158">
        <f>IF(N142="nulová",J142,0)</f>
        <v>0</v>
      </c>
      <c r="BJ142" s="17" t="s">
        <v>83</v>
      </c>
      <c r="BK142" s="158">
        <f>ROUND(I142*H142,2)</f>
        <v>0</v>
      </c>
      <c r="BL142" s="17" t="s">
        <v>134</v>
      </c>
      <c r="BM142" s="157" t="s">
        <v>187</v>
      </c>
    </row>
    <row r="143" spans="2:65" s="12" customFormat="1">
      <c r="B143" s="164"/>
      <c r="D143" s="165" t="s">
        <v>181</v>
      </c>
      <c r="E143" s="166" t="s">
        <v>1</v>
      </c>
      <c r="F143" s="167" t="s">
        <v>182</v>
      </c>
      <c r="H143" s="166" t="s">
        <v>1</v>
      </c>
      <c r="I143" s="168"/>
      <c r="L143" s="164"/>
      <c r="M143" s="169"/>
      <c r="T143" s="170"/>
      <c r="AT143" s="166" t="s">
        <v>181</v>
      </c>
      <c r="AU143" s="166" t="s">
        <v>85</v>
      </c>
      <c r="AV143" s="12" t="s">
        <v>83</v>
      </c>
      <c r="AW143" s="12" t="s">
        <v>32</v>
      </c>
      <c r="AX143" s="12" t="s">
        <v>75</v>
      </c>
      <c r="AY143" s="166" t="s">
        <v>128</v>
      </c>
    </row>
    <row r="144" spans="2:65" s="12" customFormat="1">
      <c r="B144" s="164"/>
      <c r="D144" s="165" t="s">
        <v>181</v>
      </c>
      <c r="E144" s="166" t="s">
        <v>1</v>
      </c>
      <c r="F144" s="167" t="s">
        <v>188</v>
      </c>
      <c r="H144" s="166" t="s">
        <v>1</v>
      </c>
      <c r="I144" s="168"/>
      <c r="L144" s="164"/>
      <c r="M144" s="169"/>
      <c r="T144" s="170"/>
      <c r="AT144" s="166" t="s">
        <v>181</v>
      </c>
      <c r="AU144" s="166" t="s">
        <v>85</v>
      </c>
      <c r="AV144" s="12" t="s">
        <v>83</v>
      </c>
      <c r="AW144" s="12" t="s">
        <v>32</v>
      </c>
      <c r="AX144" s="12" t="s">
        <v>75</v>
      </c>
      <c r="AY144" s="166" t="s">
        <v>128</v>
      </c>
    </row>
    <row r="145" spans="2:65" s="13" customFormat="1">
      <c r="B145" s="171"/>
      <c r="D145" s="165" t="s">
        <v>181</v>
      </c>
      <c r="E145" s="172" t="s">
        <v>1</v>
      </c>
      <c r="F145" s="173" t="s">
        <v>183</v>
      </c>
      <c r="H145" s="174">
        <v>42</v>
      </c>
      <c r="I145" s="175"/>
      <c r="L145" s="171"/>
      <c r="M145" s="176"/>
      <c r="T145" s="177"/>
      <c r="AT145" s="172" t="s">
        <v>181</v>
      </c>
      <c r="AU145" s="172" t="s">
        <v>85</v>
      </c>
      <c r="AV145" s="13" t="s">
        <v>85</v>
      </c>
      <c r="AW145" s="13" t="s">
        <v>32</v>
      </c>
      <c r="AX145" s="13" t="s">
        <v>75</v>
      </c>
      <c r="AY145" s="172" t="s">
        <v>128</v>
      </c>
    </row>
    <row r="146" spans="2:65" s="12" customFormat="1">
      <c r="B146" s="164"/>
      <c r="D146" s="165" t="s">
        <v>181</v>
      </c>
      <c r="E146" s="166" t="s">
        <v>1</v>
      </c>
      <c r="F146" s="167" t="s">
        <v>189</v>
      </c>
      <c r="H146" s="166" t="s">
        <v>1</v>
      </c>
      <c r="I146" s="168"/>
      <c r="L146" s="164"/>
      <c r="M146" s="169"/>
      <c r="T146" s="170"/>
      <c r="AT146" s="166" t="s">
        <v>181</v>
      </c>
      <c r="AU146" s="166" t="s">
        <v>85</v>
      </c>
      <c r="AV146" s="12" t="s">
        <v>83</v>
      </c>
      <c r="AW146" s="12" t="s">
        <v>32</v>
      </c>
      <c r="AX146" s="12" t="s">
        <v>75</v>
      </c>
      <c r="AY146" s="166" t="s">
        <v>128</v>
      </c>
    </row>
    <row r="147" spans="2:65" s="13" customFormat="1">
      <c r="B147" s="171"/>
      <c r="D147" s="165" t="s">
        <v>181</v>
      </c>
      <c r="E147" s="172" t="s">
        <v>1</v>
      </c>
      <c r="F147" s="173" t="s">
        <v>190</v>
      </c>
      <c r="H147" s="174">
        <v>19</v>
      </c>
      <c r="I147" s="175"/>
      <c r="L147" s="171"/>
      <c r="M147" s="176"/>
      <c r="T147" s="177"/>
      <c r="AT147" s="172" t="s">
        <v>181</v>
      </c>
      <c r="AU147" s="172" t="s">
        <v>85</v>
      </c>
      <c r="AV147" s="13" t="s">
        <v>85</v>
      </c>
      <c r="AW147" s="13" t="s">
        <v>32</v>
      </c>
      <c r="AX147" s="13" t="s">
        <v>75</v>
      </c>
      <c r="AY147" s="172" t="s">
        <v>128</v>
      </c>
    </row>
    <row r="148" spans="2:65" s="14" customFormat="1">
      <c r="B148" s="178"/>
      <c r="D148" s="165" t="s">
        <v>181</v>
      </c>
      <c r="E148" s="179" t="s">
        <v>1</v>
      </c>
      <c r="F148" s="180" t="s">
        <v>184</v>
      </c>
      <c r="H148" s="181">
        <v>61</v>
      </c>
      <c r="I148" s="182"/>
      <c r="L148" s="178"/>
      <c r="M148" s="183"/>
      <c r="T148" s="184"/>
      <c r="AT148" s="179" t="s">
        <v>181</v>
      </c>
      <c r="AU148" s="179" t="s">
        <v>85</v>
      </c>
      <c r="AV148" s="14" t="s">
        <v>134</v>
      </c>
      <c r="AW148" s="14" t="s">
        <v>32</v>
      </c>
      <c r="AX148" s="14" t="s">
        <v>83</v>
      </c>
      <c r="AY148" s="179" t="s">
        <v>128</v>
      </c>
    </row>
    <row r="149" spans="2:65" s="1" customFormat="1" ht="24.2" customHeight="1">
      <c r="B149" s="32"/>
      <c r="C149" s="146" t="s">
        <v>139</v>
      </c>
      <c r="D149" s="146" t="s">
        <v>130</v>
      </c>
      <c r="E149" s="147" t="s">
        <v>191</v>
      </c>
      <c r="F149" s="148" t="s">
        <v>192</v>
      </c>
      <c r="G149" s="149" t="s">
        <v>179</v>
      </c>
      <c r="H149" s="150">
        <v>42</v>
      </c>
      <c r="I149" s="151"/>
      <c r="J149" s="152">
        <f>ROUND(I149*H149,2)</f>
        <v>0</v>
      </c>
      <c r="K149" s="153"/>
      <c r="L149" s="32"/>
      <c r="M149" s="154" t="s">
        <v>1</v>
      </c>
      <c r="N149" s="115" t="s">
        <v>40</v>
      </c>
      <c r="P149" s="155">
        <f>O149*H149</f>
        <v>0</v>
      </c>
      <c r="Q149" s="155">
        <v>0.28999999999999998</v>
      </c>
      <c r="R149" s="155">
        <f>Q149*H149</f>
        <v>12.18</v>
      </c>
      <c r="S149" s="155">
        <v>0</v>
      </c>
      <c r="T149" s="156">
        <f>S149*H149</f>
        <v>0</v>
      </c>
      <c r="AR149" s="157" t="s">
        <v>134</v>
      </c>
      <c r="AT149" s="157" t="s">
        <v>130</v>
      </c>
      <c r="AU149" s="157" t="s">
        <v>85</v>
      </c>
      <c r="AY149" s="17" t="s">
        <v>128</v>
      </c>
      <c r="BE149" s="158">
        <f>IF(N149="základní",J149,0)</f>
        <v>0</v>
      </c>
      <c r="BF149" s="158">
        <f>IF(N149="snížená",J149,0)</f>
        <v>0</v>
      </c>
      <c r="BG149" s="158">
        <f>IF(N149="zákl. přenesená",J149,0)</f>
        <v>0</v>
      </c>
      <c r="BH149" s="158">
        <f>IF(N149="sníž. přenesená",J149,0)</f>
        <v>0</v>
      </c>
      <c r="BI149" s="158">
        <f>IF(N149="nulová",J149,0)</f>
        <v>0</v>
      </c>
      <c r="BJ149" s="17" t="s">
        <v>83</v>
      </c>
      <c r="BK149" s="158">
        <f>ROUND(I149*H149,2)</f>
        <v>0</v>
      </c>
      <c r="BL149" s="17" t="s">
        <v>134</v>
      </c>
      <c r="BM149" s="157" t="s">
        <v>193</v>
      </c>
    </row>
    <row r="150" spans="2:65" s="12" customFormat="1">
      <c r="B150" s="164"/>
      <c r="D150" s="165" t="s">
        <v>181</v>
      </c>
      <c r="E150" s="166" t="s">
        <v>1</v>
      </c>
      <c r="F150" s="167" t="s">
        <v>182</v>
      </c>
      <c r="H150" s="166" t="s">
        <v>1</v>
      </c>
      <c r="I150" s="168"/>
      <c r="L150" s="164"/>
      <c r="M150" s="169"/>
      <c r="T150" s="170"/>
      <c r="AT150" s="166" t="s">
        <v>181</v>
      </c>
      <c r="AU150" s="166" t="s">
        <v>85</v>
      </c>
      <c r="AV150" s="12" t="s">
        <v>83</v>
      </c>
      <c r="AW150" s="12" t="s">
        <v>32</v>
      </c>
      <c r="AX150" s="12" t="s">
        <v>75</v>
      </c>
      <c r="AY150" s="166" t="s">
        <v>128</v>
      </c>
    </row>
    <row r="151" spans="2:65" s="12" customFormat="1">
      <c r="B151" s="164"/>
      <c r="D151" s="165" t="s">
        <v>181</v>
      </c>
      <c r="E151" s="166" t="s">
        <v>1</v>
      </c>
      <c r="F151" s="167" t="s">
        <v>194</v>
      </c>
      <c r="H151" s="166" t="s">
        <v>1</v>
      </c>
      <c r="I151" s="168"/>
      <c r="L151" s="164"/>
      <c r="M151" s="169"/>
      <c r="T151" s="170"/>
      <c r="AT151" s="166" t="s">
        <v>181</v>
      </c>
      <c r="AU151" s="166" t="s">
        <v>85</v>
      </c>
      <c r="AV151" s="12" t="s">
        <v>83</v>
      </c>
      <c r="AW151" s="12" t="s">
        <v>32</v>
      </c>
      <c r="AX151" s="12" t="s">
        <v>75</v>
      </c>
      <c r="AY151" s="166" t="s">
        <v>128</v>
      </c>
    </row>
    <row r="152" spans="2:65" s="12" customFormat="1">
      <c r="B152" s="164"/>
      <c r="D152" s="165" t="s">
        <v>181</v>
      </c>
      <c r="E152" s="166" t="s">
        <v>1</v>
      </c>
      <c r="F152" s="167" t="s">
        <v>188</v>
      </c>
      <c r="H152" s="166" t="s">
        <v>1</v>
      </c>
      <c r="I152" s="168"/>
      <c r="L152" s="164"/>
      <c r="M152" s="169"/>
      <c r="T152" s="170"/>
      <c r="AT152" s="166" t="s">
        <v>181</v>
      </c>
      <c r="AU152" s="166" t="s">
        <v>85</v>
      </c>
      <c r="AV152" s="12" t="s">
        <v>83</v>
      </c>
      <c r="AW152" s="12" t="s">
        <v>32</v>
      </c>
      <c r="AX152" s="12" t="s">
        <v>75</v>
      </c>
      <c r="AY152" s="166" t="s">
        <v>128</v>
      </c>
    </row>
    <row r="153" spans="2:65" s="13" customFormat="1">
      <c r="B153" s="171"/>
      <c r="D153" s="165" t="s">
        <v>181</v>
      </c>
      <c r="E153" s="172" t="s">
        <v>1</v>
      </c>
      <c r="F153" s="173" t="s">
        <v>183</v>
      </c>
      <c r="H153" s="174">
        <v>42</v>
      </c>
      <c r="I153" s="175"/>
      <c r="L153" s="171"/>
      <c r="M153" s="176"/>
      <c r="T153" s="177"/>
      <c r="AT153" s="172" t="s">
        <v>181</v>
      </c>
      <c r="AU153" s="172" t="s">
        <v>85</v>
      </c>
      <c r="AV153" s="13" t="s">
        <v>85</v>
      </c>
      <c r="AW153" s="13" t="s">
        <v>32</v>
      </c>
      <c r="AX153" s="13" t="s">
        <v>75</v>
      </c>
      <c r="AY153" s="172" t="s">
        <v>128</v>
      </c>
    </row>
    <row r="154" spans="2:65" s="14" customFormat="1">
      <c r="B154" s="178"/>
      <c r="D154" s="165" t="s">
        <v>181</v>
      </c>
      <c r="E154" s="179" t="s">
        <v>1</v>
      </c>
      <c r="F154" s="180" t="s">
        <v>184</v>
      </c>
      <c r="H154" s="181">
        <v>42</v>
      </c>
      <c r="I154" s="182"/>
      <c r="L154" s="178"/>
      <c r="M154" s="183"/>
      <c r="T154" s="184"/>
      <c r="AT154" s="179" t="s">
        <v>181</v>
      </c>
      <c r="AU154" s="179" t="s">
        <v>85</v>
      </c>
      <c r="AV154" s="14" t="s">
        <v>134</v>
      </c>
      <c r="AW154" s="14" t="s">
        <v>32</v>
      </c>
      <c r="AX154" s="14" t="s">
        <v>83</v>
      </c>
      <c r="AY154" s="179" t="s">
        <v>128</v>
      </c>
    </row>
    <row r="155" spans="2:65" s="1" customFormat="1" ht="24.2" customHeight="1">
      <c r="B155" s="32"/>
      <c r="C155" s="146" t="s">
        <v>134</v>
      </c>
      <c r="D155" s="146" t="s">
        <v>130</v>
      </c>
      <c r="E155" s="147" t="s">
        <v>195</v>
      </c>
      <c r="F155" s="148" t="s">
        <v>196</v>
      </c>
      <c r="G155" s="149" t="s">
        <v>179</v>
      </c>
      <c r="H155" s="150">
        <v>39</v>
      </c>
      <c r="I155" s="151"/>
      <c r="J155" s="152">
        <f>ROUND(I155*H155,2)</f>
        <v>0</v>
      </c>
      <c r="K155" s="153"/>
      <c r="L155" s="32"/>
      <c r="M155" s="154" t="s">
        <v>1</v>
      </c>
      <c r="N155" s="115" t="s">
        <v>40</v>
      </c>
      <c r="P155" s="155">
        <f>O155*H155</f>
        <v>0</v>
      </c>
      <c r="Q155" s="155">
        <v>0.57999999999999996</v>
      </c>
      <c r="R155" s="155">
        <f>Q155*H155</f>
        <v>22.619999999999997</v>
      </c>
      <c r="S155" s="155">
        <v>0</v>
      </c>
      <c r="T155" s="156">
        <f>S155*H155</f>
        <v>0</v>
      </c>
      <c r="AR155" s="157" t="s">
        <v>134</v>
      </c>
      <c r="AT155" s="157" t="s">
        <v>130</v>
      </c>
      <c r="AU155" s="157" t="s">
        <v>85</v>
      </c>
      <c r="AY155" s="17" t="s">
        <v>128</v>
      </c>
      <c r="BE155" s="158">
        <f>IF(N155="základní",J155,0)</f>
        <v>0</v>
      </c>
      <c r="BF155" s="158">
        <f>IF(N155="snížená",J155,0)</f>
        <v>0</v>
      </c>
      <c r="BG155" s="158">
        <f>IF(N155="zákl. přenesená",J155,0)</f>
        <v>0</v>
      </c>
      <c r="BH155" s="158">
        <f>IF(N155="sníž. přenesená",J155,0)</f>
        <v>0</v>
      </c>
      <c r="BI155" s="158">
        <f>IF(N155="nulová",J155,0)</f>
        <v>0</v>
      </c>
      <c r="BJ155" s="17" t="s">
        <v>83</v>
      </c>
      <c r="BK155" s="158">
        <f>ROUND(I155*H155,2)</f>
        <v>0</v>
      </c>
      <c r="BL155" s="17" t="s">
        <v>134</v>
      </c>
      <c r="BM155" s="157" t="s">
        <v>197</v>
      </c>
    </row>
    <row r="156" spans="2:65" s="12" customFormat="1">
      <c r="B156" s="164"/>
      <c r="D156" s="165" t="s">
        <v>181</v>
      </c>
      <c r="E156" s="166" t="s">
        <v>1</v>
      </c>
      <c r="F156" s="167" t="s">
        <v>182</v>
      </c>
      <c r="H156" s="166" t="s">
        <v>1</v>
      </c>
      <c r="I156" s="168"/>
      <c r="L156" s="164"/>
      <c r="M156" s="169"/>
      <c r="T156" s="170"/>
      <c r="AT156" s="166" t="s">
        <v>181</v>
      </c>
      <c r="AU156" s="166" t="s">
        <v>85</v>
      </c>
      <c r="AV156" s="12" t="s">
        <v>83</v>
      </c>
      <c r="AW156" s="12" t="s">
        <v>32</v>
      </c>
      <c r="AX156" s="12" t="s">
        <v>75</v>
      </c>
      <c r="AY156" s="166" t="s">
        <v>128</v>
      </c>
    </row>
    <row r="157" spans="2:65" s="12" customFormat="1">
      <c r="B157" s="164"/>
      <c r="D157" s="165" t="s">
        <v>181</v>
      </c>
      <c r="E157" s="166" t="s">
        <v>1</v>
      </c>
      <c r="F157" s="167" t="s">
        <v>194</v>
      </c>
      <c r="H157" s="166" t="s">
        <v>1</v>
      </c>
      <c r="I157" s="168"/>
      <c r="L157" s="164"/>
      <c r="M157" s="169"/>
      <c r="T157" s="170"/>
      <c r="AT157" s="166" t="s">
        <v>181</v>
      </c>
      <c r="AU157" s="166" t="s">
        <v>85</v>
      </c>
      <c r="AV157" s="12" t="s">
        <v>83</v>
      </c>
      <c r="AW157" s="12" t="s">
        <v>32</v>
      </c>
      <c r="AX157" s="12" t="s">
        <v>75</v>
      </c>
      <c r="AY157" s="166" t="s">
        <v>128</v>
      </c>
    </row>
    <row r="158" spans="2:65" s="12" customFormat="1">
      <c r="B158" s="164"/>
      <c r="D158" s="165" t="s">
        <v>181</v>
      </c>
      <c r="E158" s="166" t="s">
        <v>1</v>
      </c>
      <c r="F158" s="167" t="s">
        <v>189</v>
      </c>
      <c r="H158" s="166" t="s">
        <v>1</v>
      </c>
      <c r="I158" s="168"/>
      <c r="L158" s="164"/>
      <c r="M158" s="169"/>
      <c r="T158" s="170"/>
      <c r="AT158" s="166" t="s">
        <v>181</v>
      </c>
      <c r="AU158" s="166" t="s">
        <v>85</v>
      </c>
      <c r="AV158" s="12" t="s">
        <v>83</v>
      </c>
      <c r="AW158" s="12" t="s">
        <v>32</v>
      </c>
      <c r="AX158" s="12" t="s">
        <v>75</v>
      </c>
      <c r="AY158" s="166" t="s">
        <v>128</v>
      </c>
    </row>
    <row r="159" spans="2:65" s="13" customFormat="1">
      <c r="B159" s="171"/>
      <c r="D159" s="165" t="s">
        <v>181</v>
      </c>
      <c r="E159" s="172" t="s">
        <v>1</v>
      </c>
      <c r="F159" s="173" t="s">
        <v>190</v>
      </c>
      <c r="H159" s="174">
        <v>19</v>
      </c>
      <c r="I159" s="175"/>
      <c r="L159" s="171"/>
      <c r="M159" s="176"/>
      <c r="T159" s="177"/>
      <c r="AT159" s="172" t="s">
        <v>181</v>
      </c>
      <c r="AU159" s="172" t="s">
        <v>85</v>
      </c>
      <c r="AV159" s="13" t="s">
        <v>85</v>
      </c>
      <c r="AW159" s="13" t="s">
        <v>32</v>
      </c>
      <c r="AX159" s="13" t="s">
        <v>75</v>
      </c>
      <c r="AY159" s="172" t="s">
        <v>128</v>
      </c>
    </row>
    <row r="160" spans="2:65" s="12" customFormat="1">
      <c r="B160" s="164"/>
      <c r="D160" s="165" t="s">
        <v>181</v>
      </c>
      <c r="E160" s="166" t="s">
        <v>1</v>
      </c>
      <c r="F160" s="167" t="s">
        <v>198</v>
      </c>
      <c r="H160" s="166" t="s">
        <v>1</v>
      </c>
      <c r="I160" s="168"/>
      <c r="L160" s="164"/>
      <c r="M160" s="169"/>
      <c r="T160" s="170"/>
      <c r="AT160" s="166" t="s">
        <v>181</v>
      </c>
      <c r="AU160" s="166" t="s">
        <v>85</v>
      </c>
      <c r="AV160" s="12" t="s">
        <v>83</v>
      </c>
      <c r="AW160" s="12" t="s">
        <v>32</v>
      </c>
      <c r="AX160" s="12" t="s">
        <v>75</v>
      </c>
      <c r="AY160" s="166" t="s">
        <v>128</v>
      </c>
    </row>
    <row r="161" spans="2:65" s="13" customFormat="1">
      <c r="B161" s="171"/>
      <c r="D161" s="165" t="s">
        <v>181</v>
      </c>
      <c r="E161" s="172" t="s">
        <v>1</v>
      </c>
      <c r="F161" s="173" t="s">
        <v>199</v>
      </c>
      <c r="H161" s="174">
        <v>20</v>
      </c>
      <c r="I161" s="175"/>
      <c r="L161" s="171"/>
      <c r="M161" s="176"/>
      <c r="T161" s="177"/>
      <c r="AT161" s="172" t="s">
        <v>181</v>
      </c>
      <c r="AU161" s="172" t="s">
        <v>85</v>
      </c>
      <c r="AV161" s="13" t="s">
        <v>85</v>
      </c>
      <c r="AW161" s="13" t="s">
        <v>32</v>
      </c>
      <c r="AX161" s="13" t="s">
        <v>75</v>
      </c>
      <c r="AY161" s="172" t="s">
        <v>128</v>
      </c>
    </row>
    <row r="162" spans="2:65" s="14" customFormat="1">
      <c r="B162" s="178"/>
      <c r="D162" s="165" t="s">
        <v>181</v>
      </c>
      <c r="E162" s="179" t="s">
        <v>1</v>
      </c>
      <c r="F162" s="180" t="s">
        <v>184</v>
      </c>
      <c r="H162" s="181">
        <v>39</v>
      </c>
      <c r="I162" s="182"/>
      <c r="L162" s="178"/>
      <c r="M162" s="183"/>
      <c r="T162" s="184"/>
      <c r="AT162" s="179" t="s">
        <v>181</v>
      </c>
      <c r="AU162" s="179" t="s">
        <v>85</v>
      </c>
      <c r="AV162" s="14" t="s">
        <v>134</v>
      </c>
      <c r="AW162" s="14" t="s">
        <v>32</v>
      </c>
      <c r="AX162" s="14" t="s">
        <v>83</v>
      </c>
      <c r="AY162" s="179" t="s">
        <v>128</v>
      </c>
    </row>
    <row r="163" spans="2:65" s="1" customFormat="1" ht="24.2" customHeight="1">
      <c r="B163" s="32"/>
      <c r="C163" s="146" t="s">
        <v>147</v>
      </c>
      <c r="D163" s="146" t="s">
        <v>130</v>
      </c>
      <c r="E163" s="147" t="s">
        <v>200</v>
      </c>
      <c r="F163" s="148" t="s">
        <v>201</v>
      </c>
      <c r="G163" s="149" t="s">
        <v>179</v>
      </c>
      <c r="H163" s="150">
        <v>20</v>
      </c>
      <c r="I163" s="151"/>
      <c r="J163" s="152">
        <f t="shared" ref="J163:J170" si="5">ROUND(I163*H163,2)</f>
        <v>0</v>
      </c>
      <c r="K163" s="153"/>
      <c r="L163" s="32"/>
      <c r="M163" s="154" t="s">
        <v>1</v>
      </c>
      <c r="N163" s="115" t="s">
        <v>40</v>
      </c>
      <c r="P163" s="155">
        <f t="shared" ref="P163:P170" si="6">O163*H163</f>
        <v>0</v>
      </c>
      <c r="Q163" s="155">
        <v>8.0000000000000007E-5</v>
      </c>
      <c r="R163" s="155">
        <f t="shared" ref="R163:R170" si="7">Q163*H163</f>
        <v>1.6000000000000001E-3</v>
      </c>
      <c r="S163" s="155">
        <v>0.23</v>
      </c>
      <c r="T163" s="156">
        <f t="shared" ref="T163:T170" si="8">S163*H163</f>
        <v>4.6000000000000005</v>
      </c>
      <c r="AR163" s="157" t="s">
        <v>134</v>
      </c>
      <c r="AT163" s="157" t="s">
        <v>130</v>
      </c>
      <c r="AU163" s="157" t="s">
        <v>85</v>
      </c>
      <c r="AY163" s="17" t="s">
        <v>128</v>
      </c>
      <c r="BE163" s="158">
        <f t="shared" ref="BE163:BE170" si="9">IF(N163="základní",J163,0)</f>
        <v>0</v>
      </c>
      <c r="BF163" s="158">
        <f t="shared" ref="BF163:BF170" si="10">IF(N163="snížená",J163,0)</f>
        <v>0</v>
      </c>
      <c r="BG163" s="158">
        <f t="shared" ref="BG163:BG170" si="11">IF(N163="zákl. přenesená",J163,0)</f>
        <v>0</v>
      </c>
      <c r="BH163" s="158">
        <f t="shared" ref="BH163:BH170" si="12">IF(N163="sníž. přenesená",J163,0)</f>
        <v>0</v>
      </c>
      <c r="BI163" s="158">
        <f t="shared" ref="BI163:BI170" si="13">IF(N163="nulová",J163,0)</f>
        <v>0</v>
      </c>
      <c r="BJ163" s="17" t="s">
        <v>83</v>
      </c>
      <c r="BK163" s="158">
        <f t="shared" ref="BK163:BK170" si="14">ROUND(I163*H163,2)</f>
        <v>0</v>
      </c>
      <c r="BL163" s="17" t="s">
        <v>134</v>
      </c>
      <c r="BM163" s="157" t="s">
        <v>202</v>
      </c>
    </row>
    <row r="164" spans="2:65" s="1" customFormat="1" ht="16.5" customHeight="1">
      <c r="B164" s="32"/>
      <c r="C164" s="146" t="s">
        <v>152</v>
      </c>
      <c r="D164" s="146" t="s">
        <v>130</v>
      </c>
      <c r="E164" s="147" t="s">
        <v>203</v>
      </c>
      <c r="F164" s="148" t="s">
        <v>204</v>
      </c>
      <c r="G164" s="149" t="s">
        <v>205</v>
      </c>
      <c r="H164" s="150">
        <v>3</v>
      </c>
      <c r="I164" s="151"/>
      <c r="J164" s="152">
        <f t="shared" si="5"/>
        <v>0</v>
      </c>
      <c r="K164" s="153"/>
      <c r="L164" s="32"/>
      <c r="M164" s="154" t="s">
        <v>1</v>
      </c>
      <c r="N164" s="115" t="s">
        <v>40</v>
      </c>
      <c r="P164" s="155">
        <f t="shared" si="6"/>
        <v>0</v>
      </c>
      <c r="Q164" s="155">
        <v>0</v>
      </c>
      <c r="R164" s="155">
        <f t="shared" si="7"/>
        <v>0</v>
      </c>
      <c r="S164" s="155">
        <v>0</v>
      </c>
      <c r="T164" s="156">
        <f t="shared" si="8"/>
        <v>0</v>
      </c>
      <c r="AR164" s="157" t="s">
        <v>134</v>
      </c>
      <c r="AT164" s="157" t="s">
        <v>130</v>
      </c>
      <c r="AU164" s="157" t="s">
        <v>85</v>
      </c>
      <c r="AY164" s="17" t="s">
        <v>128</v>
      </c>
      <c r="BE164" s="158">
        <f t="shared" si="9"/>
        <v>0</v>
      </c>
      <c r="BF164" s="158">
        <f t="shared" si="10"/>
        <v>0</v>
      </c>
      <c r="BG164" s="158">
        <f t="shared" si="11"/>
        <v>0</v>
      </c>
      <c r="BH164" s="158">
        <f t="shared" si="12"/>
        <v>0</v>
      </c>
      <c r="BI164" s="158">
        <f t="shared" si="13"/>
        <v>0</v>
      </c>
      <c r="BJ164" s="17" t="s">
        <v>83</v>
      </c>
      <c r="BK164" s="158">
        <f t="shared" si="14"/>
        <v>0</v>
      </c>
      <c r="BL164" s="17" t="s">
        <v>134</v>
      </c>
      <c r="BM164" s="157" t="s">
        <v>206</v>
      </c>
    </row>
    <row r="165" spans="2:65" s="1" customFormat="1" ht="16.5" customHeight="1">
      <c r="B165" s="32"/>
      <c r="C165" s="146" t="s">
        <v>156</v>
      </c>
      <c r="D165" s="146" t="s">
        <v>130</v>
      </c>
      <c r="E165" s="147" t="s">
        <v>207</v>
      </c>
      <c r="F165" s="148" t="s">
        <v>208</v>
      </c>
      <c r="G165" s="149" t="s">
        <v>205</v>
      </c>
      <c r="H165" s="150">
        <v>43</v>
      </c>
      <c r="I165" s="151"/>
      <c r="J165" s="152">
        <f t="shared" si="5"/>
        <v>0</v>
      </c>
      <c r="K165" s="153"/>
      <c r="L165" s="32"/>
      <c r="M165" s="154" t="s">
        <v>1</v>
      </c>
      <c r="N165" s="115" t="s">
        <v>40</v>
      </c>
      <c r="P165" s="155">
        <f t="shared" si="6"/>
        <v>0</v>
      </c>
      <c r="Q165" s="155">
        <v>0</v>
      </c>
      <c r="R165" s="155">
        <f t="shared" si="7"/>
        <v>0</v>
      </c>
      <c r="S165" s="155">
        <v>0</v>
      </c>
      <c r="T165" s="156">
        <f t="shared" si="8"/>
        <v>0</v>
      </c>
      <c r="AR165" s="157" t="s">
        <v>134</v>
      </c>
      <c r="AT165" s="157" t="s">
        <v>130</v>
      </c>
      <c r="AU165" s="157" t="s">
        <v>85</v>
      </c>
      <c r="AY165" s="17" t="s">
        <v>128</v>
      </c>
      <c r="BE165" s="158">
        <f t="shared" si="9"/>
        <v>0</v>
      </c>
      <c r="BF165" s="158">
        <f t="shared" si="10"/>
        <v>0</v>
      </c>
      <c r="BG165" s="158">
        <f t="shared" si="11"/>
        <v>0</v>
      </c>
      <c r="BH165" s="158">
        <f t="shared" si="12"/>
        <v>0</v>
      </c>
      <c r="BI165" s="158">
        <f t="shared" si="13"/>
        <v>0</v>
      </c>
      <c r="BJ165" s="17" t="s">
        <v>83</v>
      </c>
      <c r="BK165" s="158">
        <f t="shared" si="14"/>
        <v>0</v>
      </c>
      <c r="BL165" s="17" t="s">
        <v>134</v>
      </c>
      <c r="BM165" s="157" t="s">
        <v>209</v>
      </c>
    </row>
    <row r="166" spans="2:65" s="1" customFormat="1" ht="24.2" customHeight="1">
      <c r="B166" s="32"/>
      <c r="C166" s="146" t="s">
        <v>160</v>
      </c>
      <c r="D166" s="146" t="s">
        <v>130</v>
      </c>
      <c r="E166" s="147" t="s">
        <v>210</v>
      </c>
      <c r="F166" s="148" t="s">
        <v>211</v>
      </c>
      <c r="G166" s="149" t="s">
        <v>205</v>
      </c>
      <c r="H166" s="150">
        <v>10</v>
      </c>
      <c r="I166" s="151"/>
      <c r="J166" s="152">
        <f t="shared" si="5"/>
        <v>0</v>
      </c>
      <c r="K166" s="153"/>
      <c r="L166" s="32"/>
      <c r="M166" s="154" t="s">
        <v>1</v>
      </c>
      <c r="N166" s="115" t="s">
        <v>40</v>
      </c>
      <c r="P166" s="155">
        <f t="shared" si="6"/>
        <v>0</v>
      </c>
      <c r="Q166" s="155">
        <v>0</v>
      </c>
      <c r="R166" s="155">
        <f t="shared" si="7"/>
        <v>0</v>
      </c>
      <c r="S166" s="155">
        <v>0</v>
      </c>
      <c r="T166" s="156">
        <f t="shared" si="8"/>
        <v>0</v>
      </c>
      <c r="AR166" s="157" t="s">
        <v>134</v>
      </c>
      <c r="AT166" s="157" t="s">
        <v>130</v>
      </c>
      <c r="AU166" s="157" t="s">
        <v>85</v>
      </c>
      <c r="AY166" s="17" t="s">
        <v>128</v>
      </c>
      <c r="BE166" s="158">
        <f t="shared" si="9"/>
        <v>0</v>
      </c>
      <c r="BF166" s="158">
        <f t="shared" si="10"/>
        <v>0</v>
      </c>
      <c r="BG166" s="158">
        <f t="shared" si="11"/>
        <v>0</v>
      </c>
      <c r="BH166" s="158">
        <f t="shared" si="12"/>
        <v>0</v>
      </c>
      <c r="BI166" s="158">
        <f t="shared" si="13"/>
        <v>0</v>
      </c>
      <c r="BJ166" s="17" t="s">
        <v>83</v>
      </c>
      <c r="BK166" s="158">
        <f t="shared" si="14"/>
        <v>0</v>
      </c>
      <c r="BL166" s="17" t="s">
        <v>134</v>
      </c>
      <c r="BM166" s="157" t="s">
        <v>212</v>
      </c>
    </row>
    <row r="167" spans="2:65" s="1" customFormat="1" ht="16.5" customHeight="1">
      <c r="B167" s="32"/>
      <c r="C167" s="146" t="s">
        <v>213</v>
      </c>
      <c r="D167" s="146" t="s">
        <v>130</v>
      </c>
      <c r="E167" s="147" t="s">
        <v>214</v>
      </c>
      <c r="F167" s="148" t="s">
        <v>215</v>
      </c>
      <c r="G167" s="149" t="s">
        <v>205</v>
      </c>
      <c r="H167" s="150">
        <v>29</v>
      </c>
      <c r="I167" s="151"/>
      <c r="J167" s="152">
        <f t="shared" si="5"/>
        <v>0</v>
      </c>
      <c r="K167" s="153"/>
      <c r="L167" s="32"/>
      <c r="M167" s="154" t="s">
        <v>1</v>
      </c>
      <c r="N167" s="115" t="s">
        <v>40</v>
      </c>
      <c r="P167" s="155">
        <f t="shared" si="6"/>
        <v>0</v>
      </c>
      <c r="Q167" s="155">
        <v>0</v>
      </c>
      <c r="R167" s="155">
        <f t="shared" si="7"/>
        <v>0</v>
      </c>
      <c r="S167" s="155">
        <v>0</v>
      </c>
      <c r="T167" s="156">
        <f t="shared" si="8"/>
        <v>0</v>
      </c>
      <c r="AR167" s="157" t="s">
        <v>134</v>
      </c>
      <c r="AT167" s="157" t="s">
        <v>130</v>
      </c>
      <c r="AU167" s="157" t="s">
        <v>85</v>
      </c>
      <c r="AY167" s="17" t="s">
        <v>128</v>
      </c>
      <c r="BE167" s="158">
        <f t="shared" si="9"/>
        <v>0</v>
      </c>
      <c r="BF167" s="158">
        <f t="shared" si="10"/>
        <v>0</v>
      </c>
      <c r="BG167" s="158">
        <f t="shared" si="11"/>
        <v>0</v>
      </c>
      <c r="BH167" s="158">
        <f t="shared" si="12"/>
        <v>0</v>
      </c>
      <c r="BI167" s="158">
        <f t="shared" si="13"/>
        <v>0</v>
      </c>
      <c r="BJ167" s="17" t="s">
        <v>83</v>
      </c>
      <c r="BK167" s="158">
        <f t="shared" si="14"/>
        <v>0</v>
      </c>
      <c r="BL167" s="17" t="s">
        <v>134</v>
      </c>
      <c r="BM167" s="157" t="s">
        <v>216</v>
      </c>
    </row>
    <row r="168" spans="2:65" s="1" customFormat="1" ht="24.2" customHeight="1">
      <c r="B168" s="32"/>
      <c r="C168" s="146" t="s">
        <v>217</v>
      </c>
      <c r="D168" s="146" t="s">
        <v>130</v>
      </c>
      <c r="E168" s="147" t="s">
        <v>218</v>
      </c>
      <c r="F168" s="148" t="s">
        <v>219</v>
      </c>
      <c r="G168" s="149" t="s">
        <v>220</v>
      </c>
      <c r="H168" s="150">
        <v>40</v>
      </c>
      <c r="I168" s="151"/>
      <c r="J168" s="152">
        <f t="shared" si="5"/>
        <v>0</v>
      </c>
      <c r="K168" s="153"/>
      <c r="L168" s="32"/>
      <c r="M168" s="154" t="s">
        <v>1</v>
      </c>
      <c r="N168" s="115" t="s">
        <v>40</v>
      </c>
      <c r="P168" s="155">
        <f t="shared" si="6"/>
        <v>0</v>
      </c>
      <c r="Q168" s="155">
        <v>3.0000000000000001E-5</v>
      </c>
      <c r="R168" s="155">
        <f t="shared" si="7"/>
        <v>1.2000000000000001E-3</v>
      </c>
      <c r="S168" s="155">
        <v>0</v>
      </c>
      <c r="T168" s="156">
        <f t="shared" si="8"/>
        <v>0</v>
      </c>
      <c r="AR168" s="157" t="s">
        <v>134</v>
      </c>
      <c r="AT168" s="157" t="s">
        <v>130</v>
      </c>
      <c r="AU168" s="157" t="s">
        <v>85</v>
      </c>
      <c r="AY168" s="17" t="s">
        <v>128</v>
      </c>
      <c r="BE168" s="158">
        <f t="shared" si="9"/>
        <v>0</v>
      </c>
      <c r="BF168" s="158">
        <f t="shared" si="10"/>
        <v>0</v>
      </c>
      <c r="BG168" s="158">
        <f t="shared" si="11"/>
        <v>0</v>
      </c>
      <c r="BH168" s="158">
        <f t="shared" si="12"/>
        <v>0</v>
      </c>
      <c r="BI168" s="158">
        <f t="shared" si="13"/>
        <v>0</v>
      </c>
      <c r="BJ168" s="17" t="s">
        <v>83</v>
      </c>
      <c r="BK168" s="158">
        <f t="shared" si="14"/>
        <v>0</v>
      </c>
      <c r="BL168" s="17" t="s">
        <v>134</v>
      </c>
      <c r="BM168" s="157" t="s">
        <v>221</v>
      </c>
    </row>
    <row r="169" spans="2:65" s="1" customFormat="1" ht="24.2" customHeight="1">
      <c r="B169" s="32"/>
      <c r="C169" s="146" t="s">
        <v>222</v>
      </c>
      <c r="D169" s="146" t="s">
        <v>130</v>
      </c>
      <c r="E169" s="147" t="s">
        <v>223</v>
      </c>
      <c r="F169" s="148" t="s">
        <v>224</v>
      </c>
      <c r="G169" s="149" t="s">
        <v>225</v>
      </c>
      <c r="H169" s="150">
        <v>10</v>
      </c>
      <c r="I169" s="151"/>
      <c r="J169" s="152">
        <f t="shared" si="5"/>
        <v>0</v>
      </c>
      <c r="K169" s="153"/>
      <c r="L169" s="32"/>
      <c r="M169" s="154" t="s">
        <v>1</v>
      </c>
      <c r="N169" s="115" t="s">
        <v>40</v>
      </c>
      <c r="P169" s="155">
        <f t="shared" si="6"/>
        <v>0</v>
      </c>
      <c r="Q169" s="155">
        <v>0</v>
      </c>
      <c r="R169" s="155">
        <f t="shared" si="7"/>
        <v>0</v>
      </c>
      <c r="S169" s="155">
        <v>0</v>
      </c>
      <c r="T169" s="156">
        <f t="shared" si="8"/>
        <v>0</v>
      </c>
      <c r="AR169" s="157" t="s">
        <v>134</v>
      </c>
      <c r="AT169" s="157" t="s">
        <v>130</v>
      </c>
      <c r="AU169" s="157" t="s">
        <v>85</v>
      </c>
      <c r="AY169" s="17" t="s">
        <v>128</v>
      </c>
      <c r="BE169" s="158">
        <f t="shared" si="9"/>
        <v>0</v>
      </c>
      <c r="BF169" s="158">
        <f t="shared" si="10"/>
        <v>0</v>
      </c>
      <c r="BG169" s="158">
        <f t="shared" si="11"/>
        <v>0</v>
      </c>
      <c r="BH169" s="158">
        <f t="shared" si="12"/>
        <v>0</v>
      </c>
      <c r="BI169" s="158">
        <f t="shared" si="13"/>
        <v>0</v>
      </c>
      <c r="BJ169" s="17" t="s">
        <v>83</v>
      </c>
      <c r="BK169" s="158">
        <f t="shared" si="14"/>
        <v>0</v>
      </c>
      <c r="BL169" s="17" t="s">
        <v>134</v>
      </c>
      <c r="BM169" s="157" t="s">
        <v>226</v>
      </c>
    </row>
    <row r="170" spans="2:65" s="1" customFormat="1" ht="24.2" customHeight="1">
      <c r="B170" s="32"/>
      <c r="C170" s="146" t="s">
        <v>227</v>
      </c>
      <c r="D170" s="146" t="s">
        <v>130</v>
      </c>
      <c r="E170" s="147" t="s">
        <v>228</v>
      </c>
      <c r="F170" s="148" t="s">
        <v>229</v>
      </c>
      <c r="G170" s="149" t="s">
        <v>179</v>
      </c>
      <c r="H170" s="150">
        <v>14</v>
      </c>
      <c r="I170" s="151"/>
      <c r="J170" s="152">
        <f t="shared" si="5"/>
        <v>0</v>
      </c>
      <c r="K170" s="153"/>
      <c r="L170" s="32"/>
      <c r="M170" s="154" t="s">
        <v>1</v>
      </c>
      <c r="N170" s="115" t="s">
        <v>40</v>
      </c>
      <c r="P170" s="155">
        <f t="shared" si="6"/>
        <v>0</v>
      </c>
      <c r="Q170" s="155">
        <v>0</v>
      </c>
      <c r="R170" s="155">
        <f t="shared" si="7"/>
        <v>0</v>
      </c>
      <c r="S170" s="155">
        <v>0</v>
      </c>
      <c r="T170" s="156">
        <f t="shared" si="8"/>
        <v>0</v>
      </c>
      <c r="AR170" s="157" t="s">
        <v>134</v>
      </c>
      <c r="AT170" s="157" t="s">
        <v>130</v>
      </c>
      <c r="AU170" s="157" t="s">
        <v>85</v>
      </c>
      <c r="AY170" s="17" t="s">
        <v>128</v>
      </c>
      <c r="BE170" s="158">
        <f t="shared" si="9"/>
        <v>0</v>
      </c>
      <c r="BF170" s="158">
        <f t="shared" si="10"/>
        <v>0</v>
      </c>
      <c r="BG170" s="158">
        <f t="shared" si="11"/>
        <v>0</v>
      </c>
      <c r="BH170" s="158">
        <f t="shared" si="12"/>
        <v>0</v>
      </c>
      <c r="BI170" s="158">
        <f t="shared" si="13"/>
        <v>0</v>
      </c>
      <c r="BJ170" s="17" t="s">
        <v>83</v>
      </c>
      <c r="BK170" s="158">
        <f t="shared" si="14"/>
        <v>0</v>
      </c>
      <c r="BL170" s="17" t="s">
        <v>134</v>
      </c>
      <c r="BM170" s="157" t="s">
        <v>230</v>
      </c>
    </row>
    <row r="171" spans="2:65" s="12" customFormat="1">
      <c r="B171" s="164"/>
      <c r="D171" s="165" t="s">
        <v>181</v>
      </c>
      <c r="E171" s="166" t="s">
        <v>1</v>
      </c>
      <c r="F171" s="167" t="s">
        <v>182</v>
      </c>
      <c r="H171" s="166" t="s">
        <v>1</v>
      </c>
      <c r="I171" s="168"/>
      <c r="L171" s="164"/>
      <c r="M171" s="169"/>
      <c r="T171" s="170"/>
      <c r="AT171" s="166" t="s">
        <v>181</v>
      </c>
      <c r="AU171" s="166" t="s">
        <v>85</v>
      </c>
      <c r="AV171" s="12" t="s">
        <v>83</v>
      </c>
      <c r="AW171" s="12" t="s">
        <v>32</v>
      </c>
      <c r="AX171" s="12" t="s">
        <v>75</v>
      </c>
      <c r="AY171" s="166" t="s">
        <v>128</v>
      </c>
    </row>
    <row r="172" spans="2:65" s="13" customFormat="1">
      <c r="B172" s="171"/>
      <c r="D172" s="165" t="s">
        <v>181</v>
      </c>
      <c r="E172" s="172" t="s">
        <v>1</v>
      </c>
      <c r="F172" s="173" t="s">
        <v>231</v>
      </c>
      <c r="H172" s="174">
        <v>14</v>
      </c>
      <c r="I172" s="175"/>
      <c r="L172" s="171"/>
      <c r="M172" s="176"/>
      <c r="T172" s="177"/>
      <c r="AT172" s="172" t="s">
        <v>181</v>
      </c>
      <c r="AU172" s="172" t="s">
        <v>85</v>
      </c>
      <c r="AV172" s="13" t="s">
        <v>85</v>
      </c>
      <c r="AW172" s="13" t="s">
        <v>32</v>
      </c>
      <c r="AX172" s="13" t="s">
        <v>75</v>
      </c>
      <c r="AY172" s="172" t="s">
        <v>128</v>
      </c>
    </row>
    <row r="173" spans="2:65" s="14" customFormat="1">
      <c r="B173" s="178"/>
      <c r="D173" s="165" t="s">
        <v>181</v>
      </c>
      <c r="E173" s="179" t="s">
        <v>1</v>
      </c>
      <c r="F173" s="180" t="s">
        <v>184</v>
      </c>
      <c r="H173" s="181">
        <v>14</v>
      </c>
      <c r="I173" s="182"/>
      <c r="L173" s="178"/>
      <c r="M173" s="183"/>
      <c r="T173" s="184"/>
      <c r="AT173" s="179" t="s">
        <v>181</v>
      </c>
      <c r="AU173" s="179" t="s">
        <v>85</v>
      </c>
      <c r="AV173" s="14" t="s">
        <v>134</v>
      </c>
      <c r="AW173" s="14" t="s">
        <v>32</v>
      </c>
      <c r="AX173" s="14" t="s">
        <v>83</v>
      </c>
      <c r="AY173" s="179" t="s">
        <v>128</v>
      </c>
    </row>
    <row r="174" spans="2:65" s="1" customFormat="1" ht="33" customHeight="1">
      <c r="B174" s="32"/>
      <c r="C174" s="146" t="s">
        <v>232</v>
      </c>
      <c r="D174" s="146" t="s">
        <v>130</v>
      </c>
      <c r="E174" s="147" t="s">
        <v>233</v>
      </c>
      <c r="F174" s="148" t="s">
        <v>234</v>
      </c>
      <c r="G174" s="149" t="s">
        <v>235</v>
      </c>
      <c r="H174" s="150">
        <v>181.584</v>
      </c>
      <c r="I174" s="151"/>
      <c r="J174" s="152">
        <f>ROUND(I174*H174,2)</f>
        <v>0</v>
      </c>
      <c r="K174" s="153"/>
      <c r="L174" s="32"/>
      <c r="M174" s="154" t="s">
        <v>1</v>
      </c>
      <c r="N174" s="115" t="s">
        <v>40</v>
      </c>
      <c r="P174" s="155">
        <f>O174*H174</f>
        <v>0</v>
      </c>
      <c r="Q174" s="155">
        <v>0</v>
      </c>
      <c r="R174" s="155">
        <f>Q174*H174</f>
        <v>0</v>
      </c>
      <c r="S174" s="155">
        <v>0</v>
      </c>
      <c r="T174" s="156">
        <f>S174*H174</f>
        <v>0</v>
      </c>
      <c r="AR174" s="157" t="s">
        <v>134</v>
      </c>
      <c r="AT174" s="157" t="s">
        <v>130</v>
      </c>
      <c r="AU174" s="157" t="s">
        <v>85</v>
      </c>
      <c r="AY174" s="17" t="s">
        <v>128</v>
      </c>
      <c r="BE174" s="158">
        <f>IF(N174="základní",J174,0)</f>
        <v>0</v>
      </c>
      <c r="BF174" s="158">
        <f>IF(N174="snížená",J174,0)</f>
        <v>0</v>
      </c>
      <c r="BG174" s="158">
        <f>IF(N174="zákl. přenesená",J174,0)</f>
        <v>0</v>
      </c>
      <c r="BH174" s="158">
        <f>IF(N174="sníž. přenesená",J174,0)</f>
        <v>0</v>
      </c>
      <c r="BI174" s="158">
        <f>IF(N174="nulová",J174,0)</f>
        <v>0</v>
      </c>
      <c r="BJ174" s="17" t="s">
        <v>83</v>
      </c>
      <c r="BK174" s="158">
        <f>ROUND(I174*H174,2)</f>
        <v>0</v>
      </c>
      <c r="BL174" s="17" t="s">
        <v>134</v>
      </c>
      <c r="BM174" s="157" t="s">
        <v>236</v>
      </c>
    </row>
    <row r="175" spans="2:65" s="12" customFormat="1">
      <c r="B175" s="164"/>
      <c r="D175" s="165" t="s">
        <v>181</v>
      </c>
      <c r="E175" s="166" t="s">
        <v>1</v>
      </c>
      <c r="F175" s="167" t="s">
        <v>182</v>
      </c>
      <c r="H175" s="166" t="s">
        <v>1</v>
      </c>
      <c r="I175" s="168"/>
      <c r="L175" s="164"/>
      <c r="M175" s="169"/>
      <c r="T175" s="170"/>
      <c r="AT175" s="166" t="s">
        <v>181</v>
      </c>
      <c r="AU175" s="166" t="s">
        <v>85</v>
      </c>
      <c r="AV175" s="12" t="s">
        <v>83</v>
      </c>
      <c r="AW175" s="12" t="s">
        <v>32</v>
      </c>
      <c r="AX175" s="12" t="s">
        <v>75</v>
      </c>
      <c r="AY175" s="166" t="s">
        <v>128</v>
      </c>
    </row>
    <row r="176" spans="2:65" s="12" customFormat="1">
      <c r="B176" s="164"/>
      <c r="D176" s="165" t="s">
        <v>181</v>
      </c>
      <c r="E176" s="166" t="s">
        <v>1</v>
      </c>
      <c r="F176" s="167" t="s">
        <v>189</v>
      </c>
      <c r="H176" s="166" t="s">
        <v>1</v>
      </c>
      <c r="I176" s="168"/>
      <c r="L176" s="164"/>
      <c r="M176" s="169"/>
      <c r="T176" s="170"/>
      <c r="AT176" s="166" t="s">
        <v>181</v>
      </c>
      <c r="AU176" s="166" t="s">
        <v>85</v>
      </c>
      <c r="AV176" s="12" t="s">
        <v>83</v>
      </c>
      <c r="AW176" s="12" t="s">
        <v>32</v>
      </c>
      <c r="AX176" s="12" t="s">
        <v>75</v>
      </c>
      <c r="AY176" s="166" t="s">
        <v>128</v>
      </c>
    </row>
    <row r="177" spans="2:65" s="13" customFormat="1">
      <c r="B177" s="171"/>
      <c r="D177" s="165" t="s">
        <v>181</v>
      </c>
      <c r="E177" s="172" t="s">
        <v>1</v>
      </c>
      <c r="F177" s="173" t="s">
        <v>237</v>
      </c>
      <c r="H177" s="174">
        <v>21.372</v>
      </c>
      <c r="I177" s="175"/>
      <c r="L177" s="171"/>
      <c r="M177" s="176"/>
      <c r="T177" s="177"/>
      <c r="AT177" s="172" t="s">
        <v>181</v>
      </c>
      <c r="AU177" s="172" t="s">
        <v>85</v>
      </c>
      <c r="AV177" s="13" t="s">
        <v>85</v>
      </c>
      <c r="AW177" s="13" t="s">
        <v>32</v>
      </c>
      <c r="AX177" s="13" t="s">
        <v>75</v>
      </c>
      <c r="AY177" s="172" t="s">
        <v>128</v>
      </c>
    </row>
    <row r="178" spans="2:65" s="13" customFormat="1">
      <c r="B178" s="171"/>
      <c r="D178" s="165" t="s">
        <v>181</v>
      </c>
      <c r="E178" s="172" t="s">
        <v>1</v>
      </c>
      <c r="F178" s="173" t="s">
        <v>238</v>
      </c>
      <c r="H178" s="174">
        <v>16.632000000000001</v>
      </c>
      <c r="I178" s="175"/>
      <c r="L178" s="171"/>
      <c r="M178" s="176"/>
      <c r="T178" s="177"/>
      <c r="AT178" s="172" t="s">
        <v>181</v>
      </c>
      <c r="AU178" s="172" t="s">
        <v>85</v>
      </c>
      <c r="AV178" s="13" t="s">
        <v>85</v>
      </c>
      <c r="AW178" s="13" t="s">
        <v>32</v>
      </c>
      <c r="AX178" s="13" t="s">
        <v>75</v>
      </c>
      <c r="AY178" s="172" t="s">
        <v>128</v>
      </c>
    </row>
    <row r="179" spans="2:65" s="12" customFormat="1">
      <c r="B179" s="164"/>
      <c r="D179" s="165" t="s">
        <v>181</v>
      </c>
      <c r="E179" s="166" t="s">
        <v>1</v>
      </c>
      <c r="F179" s="167" t="s">
        <v>188</v>
      </c>
      <c r="H179" s="166" t="s">
        <v>1</v>
      </c>
      <c r="I179" s="168"/>
      <c r="L179" s="164"/>
      <c r="M179" s="169"/>
      <c r="T179" s="170"/>
      <c r="AT179" s="166" t="s">
        <v>181</v>
      </c>
      <c r="AU179" s="166" t="s">
        <v>85</v>
      </c>
      <c r="AV179" s="12" t="s">
        <v>83</v>
      </c>
      <c r="AW179" s="12" t="s">
        <v>32</v>
      </c>
      <c r="AX179" s="12" t="s">
        <v>75</v>
      </c>
      <c r="AY179" s="166" t="s">
        <v>128</v>
      </c>
    </row>
    <row r="180" spans="2:65" s="13" customFormat="1">
      <c r="B180" s="171"/>
      <c r="D180" s="165" t="s">
        <v>181</v>
      </c>
      <c r="E180" s="172" t="s">
        <v>1</v>
      </c>
      <c r="F180" s="173" t="s">
        <v>239</v>
      </c>
      <c r="H180" s="174">
        <v>80.64</v>
      </c>
      <c r="I180" s="175"/>
      <c r="L180" s="171"/>
      <c r="M180" s="176"/>
      <c r="T180" s="177"/>
      <c r="AT180" s="172" t="s">
        <v>181</v>
      </c>
      <c r="AU180" s="172" t="s">
        <v>85</v>
      </c>
      <c r="AV180" s="13" t="s">
        <v>85</v>
      </c>
      <c r="AW180" s="13" t="s">
        <v>32</v>
      </c>
      <c r="AX180" s="13" t="s">
        <v>75</v>
      </c>
      <c r="AY180" s="172" t="s">
        <v>128</v>
      </c>
    </row>
    <row r="181" spans="2:65" s="12" customFormat="1">
      <c r="B181" s="164"/>
      <c r="D181" s="165" t="s">
        <v>181</v>
      </c>
      <c r="E181" s="166" t="s">
        <v>1</v>
      </c>
      <c r="F181" s="167" t="s">
        <v>240</v>
      </c>
      <c r="H181" s="166" t="s">
        <v>1</v>
      </c>
      <c r="I181" s="168"/>
      <c r="L181" s="164"/>
      <c r="M181" s="169"/>
      <c r="T181" s="170"/>
      <c r="AT181" s="166" t="s">
        <v>181</v>
      </c>
      <c r="AU181" s="166" t="s">
        <v>85</v>
      </c>
      <c r="AV181" s="12" t="s">
        <v>83</v>
      </c>
      <c r="AW181" s="12" t="s">
        <v>32</v>
      </c>
      <c r="AX181" s="12" t="s">
        <v>75</v>
      </c>
      <c r="AY181" s="166" t="s">
        <v>128</v>
      </c>
    </row>
    <row r="182" spans="2:65" s="13" customFormat="1">
      <c r="B182" s="171"/>
      <c r="D182" s="165" t="s">
        <v>181</v>
      </c>
      <c r="E182" s="172" t="s">
        <v>1</v>
      </c>
      <c r="F182" s="173" t="s">
        <v>241</v>
      </c>
      <c r="H182" s="174">
        <v>10.199999999999999</v>
      </c>
      <c r="I182" s="175"/>
      <c r="L182" s="171"/>
      <c r="M182" s="176"/>
      <c r="T182" s="177"/>
      <c r="AT182" s="172" t="s">
        <v>181</v>
      </c>
      <c r="AU182" s="172" t="s">
        <v>85</v>
      </c>
      <c r="AV182" s="13" t="s">
        <v>85</v>
      </c>
      <c r="AW182" s="13" t="s">
        <v>32</v>
      </c>
      <c r="AX182" s="13" t="s">
        <v>75</v>
      </c>
      <c r="AY182" s="172" t="s">
        <v>128</v>
      </c>
    </row>
    <row r="183" spans="2:65" s="12" customFormat="1">
      <c r="B183" s="164"/>
      <c r="D183" s="165" t="s">
        <v>181</v>
      </c>
      <c r="E183" s="166" t="s">
        <v>1</v>
      </c>
      <c r="F183" s="167" t="s">
        <v>242</v>
      </c>
      <c r="H183" s="166" t="s">
        <v>1</v>
      </c>
      <c r="I183" s="168"/>
      <c r="L183" s="164"/>
      <c r="M183" s="169"/>
      <c r="T183" s="170"/>
      <c r="AT183" s="166" t="s">
        <v>181</v>
      </c>
      <c r="AU183" s="166" t="s">
        <v>85</v>
      </c>
      <c r="AV183" s="12" t="s">
        <v>83</v>
      </c>
      <c r="AW183" s="12" t="s">
        <v>32</v>
      </c>
      <c r="AX183" s="12" t="s">
        <v>75</v>
      </c>
      <c r="AY183" s="166" t="s">
        <v>128</v>
      </c>
    </row>
    <row r="184" spans="2:65" s="13" customFormat="1">
      <c r="B184" s="171"/>
      <c r="D184" s="165" t="s">
        <v>181</v>
      </c>
      <c r="E184" s="172" t="s">
        <v>1</v>
      </c>
      <c r="F184" s="173" t="s">
        <v>243</v>
      </c>
      <c r="H184" s="174">
        <v>23.64</v>
      </c>
      <c r="I184" s="175"/>
      <c r="L184" s="171"/>
      <c r="M184" s="176"/>
      <c r="T184" s="177"/>
      <c r="AT184" s="172" t="s">
        <v>181</v>
      </c>
      <c r="AU184" s="172" t="s">
        <v>85</v>
      </c>
      <c r="AV184" s="13" t="s">
        <v>85</v>
      </c>
      <c r="AW184" s="13" t="s">
        <v>32</v>
      </c>
      <c r="AX184" s="13" t="s">
        <v>75</v>
      </c>
      <c r="AY184" s="172" t="s">
        <v>128</v>
      </c>
    </row>
    <row r="185" spans="2:65" s="13" customFormat="1">
      <c r="B185" s="171"/>
      <c r="D185" s="165" t="s">
        <v>181</v>
      </c>
      <c r="E185" s="172" t="s">
        <v>1</v>
      </c>
      <c r="F185" s="173" t="s">
        <v>244</v>
      </c>
      <c r="H185" s="174">
        <v>6.3</v>
      </c>
      <c r="I185" s="175"/>
      <c r="L185" s="171"/>
      <c r="M185" s="176"/>
      <c r="T185" s="177"/>
      <c r="AT185" s="172" t="s">
        <v>181</v>
      </c>
      <c r="AU185" s="172" t="s">
        <v>85</v>
      </c>
      <c r="AV185" s="13" t="s">
        <v>85</v>
      </c>
      <c r="AW185" s="13" t="s">
        <v>32</v>
      </c>
      <c r="AX185" s="13" t="s">
        <v>75</v>
      </c>
      <c r="AY185" s="172" t="s">
        <v>128</v>
      </c>
    </row>
    <row r="186" spans="2:65" s="12" customFormat="1">
      <c r="B186" s="164"/>
      <c r="D186" s="165" t="s">
        <v>181</v>
      </c>
      <c r="E186" s="166" t="s">
        <v>1</v>
      </c>
      <c r="F186" s="167" t="s">
        <v>245</v>
      </c>
      <c r="H186" s="166" t="s">
        <v>1</v>
      </c>
      <c r="I186" s="168"/>
      <c r="L186" s="164"/>
      <c r="M186" s="169"/>
      <c r="T186" s="170"/>
      <c r="AT186" s="166" t="s">
        <v>181</v>
      </c>
      <c r="AU186" s="166" t="s">
        <v>85</v>
      </c>
      <c r="AV186" s="12" t="s">
        <v>83</v>
      </c>
      <c r="AW186" s="12" t="s">
        <v>32</v>
      </c>
      <c r="AX186" s="12" t="s">
        <v>75</v>
      </c>
      <c r="AY186" s="166" t="s">
        <v>128</v>
      </c>
    </row>
    <row r="187" spans="2:65" s="13" customFormat="1">
      <c r="B187" s="171"/>
      <c r="D187" s="165" t="s">
        <v>181</v>
      </c>
      <c r="E187" s="172" t="s">
        <v>1</v>
      </c>
      <c r="F187" s="173" t="s">
        <v>246</v>
      </c>
      <c r="H187" s="174">
        <v>22.8</v>
      </c>
      <c r="I187" s="175"/>
      <c r="L187" s="171"/>
      <c r="M187" s="176"/>
      <c r="T187" s="177"/>
      <c r="AT187" s="172" t="s">
        <v>181</v>
      </c>
      <c r="AU187" s="172" t="s">
        <v>85</v>
      </c>
      <c r="AV187" s="13" t="s">
        <v>85</v>
      </c>
      <c r="AW187" s="13" t="s">
        <v>32</v>
      </c>
      <c r="AX187" s="13" t="s">
        <v>75</v>
      </c>
      <c r="AY187" s="172" t="s">
        <v>128</v>
      </c>
    </row>
    <row r="188" spans="2:65" s="14" customFormat="1">
      <c r="B188" s="178"/>
      <c r="D188" s="165" t="s">
        <v>181</v>
      </c>
      <c r="E188" s="179" t="s">
        <v>1</v>
      </c>
      <c r="F188" s="180" t="s">
        <v>184</v>
      </c>
      <c r="H188" s="181">
        <v>181.584</v>
      </c>
      <c r="I188" s="182"/>
      <c r="L188" s="178"/>
      <c r="M188" s="183"/>
      <c r="T188" s="184"/>
      <c r="AT188" s="179" t="s">
        <v>181</v>
      </c>
      <c r="AU188" s="179" t="s">
        <v>85</v>
      </c>
      <c r="AV188" s="14" t="s">
        <v>134</v>
      </c>
      <c r="AW188" s="14" t="s">
        <v>32</v>
      </c>
      <c r="AX188" s="14" t="s">
        <v>83</v>
      </c>
      <c r="AY188" s="179" t="s">
        <v>128</v>
      </c>
    </row>
    <row r="189" spans="2:65" s="1" customFormat="1" ht="24.2" customHeight="1">
      <c r="B189" s="32"/>
      <c r="C189" s="146" t="s">
        <v>247</v>
      </c>
      <c r="D189" s="146" t="s">
        <v>130</v>
      </c>
      <c r="E189" s="147" t="s">
        <v>248</v>
      </c>
      <c r="F189" s="148" t="s">
        <v>249</v>
      </c>
      <c r="G189" s="149" t="s">
        <v>235</v>
      </c>
      <c r="H189" s="150">
        <v>36.317</v>
      </c>
      <c r="I189" s="151"/>
      <c r="J189" s="152">
        <f>ROUND(I189*H189,2)</f>
        <v>0</v>
      </c>
      <c r="K189" s="153"/>
      <c r="L189" s="32"/>
      <c r="M189" s="154" t="s">
        <v>1</v>
      </c>
      <c r="N189" s="115" t="s">
        <v>40</v>
      </c>
      <c r="P189" s="155">
        <f>O189*H189</f>
        <v>0</v>
      </c>
      <c r="Q189" s="155">
        <v>0</v>
      </c>
      <c r="R189" s="155">
        <f>Q189*H189</f>
        <v>0</v>
      </c>
      <c r="S189" s="155">
        <v>0</v>
      </c>
      <c r="T189" s="156">
        <f>S189*H189</f>
        <v>0</v>
      </c>
      <c r="AR189" s="157" t="s">
        <v>134</v>
      </c>
      <c r="AT189" s="157" t="s">
        <v>130</v>
      </c>
      <c r="AU189" s="157" t="s">
        <v>85</v>
      </c>
      <c r="AY189" s="17" t="s">
        <v>128</v>
      </c>
      <c r="BE189" s="158">
        <f>IF(N189="základní",J189,0)</f>
        <v>0</v>
      </c>
      <c r="BF189" s="158">
        <f>IF(N189="snížená",J189,0)</f>
        <v>0</v>
      </c>
      <c r="BG189" s="158">
        <f>IF(N189="zákl. přenesená",J189,0)</f>
        <v>0</v>
      </c>
      <c r="BH189" s="158">
        <f>IF(N189="sníž. přenesená",J189,0)</f>
        <v>0</v>
      </c>
      <c r="BI189" s="158">
        <f>IF(N189="nulová",J189,0)</f>
        <v>0</v>
      </c>
      <c r="BJ189" s="17" t="s">
        <v>83</v>
      </c>
      <c r="BK189" s="158">
        <f>ROUND(I189*H189,2)</f>
        <v>0</v>
      </c>
      <c r="BL189" s="17" t="s">
        <v>134</v>
      </c>
      <c r="BM189" s="157" t="s">
        <v>250</v>
      </c>
    </row>
    <row r="190" spans="2:65" s="13" customFormat="1">
      <c r="B190" s="171"/>
      <c r="D190" s="165" t="s">
        <v>181</v>
      </c>
      <c r="E190" s="172" t="s">
        <v>1</v>
      </c>
      <c r="F190" s="173" t="s">
        <v>251</v>
      </c>
      <c r="H190" s="174">
        <v>36.317</v>
      </c>
      <c r="I190" s="175"/>
      <c r="L190" s="171"/>
      <c r="M190" s="176"/>
      <c r="T190" s="177"/>
      <c r="AT190" s="172" t="s">
        <v>181</v>
      </c>
      <c r="AU190" s="172" t="s">
        <v>85</v>
      </c>
      <c r="AV190" s="13" t="s">
        <v>85</v>
      </c>
      <c r="AW190" s="13" t="s">
        <v>32</v>
      </c>
      <c r="AX190" s="13" t="s">
        <v>75</v>
      </c>
      <c r="AY190" s="172" t="s">
        <v>128</v>
      </c>
    </row>
    <row r="191" spans="2:65" s="14" customFormat="1">
      <c r="B191" s="178"/>
      <c r="D191" s="165" t="s">
        <v>181</v>
      </c>
      <c r="E191" s="179" t="s">
        <v>1</v>
      </c>
      <c r="F191" s="180" t="s">
        <v>184</v>
      </c>
      <c r="H191" s="181">
        <v>36.317</v>
      </c>
      <c r="I191" s="182"/>
      <c r="L191" s="178"/>
      <c r="M191" s="183"/>
      <c r="T191" s="184"/>
      <c r="AT191" s="179" t="s">
        <v>181</v>
      </c>
      <c r="AU191" s="179" t="s">
        <v>85</v>
      </c>
      <c r="AV191" s="14" t="s">
        <v>134</v>
      </c>
      <c r="AW191" s="14" t="s">
        <v>32</v>
      </c>
      <c r="AX191" s="14" t="s">
        <v>83</v>
      </c>
      <c r="AY191" s="179" t="s">
        <v>128</v>
      </c>
    </row>
    <row r="192" spans="2:65" s="1" customFormat="1" ht="24.2" customHeight="1">
      <c r="B192" s="32"/>
      <c r="C192" s="146" t="s">
        <v>8</v>
      </c>
      <c r="D192" s="146" t="s">
        <v>130</v>
      </c>
      <c r="E192" s="147" t="s">
        <v>252</v>
      </c>
      <c r="F192" s="148" t="s">
        <v>253</v>
      </c>
      <c r="G192" s="149" t="s">
        <v>179</v>
      </c>
      <c r="H192" s="150">
        <v>182.55</v>
      </c>
      <c r="I192" s="151"/>
      <c r="J192" s="152">
        <f>ROUND(I192*H192,2)</f>
        <v>0</v>
      </c>
      <c r="K192" s="153"/>
      <c r="L192" s="32"/>
      <c r="M192" s="154" t="s">
        <v>1</v>
      </c>
      <c r="N192" s="115" t="s">
        <v>40</v>
      </c>
      <c r="P192" s="155">
        <f>O192*H192</f>
        <v>0</v>
      </c>
      <c r="Q192" s="155">
        <v>5.9000000000000003E-4</v>
      </c>
      <c r="R192" s="155">
        <f>Q192*H192</f>
        <v>0.10770450000000001</v>
      </c>
      <c r="S192" s="155">
        <v>0</v>
      </c>
      <c r="T192" s="156">
        <f>S192*H192</f>
        <v>0</v>
      </c>
      <c r="AR192" s="157" t="s">
        <v>134</v>
      </c>
      <c r="AT192" s="157" t="s">
        <v>130</v>
      </c>
      <c r="AU192" s="157" t="s">
        <v>85</v>
      </c>
      <c r="AY192" s="17" t="s">
        <v>128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7" t="s">
        <v>83</v>
      </c>
      <c r="BK192" s="158">
        <f>ROUND(I192*H192,2)</f>
        <v>0</v>
      </c>
      <c r="BL192" s="17" t="s">
        <v>134</v>
      </c>
      <c r="BM192" s="157" t="s">
        <v>254</v>
      </c>
    </row>
    <row r="193" spans="2:65" s="12" customFormat="1">
      <c r="B193" s="164"/>
      <c r="D193" s="165" t="s">
        <v>181</v>
      </c>
      <c r="E193" s="166" t="s">
        <v>1</v>
      </c>
      <c r="F193" s="167" t="s">
        <v>182</v>
      </c>
      <c r="H193" s="166" t="s">
        <v>1</v>
      </c>
      <c r="I193" s="168"/>
      <c r="L193" s="164"/>
      <c r="M193" s="169"/>
      <c r="T193" s="170"/>
      <c r="AT193" s="166" t="s">
        <v>181</v>
      </c>
      <c r="AU193" s="166" t="s">
        <v>85</v>
      </c>
      <c r="AV193" s="12" t="s">
        <v>83</v>
      </c>
      <c r="AW193" s="12" t="s">
        <v>32</v>
      </c>
      <c r="AX193" s="12" t="s">
        <v>75</v>
      </c>
      <c r="AY193" s="166" t="s">
        <v>128</v>
      </c>
    </row>
    <row r="194" spans="2:65" s="13" customFormat="1">
      <c r="B194" s="171"/>
      <c r="D194" s="165" t="s">
        <v>181</v>
      </c>
      <c r="E194" s="172" t="s">
        <v>1</v>
      </c>
      <c r="F194" s="173" t="s">
        <v>255</v>
      </c>
      <c r="H194" s="174">
        <v>40.15</v>
      </c>
      <c r="I194" s="175"/>
      <c r="L194" s="171"/>
      <c r="M194" s="176"/>
      <c r="T194" s="177"/>
      <c r="AT194" s="172" t="s">
        <v>181</v>
      </c>
      <c r="AU194" s="172" t="s">
        <v>85</v>
      </c>
      <c r="AV194" s="13" t="s">
        <v>85</v>
      </c>
      <c r="AW194" s="13" t="s">
        <v>32</v>
      </c>
      <c r="AX194" s="13" t="s">
        <v>75</v>
      </c>
      <c r="AY194" s="172" t="s">
        <v>128</v>
      </c>
    </row>
    <row r="195" spans="2:65" s="13" customFormat="1">
      <c r="B195" s="171"/>
      <c r="D195" s="165" t="s">
        <v>181</v>
      </c>
      <c r="E195" s="172" t="s">
        <v>1</v>
      </c>
      <c r="F195" s="173" t="s">
        <v>256</v>
      </c>
      <c r="H195" s="174">
        <v>88.9</v>
      </c>
      <c r="I195" s="175"/>
      <c r="L195" s="171"/>
      <c r="M195" s="176"/>
      <c r="T195" s="177"/>
      <c r="AT195" s="172" t="s">
        <v>181</v>
      </c>
      <c r="AU195" s="172" t="s">
        <v>85</v>
      </c>
      <c r="AV195" s="13" t="s">
        <v>85</v>
      </c>
      <c r="AW195" s="13" t="s">
        <v>32</v>
      </c>
      <c r="AX195" s="13" t="s">
        <v>75</v>
      </c>
      <c r="AY195" s="172" t="s">
        <v>128</v>
      </c>
    </row>
    <row r="196" spans="2:65" s="13" customFormat="1">
      <c r="B196" s="171"/>
      <c r="D196" s="165" t="s">
        <v>181</v>
      </c>
      <c r="E196" s="172" t="s">
        <v>1</v>
      </c>
      <c r="F196" s="173" t="s">
        <v>257</v>
      </c>
      <c r="H196" s="174">
        <v>32.6</v>
      </c>
      <c r="I196" s="175"/>
      <c r="L196" s="171"/>
      <c r="M196" s="176"/>
      <c r="T196" s="177"/>
      <c r="AT196" s="172" t="s">
        <v>181</v>
      </c>
      <c r="AU196" s="172" t="s">
        <v>85</v>
      </c>
      <c r="AV196" s="13" t="s">
        <v>85</v>
      </c>
      <c r="AW196" s="13" t="s">
        <v>32</v>
      </c>
      <c r="AX196" s="13" t="s">
        <v>75</v>
      </c>
      <c r="AY196" s="172" t="s">
        <v>128</v>
      </c>
    </row>
    <row r="197" spans="2:65" s="13" customFormat="1">
      <c r="B197" s="171"/>
      <c r="D197" s="165" t="s">
        <v>181</v>
      </c>
      <c r="E197" s="172" t="s">
        <v>1</v>
      </c>
      <c r="F197" s="173" t="s">
        <v>258</v>
      </c>
      <c r="H197" s="174">
        <v>20.9</v>
      </c>
      <c r="I197" s="175"/>
      <c r="L197" s="171"/>
      <c r="M197" s="176"/>
      <c r="T197" s="177"/>
      <c r="AT197" s="172" t="s">
        <v>181</v>
      </c>
      <c r="AU197" s="172" t="s">
        <v>85</v>
      </c>
      <c r="AV197" s="13" t="s">
        <v>85</v>
      </c>
      <c r="AW197" s="13" t="s">
        <v>32</v>
      </c>
      <c r="AX197" s="13" t="s">
        <v>75</v>
      </c>
      <c r="AY197" s="172" t="s">
        <v>128</v>
      </c>
    </row>
    <row r="198" spans="2:65" s="14" customFormat="1">
      <c r="B198" s="178"/>
      <c r="D198" s="165" t="s">
        <v>181</v>
      </c>
      <c r="E198" s="179" t="s">
        <v>1</v>
      </c>
      <c r="F198" s="180" t="s">
        <v>184</v>
      </c>
      <c r="H198" s="181">
        <v>182.55</v>
      </c>
      <c r="I198" s="182"/>
      <c r="L198" s="178"/>
      <c r="M198" s="183"/>
      <c r="T198" s="184"/>
      <c r="AT198" s="179" t="s">
        <v>181</v>
      </c>
      <c r="AU198" s="179" t="s">
        <v>85</v>
      </c>
      <c r="AV198" s="14" t="s">
        <v>134</v>
      </c>
      <c r="AW198" s="14" t="s">
        <v>32</v>
      </c>
      <c r="AX198" s="14" t="s">
        <v>83</v>
      </c>
      <c r="AY198" s="179" t="s">
        <v>128</v>
      </c>
    </row>
    <row r="199" spans="2:65" s="1" customFormat="1" ht="24.2" customHeight="1">
      <c r="B199" s="32"/>
      <c r="C199" s="146" t="s">
        <v>259</v>
      </c>
      <c r="D199" s="146" t="s">
        <v>130</v>
      </c>
      <c r="E199" s="147" t="s">
        <v>260</v>
      </c>
      <c r="F199" s="148" t="s">
        <v>261</v>
      </c>
      <c r="G199" s="149" t="s">
        <v>179</v>
      </c>
      <c r="H199" s="150">
        <v>182.55</v>
      </c>
      <c r="I199" s="151"/>
      <c r="J199" s="152">
        <f>ROUND(I199*H199,2)</f>
        <v>0</v>
      </c>
      <c r="K199" s="153"/>
      <c r="L199" s="32"/>
      <c r="M199" s="154" t="s">
        <v>1</v>
      </c>
      <c r="N199" s="115" t="s">
        <v>40</v>
      </c>
      <c r="P199" s="155">
        <f>O199*H199</f>
        <v>0</v>
      </c>
      <c r="Q199" s="155">
        <v>0</v>
      </c>
      <c r="R199" s="155">
        <f>Q199*H199</f>
        <v>0</v>
      </c>
      <c r="S199" s="155">
        <v>0</v>
      </c>
      <c r="T199" s="156">
        <f>S199*H199</f>
        <v>0</v>
      </c>
      <c r="AR199" s="157" t="s">
        <v>134</v>
      </c>
      <c r="AT199" s="157" t="s">
        <v>130</v>
      </c>
      <c r="AU199" s="157" t="s">
        <v>85</v>
      </c>
      <c r="AY199" s="17" t="s">
        <v>128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17" t="s">
        <v>83</v>
      </c>
      <c r="BK199" s="158">
        <f>ROUND(I199*H199,2)</f>
        <v>0</v>
      </c>
      <c r="BL199" s="17" t="s">
        <v>134</v>
      </c>
      <c r="BM199" s="157" t="s">
        <v>262</v>
      </c>
    </row>
    <row r="200" spans="2:65" s="1" customFormat="1" ht="37.9" customHeight="1">
      <c r="B200" s="32"/>
      <c r="C200" s="146" t="s">
        <v>263</v>
      </c>
      <c r="D200" s="146" t="s">
        <v>130</v>
      </c>
      <c r="E200" s="147" t="s">
        <v>264</v>
      </c>
      <c r="F200" s="148" t="s">
        <v>265</v>
      </c>
      <c r="G200" s="149" t="s">
        <v>235</v>
      </c>
      <c r="H200" s="150">
        <v>162.774</v>
      </c>
      <c r="I200" s="151"/>
      <c r="J200" s="152">
        <f>ROUND(I200*H200,2)</f>
        <v>0</v>
      </c>
      <c r="K200" s="153"/>
      <c r="L200" s="32"/>
      <c r="M200" s="154" t="s">
        <v>1</v>
      </c>
      <c r="N200" s="115" t="s">
        <v>40</v>
      </c>
      <c r="P200" s="155">
        <f>O200*H200</f>
        <v>0</v>
      </c>
      <c r="Q200" s="155">
        <v>0</v>
      </c>
      <c r="R200" s="155">
        <f>Q200*H200</f>
        <v>0</v>
      </c>
      <c r="S200" s="155">
        <v>0</v>
      </c>
      <c r="T200" s="156">
        <f>S200*H200</f>
        <v>0</v>
      </c>
      <c r="AR200" s="157" t="s">
        <v>134</v>
      </c>
      <c r="AT200" s="157" t="s">
        <v>130</v>
      </c>
      <c r="AU200" s="157" t="s">
        <v>85</v>
      </c>
      <c r="AY200" s="17" t="s">
        <v>128</v>
      </c>
      <c r="BE200" s="158">
        <f>IF(N200="základní",J200,0)</f>
        <v>0</v>
      </c>
      <c r="BF200" s="158">
        <f>IF(N200="snížená",J200,0)</f>
        <v>0</v>
      </c>
      <c r="BG200" s="158">
        <f>IF(N200="zákl. přenesená",J200,0)</f>
        <v>0</v>
      </c>
      <c r="BH200" s="158">
        <f>IF(N200="sníž. přenesená",J200,0)</f>
        <v>0</v>
      </c>
      <c r="BI200" s="158">
        <f>IF(N200="nulová",J200,0)</f>
        <v>0</v>
      </c>
      <c r="BJ200" s="17" t="s">
        <v>83</v>
      </c>
      <c r="BK200" s="158">
        <f>ROUND(I200*H200,2)</f>
        <v>0</v>
      </c>
      <c r="BL200" s="17" t="s">
        <v>134</v>
      </c>
      <c r="BM200" s="157" t="s">
        <v>266</v>
      </c>
    </row>
    <row r="201" spans="2:65" s="12" customFormat="1">
      <c r="B201" s="164"/>
      <c r="D201" s="165" t="s">
        <v>181</v>
      </c>
      <c r="E201" s="166" t="s">
        <v>1</v>
      </c>
      <c r="F201" s="167" t="s">
        <v>182</v>
      </c>
      <c r="H201" s="166" t="s">
        <v>1</v>
      </c>
      <c r="I201" s="168"/>
      <c r="L201" s="164"/>
      <c r="M201" s="169"/>
      <c r="T201" s="170"/>
      <c r="AT201" s="166" t="s">
        <v>181</v>
      </c>
      <c r="AU201" s="166" t="s">
        <v>85</v>
      </c>
      <c r="AV201" s="12" t="s">
        <v>83</v>
      </c>
      <c r="AW201" s="12" t="s">
        <v>32</v>
      </c>
      <c r="AX201" s="12" t="s">
        <v>75</v>
      </c>
      <c r="AY201" s="166" t="s">
        <v>128</v>
      </c>
    </row>
    <row r="202" spans="2:65" s="12" customFormat="1">
      <c r="B202" s="164"/>
      <c r="D202" s="165" t="s">
        <v>181</v>
      </c>
      <c r="E202" s="166" t="s">
        <v>1</v>
      </c>
      <c r="F202" s="167" t="s">
        <v>267</v>
      </c>
      <c r="H202" s="166" t="s">
        <v>1</v>
      </c>
      <c r="I202" s="168"/>
      <c r="L202" s="164"/>
      <c r="M202" s="169"/>
      <c r="T202" s="170"/>
      <c r="AT202" s="166" t="s">
        <v>181</v>
      </c>
      <c r="AU202" s="166" t="s">
        <v>85</v>
      </c>
      <c r="AV202" s="12" t="s">
        <v>83</v>
      </c>
      <c r="AW202" s="12" t="s">
        <v>32</v>
      </c>
      <c r="AX202" s="12" t="s">
        <v>75</v>
      </c>
      <c r="AY202" s="166" t="s">
        <v>128</v>
      </c>
    </row>
    <row r="203" spans="2:65" s="13" customFormat="1">
      <c r="B203" s="171"/>
      <c r="D203" s="165" t="s">
        <v>181</v>
      </c>
      <c r="E203" s="172" t="s">
        <v>1</v>
      </c>
      <c r="F203" s="173" t="s">
        <v>268</v>
      </c>
      <c r="H203" s="174">
        <v>181.584</v>
      </c>
      <c r="I203" s="175"/>
      <c r="L203" s="171"/>
      <c r="M203" s="176"/>
      <c r="T203" s="177"/>
      <c r="AT203" s="172" t="s">
        <v>181</v>
      </c>
      <c r="AU203" s="172" t="s">
        <v>85</v>
      </c>
      <c r="AV203" s="13" t="s">
        <v>85</v>
      </c>
      <c r="AW203" s="13" t="s">
        <v>32</v>
      </c>
      <c r="AX203" s="13" t="s">
        <v>75</v>
      </c>
      <c r="AY203" s="172" t="s">
        <v>128</v>
      </c>
    </row>
    <row r="204" spans="2:65" s="12" customFormat="1">
      <c r="B204" s="164"/>
      <c r="D204" s="165" t="s">
        <v>181</v>
      </c>
      <c r="E204" s="166" t="s">
        <v>1</v>
      </c>
      <c r="F204" s="167" t="s">
        <v>269</v>
      </c>
      <c r="H204" s="166" t="s">
        <v>1</v>
      </c>
      <c r="I204" s="168"/>
      <c r="L204" s="164"/>
      <c r="M204" s="169"/>
      <c r="T204" s="170"/>
      <c r="AT204" s="166" t="s">
        <v>181</v>
      </c>
      <c r="AU204" s="166" t="s">
        <v>85</v>
      </c>
      <c r="AV204" s="12" t="s">
        <v>83</v>
      </c>
      <c r="AW204" s="12" t="s">
        <v>32</v>
      </c>
      <c r="AX204" s="12" t="s">
        <v>75</v>
      </c>
      <c r="AY204" s="166" t="s">
        <v>128</v>
      </c>
    </row>
    <row r="205" spans="2:65" s="13" customFormat="1">
      <c r="B205" s="171"/>
      <c r="D205" s="165" t="s">
        <v>181</v>
      </c>
      <c r="E205" s="172" t="s">
        <v>1</v>
      </c>
      <c r="F205" s="173" t="s">
        <v>270</v>
      </c>
      <c r="H205" s="174">
        <v>-18.809999999999999</v>
      </c>
      <c r="I205" s="175"/>
      <c r="L205" s="171"/>
      <c r="M205" s="176"/>
      <c r="T205" s="177"/>
      <c r="AT205" s="172" t="s">
        <v>181</v>
      </c>
      <c r="AU205" s="172" t="s">
        <v>85</v>
      </c>
      <c r="AV205" s="13" t="s">
        <v>85</v>
      </c>
      <c r="AW205" s="13" t="s">
        <v>32</v>
      </c>
      <c r="AX205" s="13" t="s">
        <v>75</v>
      </c>
      <c r="AY205" s="172" t="s">
        <v>128</v>
      </c>
    </row>
    <row r="206" spans="2:65" s="14" customFormat="1">
      <c r="B206" s="178"/>
      <c r="D206" s="165" t="s">
        <v>181</v>
      </c>
      <c r="E206" s="179" t="s">
        <v>1</v>
      </c>
      <c r="F206" s="180" t="s">
        <v>184</v>
      </c>
      <c r="H206" s="181">
        <v>162.774</v>
      </c>
      <c r="I206" s="182"/>
      <c r="L206" s="178"/>
      <c r="M206" s="183"/>
      <c r="T206" s="184"/>
      <c r="AT206" s="179" t="s">
        <v>181</v>
      </c>
      <c r="AU206" s="179" t="s">
        <v>85</v>
      </c>
      <c r="AV206" s="14" t="s">
        <v>134</v>
      </c>
      <c r="AW206" s="14" t="s">
        <v>32</v>
      </c>
      <c r="AX206" s="14" t="s">
        <v>83</v>
      </c>
      <c r="AY206" s="179" t="s">
        <v>128</v>
      </c>
    </row>
    <row r="207" spans="2:65" s="1" customFormat="1" ht="37.9" customHeight="1">
      <c r="B207" s="32"/>
      <c r="C207" s="146" t="s">
        <v>271</v>
      </c>
      <c r="D207" s="146" t="s">
        <v>130</v>
      </c>
      <c r="E207" s="147" t="s">
        <v>272</v>
      </c>
      <c r="F207" s="148" t="s">
        <v>273</v>
      </c>
      <c r="G207" s="149" t="s">
        <v>235</v>
      </c>
      <c r="H207" s="150">
        <v>1627.74</v>
      </c>
      <c r="I207" s="151"/>
      <c r="J207" s="152">
        <f>ROUND(I207*H207,2)</f>
        <v>0</v>
      </c>
      <c r="K207" s="153"/>
      <c r="L207" s="32"/>
      <c r="M207" s="154" t="s">
        <v>1</v>
      </c>
      <c r="N207" s="115" t="s">
        <v>40</v>
      </c>
      <c r="P207" s="155">
        <f>O207*H207</f>
        <v>0</v>
      </c>
      <c r="Q207" s="155">
        <v>0</v>
      </c>
      <c r="R207" s="155">
        <f>Q207*H207</f>
        <v>0</v>
      </c>
      <c r="S207" s="155">
        <v>0</v>
      </c>
      <c r="T207" s="156">
        <f>S207*H207</f>
        <v>0</v>
      </c>
      <c r="AR207" s="157" t="s">
        <v>134</v>
      </c>
      <c r="AT207" s="157" t="s">
        <v>130</v>
      </c>
      <c r="AU207" s="157" t="s">
        <v>85</v>
      </c>
      <c r="AY207" s="17" t="s">
        <v>128</v>
      </c>
      <c r="BE207" s="158">
        <f>IF(N207="základní",J207,0)</f>
        <v>0</v>
      </c>
      <c r="BF207" s="158">
        <f>IF(N207="snížená",J207,0)</f>
        <v>0</v>
      </c>
      <c r="BG207" s="158">
        <f>IF(N207="zákl. přenesená",J207,0)</f>
        <v>0</v>
      </c>
      <c r="BH207" s="158">
        <f>IF(N207="sníž. přenesená",J207,0)</f>
        <v>0</v>
      </c>
      <c r="BI207" s="158">
        <f>IF(N207="nulová",J207,0)</f>
        <v>0</v>
      </c>
      <c r="BJ207" s="17" t="s">
        <v>83</v>
      </c>
      <c r="BK207" s="158">
        <f>ROUND(I207*H207,2)</f>
        <v>0</v>
      </c>
      <c r="BL207" s="17" t="s">
        <v>134</v>
      </c>
      <c r="BM207" s="157" t="s">
        <v>274</v>
      </c>
    </row>
    <row r="208" spans="2:65" s="13" customFormat="1">
      <c r="B208" s="171"/>
      <c r="D208" s="165" t="s">
        <v>181</v>
      </c>
      <c r="F208" s="173" t="s">
        <v>275</v>
      </c>
      <c r="H208" s="174">
        <v>1627.74</v>
      </c>
      <c r="I208" s="175"/>
      <c r="L208" s="171"/>
      <c r="M208" s="176"/>
      <c r="T208" s="177"/>
      <c r="AT208" s="172" t="s">
        <v>181</v>
      </c>
      <c r="AU208" s="172" t="s">
        <v>85</v>
      </c>
      <c r="AV208" s="13" t="s">
        <v>85</v>
      </c>
      <c r="AW208" s="13" t="s">
        <v>4</v>
      </c>
      <c r="AX208" s="13" t="s">
        <v>83</v>
      </c>
      <c r="AY208" s="172" t="s">
        <v>128</v>
      </c>
    </row>
    <row r="209" spans="2:65" s="1" customFormat="1" ht="24.2" customHeight="1">
      <c r="B209" s="32"/>
      <c r="C209" s="146" t="s">
        <v>276</v>
      </c>
      <c r="D209" s="146" t="s">
        <v>130</v>
      </c>
      <c r="E209" s="147" t="s">
        <v>277</v>
      </c>
      <c r="F209" s="148" t="s">
        <v>278</v>
      </c>
      <c r="G209" s="149" t="s">
        <v>235</v>
      </c>
      <c r="H209" s="150">
        <v>18.809999999999999</v>
      </c>
      <c r="I209" s="151"/>
      <c r="J209" s="152">
        <f>ROUND(I209*H209,2)</f>
        <v>0</v>
      </c>
      <c r="K209" s="153"/>
      <c r="L209" s="32"/>
      <c r="M209" s="154" t="s">
        <v>1</v>
      </c>
      <c r="N209" s="115" t="s">
        <v>40</v>
      </c>
      <c r="P209" s="155">
        <f>O209*H209</f>
        <v>0</v>
      </c>
      <c r="Q209" s="155">
        <v>0</v>
      </c>
      <c r="R209" s="155">
        <f>Q209*H209</f>
        <v>0</v>
      </c>
      <c r="S209" s="155">
        <v>0</v>
      </c>
      <c r="T209" s="156">
        <f>S209*H209</f>
        <v>0</v>
      </c>
      <c r="AR209" s="157" t="s">
        <v>134</v>
      </c>
      <c r="AT209" s="157" t="s">
        <v>130</v>
      </c>
      <c r="AU209" s="157" t="s">
        <v>85</v>
      </c>
      <c r="AY209" s="17" t="s">
        <v>128</v>
      </c>
      <c r="BE209" s="158">
        <f>IF(N209="základní",J209,0)</f>
        <v>0</v>
      </c>
      <c r="BF209" s="158">
        <f>IF(N209="snížená",J209,0)</f>
        <v>0</v>
      </c>
      <c r="BG209" s="158">
        <f>IF(N209="zákl. přenesená",J209,0)</f>
        <v>0</v>
      </c>
      <c r="BH209" s="158">
        <f>IF(N209="sníž. přenesená",J209,0)</f>
        <v>0</v>
      </c>
      <c r="BI209" s="158">
        <f>IF(N209="nulová",J209,0)</f>
        <v>0</v>
      </c>
      <c r="BJ209" s="17" t="s">
        <v>83</v>
      </c>
      <c r="BK209" s="158">
        <f>ROUND(I209*H209,2)</f>
        <v>0</v>
      </c>
      <c r="BL209" s="17" t="s">
        <v>134</v>
      </c>
      <c r="BM209" s="157" t="s">
        <v>279</v>
      </c>
    </row>
    <row r="210" spans="2:65" s="1" customFormat="1" ht="24.2" customHeight="1">
      <c r="B210" s="32"/>
      <c r="C210" s="146" t="s">
        <v>280</v>
      </c>
      <c r="D210" s="146" t="s">
        <v>130</v>
      </c>
      <c r="E210" s="147" t="s">
        <v>281</v>
      </c>
      <c r="F210" s="148" t="s">
        <v>282</v>
      </c>
      <c r="G210" s="149" t="s">
        <v>283</v>
      </c>
      <c r="H210" s="150">
        <v>260.43799999999999</v>
      </c>
      <c r="I210" s="151"/>
      <c r="J210" s="152">
        <f>ROUND(I210*H210,2)</f>
        <v>0</v>
      </c>
      <c r="K210" s="153"/>
      <c r="L210" s="32"/>
      <c r="M210" s="154" t="s">
        <v>1</v>
      </c>
      <c r="N210" s="115" t="s">
        <v>40</v>
      </c>
      <c r="P210" s="155">
        <f>O210*H210</f>
        <v>0</v>
      </c>
      <c r="Q210" s="155">
        <v>0</v>
      </c>
      <c r="R210" s="155">
        <f>Q210*H210</f>
        <v>0</v>
      </c>
      <c r="S210" s="155">
        <v>0</v>
      </c>
      <c r="T210" s="156">
        <f>S210*H210</f>
        <v>0</v>
      </c>
      <c r="AR210" s="157" t="s">
        <v>134</v>
      </c>
      <c r="AT210" s="157" t="s">
        <v>130</v>
      </c>
      <c r="AU210" s="157" t="s">
        <v>85</v>
      </c>
      <c r="AY210" s="17" t="s">
        <v>128</v>
      </c>
      <c r="BE210" s="158">
        <f>IF(N210="základní",J210,0)</f>
        <v>0</v>
      </c>
      <c r="BF210" s="158">
        <f>IF(N210="snížená",J210,0)</f>
        <v>0</v>
      </c>
      <c r="BG210" s="158">
        <f>IF(N210="zákl. přenesená",J210,0)</f>
        <v>0</v>
      </c>
      <c r="BH210" s="158">
        <f>IF(N210="sníž. přenesená",J210,0)</f>
        <v>0</v>
      </c>
      <c r="BI210" s="158">
        <f>IF(N210="nulová",J210,0)</f>
        <v>0</v>
      </c>
      <c r="BJ210" s="17" t="s">
        <v>83</v>
      </c>
      <c r="BK210" s="158">
        <f>ROUND(I210*H210,2)</f>
        <v>0</v>
      </c>
      <c r="BL210" s="17" t="s">
        <v>134</v>
      </c>
      <c r="BM210" s="157" t="s">
        <v>284</v>
      </c>
    </row>
    <row r="211" spans="2:65" s="13" customFormat="1">
      <c r="B211" s="171"/>
      <c r="D211" s="165" t="s">
        <v>181</v>
      </c>
      <c r="F211" s="173" t="s">
        <v>285</v>
      </c>
      <c r="H211" s="174">
        <v>260.43799999999999</v>
      </c>
      <c r="I211" s="175"/>
      <c r="L211" s="171"/>
      <c r="M211" s="176"/>
      <c r="T211" s="177"/>
      <c r="AT211" s="172" t="s">
        <v>181</v>
      </c>
      <c r="AU211" s="172" t="s">
        <v>85</v>
      </c>
      <c r="AV211" s="13" t="s">
        <v>85</v>
      </c>
      <c r="AW211" s="13" t="s">
        <v>4</v>
      </c>
      <c r="AX211" s="13" t="s">
        <v>83</v>
      </c>
      <c r="AY211" s="172" t="s">
        <v>128</v>
      </c>
    </row>
    <row r="212" spans="2:65" s="1" customFormat="1" ht="16.5" customHeight="1">
      <c r="B212" s="32"/>
      <c r="C212" s="146" t="s">
        <v>7</v>
      </c>
      <c r="D212" s="146" t="s">
        <v>130</v>
      </c>
      <c r="E212" s="147" t="s">
        <v>286</v>
      </c>
      <c r="F212" s="148" t="s">
        <v>287</v>
      </c>
      <c r="G212" s="149" t="s">
        <v>235</v>
      </c>
      <c r="H212" s="150">
        <v>18.809999999999999</v>
      </c>
      <c r="I212" s="151"/>
      <c r="J212" s="152">
        <f>ROUND(I212*H212,2)</f>
        <v>0</v>
      </c>
      <c r="K212" s="153"/>
      <c r="L212" s="32"/>
      <c r="M212" s="154" t="s">
        <v>1</v>
      </c>
      <c r="N212" s="115" t="s">
        <v>40</v>
      </c>
      <c r="P212" s="155">
        <f>O212*H212</f>
        <v>0</v>
      </c>
      <c r="Q212" s="155">
        <v>0</v>
      </c>
      <c r="R212" s="155">
        <f>Q212*H212</f>
        <v>0</v>
      </c>
      <c r="S212" s="155">
        <v>0</v>
      </c>
      <c r="T212" s="156">
        <f>S212*H212</f>
        <v>0</v>
      </c>
      <c r="AR212" s="157" t="s">
        <v>134</v>
      </c>
      <c r="AT212" s="157" t="s">
        <v>130</v>
      </c>
      <c r="AU212" s="157" t="s">
        <v>85</v>
      </c>
      <c r="AY212" s="17" t="s">
        <v>128</v>
      </c>
      <c r="BE212" s="158">
        <f>IF(N212="základní",J212,0)</f>
        <v>0</v>
      </c>
      <c r="BF212" s="158">
        <f>IF(N212="snížená",J212,0)</f>
        <v>0</v>
      </c>
      <c r="BG212" s="158">
        <f>IF(N212="zákl. přenesená",J212,0)</f>
        <v>0</v>
      </c>
      <c r="BH212" s="158">
        <f>IF(N212="sníž. přenesená",J212,0)</f>
        <v>0</v>
      </c>
      <c r="BI212" s="158">
        <f>IF(N212="nulová",J212,0)</f>
        <v>0</v>
      </c>
      <c r="BJ212" s="17" t="s">
        <v>83</v>
      </c>
      <c r="BK212" s="158">
        <f>ROUND(I212*H212,2)</f>
        <v>0</v>
      </c>
      <c r="BL212" s="17" t="s">
        <v>134</v>
      </c>
      <c r="BM212" s="157" t="s">
        <v>288</v>
      </c>
    </row>
    <row r="213" spans="2:65" s="12" customFormat="1">
      <c r="B213" s="164"/>
      <c r="D213" s="165" t="s">
        <v>181</v>
      </c>
      <c r="E213" s="166" t="s">
        <v>1</v>
      </c>
      <c r="F213" s="167" t="s">
        <v>182</v>
      </c>
      <c r="H213" s="166" t="s">
        <v>1</v>
      </c>
      <c r="I213" s="168"/>
      <c r="L213" s="164"/>
      <c r="M213" s="169"/>
      <c r="T213" s="170"/>
      <c r="AT213" s="166" t="s">
        <v>181</v>
      </c>
      <c r="AU213" s="166" t="s">
        <v>85</v>
      </c>
      <c r="AV213" s="12" t="s">
        <v>83</v>
      </c>
      <c r="AW213" s="12" t="s">
        <v>32</v>
      </c>
      <c r="AX213" s="12" t="s">
        <v>75</v>
      </c>
      <c r="AY213" s="166" t="s">
        <v>128</v>
      </c>
    </row>
    <row r="214" spans="2:65" s="12" customFormat="1">
      <c r="B214" s="164"/>
      <c r="D214" s="165" t="s">
        <v>181</v>
      </c>
      <c r="E214" s="166" t="s">
        <v>1</v>
      </c>
      <c r="F214" s="167" t="s">
        <v>289</v>
      </c>
      <c r="H214" s="166" t="s">
        <v>1</v>
      </c>
      <c r="I214" s="168"/>
      <c r="L214" s="164"/>
      <c r="M214" s="169"/>
      <c r="T214" s="170"/>
      <c r="AT214" s="166" t="s">
        <v>181</v>
      </c>
      <c r="AU214" s="166" t="s">
        <v>85</v>
      </c>
      <c r="AV214" s="12" t="s">
        <v>83</v>
      </c>
      <c r="AW214" s="12" t="s">
        <v>32</v>
      </c>
      <c r="AX214" s="12" t="s">
        <v>75</v>
      </c>
      <c r="AY214" s="166" t="s">
        <v>128</v>
      </c>
    </row>
    <row r="215" spans="2:65" s="13" customFormat="1">
      <c r="B215" s="171"/>
      <c r="D215" s="165" t="s">
        <v>181</v>
      </c>
      <c r="E215" s="172" t="s">
        <v>1</v>
      </c>
      <c r="F215" s="173" t="s">
        <v>290</v>
      </c>
      <c r="H215" s="174">
        <v>18.809999999999999</v>
      </c>
      <c r="I215" s="175"/>
      <c r="L215" s="171"/>
      <c r="M215" s="176"/>
      <c r="T215" s="177"/>
      <c r="AT215" s="172" t="s">
        <v>181</v>
      </c>
      <c r="AU215" s="172" t="s">
        <v>85</v>
      </c>
      <c r="AV215" s="13" t="s">
        <v>85</v>
      </c>
      <c r="AW215" s="13" t="s">
        <v>32</v>
      </c>
      <c r="AX215" s="13" t="s">
        <v>75</v>
      </c>
      <c r="AY215" s="172" t="s">
        <v>128</v>
      </c>
    </row>
    <row r="216" spans="2:65" s="14" customFormat="1">
      <c r="B216" s="178"/>
      <c r="D216" s="165" t="s">
        <v>181</v>
      </c>
      <c r="E216" s="179" t="s">
        <v>1</v>
      </c>
      <c r="F216" s="180" t="s">
        <v>184</v>
      </c>
      <c r="H216" s="181">
        <v>18.809999999999999</v>
      </c>
      <c r="I216" s="182"/>
      <c r="L216" s="178"/>
      <c r="M216" s="183"/>
      <c r="T216" s="184"/>
      <c r="AT216" s="179" t="s">
        <v>181</v>
      </c>
      <c r="AU216" s="179" t="s">
        <v>85</v>
      </c>
      <c r="AV216" s="14" t="s">
        <v>134</v>
      </c>
      <c r="AW216" s="14" t="s">
        <v>32</v>
      </c>
      <c r="AX216" s="14" t="s">
        <v>83</v>
      </c>
      <c r="AY216" s="179" t="s">
        <v>128</v>
      </c>
    </row>
    <row r="217" spans="2:65" s="1" customFormat="1" ht="24.2" customHeight="1">
      <c r="B217" s="32"/>
      <c r="C217" s="146" t="s">
        <v>291</v>
      </c>
      <c r="D217" s="146" t="s">
        <v>130</v>
      </c>
      <c r="E217" s="147" t="s">
        <v>292</v>
      </c>
      <c r="F217" s="148" t="s">
        <v>293</v>
      </c>
      <c r="G217" s="149" t="s">
        <v>235</v>
      </c>
      <c r="H217" s="150">
        <v>158.53800000000001</v>
      </c>
      <c r="I217" s="151"/>
      <c r="J217" s="152">
        <f>ROUND(I217*H217,2)</f>
        <v>0</v>
      </c>
      <c r="K217" s="153"/>
      <c r="L217" s="32"/>
      <c r="M217" s="154" t="s">
        <v>1</v>
      </c>
      <c r="N217" s="115" t="s">
        <v>40</v>
      </c>
      <c r="P217" s="155">
        <f>O217*H217</f>
        <v>0</v>
      </c>
      <c r="Q217" s="155">
        <v>0</v>
      </c>
      <c r="R217" s="155">
        <f>Q217*H217</f>
        <v>0</v>
      </c>
      <c r="S217" s="155">
        <v>0</v>
      </c>
      <c r="T217" s="156">
        <f>S217*H217</f>
        <v>0</v>
      </c>
      <c r="AR217" s="157" t="s">
        <v>134</v>
      </c>
      <c r="AT217" s="157" t="s">
        <v>130</v>
      </c>
      <c r="AU217" s="157" t="s">
        <v>85</v>
      </c>
      <c r="AY217" s="17" t="s">
        <v>128</v>
      </c>
      <c r="BE217" s="158">
        <f>IF(N217="základní",J217,0)</f>
        <v>0</v>
      </c>
      <c r="BF217" s="158">
        <f>IF(N217="snížená",J217,0)</f>
        <v>0</v>
      </c>
      <c r="BG217" s="158">
        <f>IF(N217="zákl. přenesená",J217,0)</f>
        <v>0</v>
      </c>
      <c r="BH217" s="158">
        <f>IF(N217="sníž. přenesená",J217,0)</f>
        <v>0</v>
      </c>
      <c r="BI217" s="158">
        <f>IF(N217="nulová",J217,0)</f>
        <v>0</v>
      </c>
      <c r="BJ217" s="17" t="s">
        <v>83</v>
      </c>
      <c r="BK217" s="158">
        <f>ROUND(I217*H217,2)</f>
        <v>0</v>
      </c>
      <c r="BL217" s="17" t="s">
        <v>134</v>
      </c>
      <c r="BM217" s="157" t="s">
        <v>294</v>
      </c>
    </row>
    <row r="218" spans="2:65" s="12" customFormat="1">
      <c r="B218" s="164"/>
      <c r="D218" s="165" t="s">
        <v>181</v>
      </c>
      <c r="E218" s="166" t="s">
        <v>1</v>
      </c>
      <c r="F218" s="167" t="s">
        <v>182</v>
      </c>
      <c r="H218" s="166" t="s">
        <v>1</v>
      </c>
      <c r="I218" s="168"/>
      <c r="L218" s="164"/>
      <c r="M218" s="169"/>
      <c r="T218" s="170"/>
      <c r="AT218" s="166" t="s">
        <v>181</v>
      </c>
      <c r="AU218" s="166" t="s">
        <v>85</v>
      </c>
      <c r="AV218" s="12" t="s">
        <v>83</v>
      </c>
      <c r="AW218" s="12" t="s">
        <v>32</v>
      </c>
      <c r="AX218" s="12" t="s">
        <v>75</v>
      </c>
      <c r="AY218" s="166" t="s">
        <v>128</v>
      </c>
    </row>
    <row r="219" spans="2:65" s="12" customFormat="1">
      <c r="B219" s="164"/>
      <c r="D219" s="165" t="s">
        <v>181</v>
      </c>
      <c r="E219" s="166" t="s">
        <v>1</v>
      </c>
      <c r="F219" s="167" t="s">
        <v>189</v>
      </c>
      <c r="H219" s="166" t="s">
        <v>1</v>
      </c>
      <c r="I219" s="168"/>
      <c r="L219" s="164"/>
      <c r="M219" s="169"/>
      <c r="T219" s="170"/>
      <c r="AT219" s="166" t="s">
        <v>181</v>
      </c>
      <c r="AU219" s="166" t="s">
        <v>85</v>
      </c>
      <c r="AV219" s="12" t="s">
        <v>83</v>
      </c>
      <c r="AW219" s="12" t="s">
        <v>32</v>
      </c>
      <c r="AX219" s="12" t="s">
        <v>75</v>
      </c>
      <c r="AY219" s="166" t="s">
        <v>128</v>
      </c>
    </row>
    <row r="220" spans="2:65" s="13" customFormat="1">
      <c r="B220" s="171"/>
      <c r="D220" s="165" t="s">
        <v>181</v>
      </c>
      <c r="E220" s="172" t="s">
        <v>1</v>
      </c>
      <c r="F220" s="173" t="s">
        <v>295</v>
      </c>
      <c r="H220" s="174">
        <v>19.338000000000001</v>
      </c>
      <c r="I220" s="175"/>
      <c r="L220" s="171"/>
      <c r="M220" s="176"/>
      <c r="T220" s="177"/>
      <c r="AT220" s="172" t="s">
        <v>181</v>
      </c>
      <c r="AU220" s="172" t="s">
        <v>85</v>
      </c>
      <c r="AV220" s="13" t="s">
        <v>85</v>
      </c>
      <c r="AW220" s="13" t="s">
        <v>32</v>
      </c>
      <c r="AX220" s="13" t="s">
        <v>75</v>
      </c>
      <c r="AY220" s="172" t="s">
        <v>128</v>
      </c>
    </row>
    <row r="221" spans="2:65" s="13" customFormat="1">
      <c r="B221" s="171"/>
      <c r="D221" s="165" t="s">
        <v>181</v>
      </c>
      <c r="E221" s="172" t="s">
        <v>1</v>
      </c>
      <c r="F221" s="173" t="s">
        <v>296</v>
      </c>
      <c r="H221" s="174">
        <v>14.85</v>
      </c>
      <c r="I221" s="175"/>
      <c r="L221" s="171"/>
      <c r="M221" s="176"/>
      <c r="T221" s="177"/>
      <c r="AT221" s="172" t="s">
        <v>181</v>
      </c>
      <c r="AU221" s="172" t="s">
        <v>85</v>
      </c>
      <c r="AV221" s="13" t="s">
        <v>85</v>
      </c>
      <c r="AW221" s="13" t="s">
        <v>32</v>
      </c>
      <c r="AX221" s="13" t="s">
        <v>75</v>
      </c>
      <c r="AY221" s="172" t="s">
        <v>128</v>
      </c>
    </row>
    <row r="222" spans="2:65" s="12" customFormat="1">
      <c r="B222" s="164"/>
      <c r="D222" s="165" t="s">
        <v>181</v>
      </c>
      <c r="E222" s="166" t="s">
        <v>1</v>
      </c>
      <c r="F222" s="167" t="s">
        <v>188</v>
      </c>
      <c r="H222" s="166" t="s">
        <v>1</v>
      </c>
      <c r="I222" s="168"/>
      <c r="L222" s="164"/>
      <c r="M222" s="169"/>
      <c r="T222" s="170"/>
      <c r="AT222" s="166" t="s">
        <v>181</v>
      </c>
      <c r="AU222" s="166" t="s">
        <v>85</v>
      </c>
      <c r="AV222" s="12" t="s">
        <v>83</v>
      </c>
      <c r="AW222" s="12" t="s">
        <v>32</v>
      </c>
      <c r="AX222" s="12" t="s">
        <v>75</v>
      </c>
      <c r="AY222" s="166" t="s">
        <v>128</v>
      </c>
    </row>
    <row r="223" spans="2:65" s="13" customFormat="1">
      <c r="B223" s="171"/>
      <c r="D223" s="165" t="s">
        <v>181</v>
      </c>
      <c r="E223" s="172" t="s">
        <v>1</v>
      </c>
      <c r="F223" s="173" t="s">
        <v>297</v>
      </c>
      <c r="H223" s="174">
        <v>68.94</v>
      </c>
      <c r="I223" s="175"/>
      <c r="L223" s="171"/>
      <c r="M223" s="176"/>
      <c r="T223" s="177"/>
      <c r="AT223" s="172" t="s">
        <v>181</v>
      </c>
      <c r="AU223" s="172" t="s">
        <v>85</v>
      </c>
      <c r="AV223" s="13" t="s">
        <v>85</v>
      </c>
      <c r="AW223" s="13" t="s">
        <v>32</v>
      </c>
      <c r="AX223" s="13" t="s">
        <v>75</v>
      </c>
      <c r="AY223" s="172" t="s">
        <v>128</v>
      </c>
    </row>
    <row r="224" spans="2:65" s="12" customFormat="1">
      <c r="B224" s="164"/>
      <c r="D224" s="165" t="s">
        <v>181</v>
      </c>
      <c r="E224" s="166" t="s">
        <v>1</v>
      </c>
      <c r="F224" s="167" t="s">
        <v>240</v>
      </c>
      <c r="H224" s="166" t="s">
        <v>1</v>
      </c>
      <c r="I224" s="168"/>
      <c r="L224" s="164"/>
      <c r="M224" s="169"/>
      <c r="T224" s="170"/>
      <c r="AT224" s="166" t="s">
        <v>181</v>
      </c>
      <c r="AU224" s="166" t="s">
        <v>85</v>
      </c>
      <c r="AV224" s="12" t="s">
        <v>83</v>
      </c>
      <c r="AW224" s="12" t="s">
        <v>32</v>
      </c>
      <c r="AX224" s="12" t="s">
        <v>75</v>
      </c>
      <c r="AY224" s="166" t="s">
        <v>128</v>
      </c>
    </row>
    <row r="225" spans="2:65" s="13" customFormat="1">
      <c r="B225" s="171"/>
      <c r="D225" s="165" t="s">
        <v>181</v>
      </c>
      <c r="E225" s="172" t="s">
        <v>1</v>
      </c>
      <c r="F225" s="173" t="s">
        <v>298</v>
      </c>
      <c r="H225" s="174">
        <v>8.6999999999999993</v>
      </c>
      <c r="I225" s="175"/>
      <c r="L225" s="171"/>
      <c r="M225" s="176"/>
      <c r="T225" s="177"/>
      <c r="AT225" s="172" t="s">
        <v>181</v>
      </c>
      <c r="AU225" s="172" t="s">
        <v>85</v>
      </c>
      <c r="AV225" s="13" t="s">
        <v>85</v>
      </c>
      <c r="AW225" s="13" t="s">
        <v>32</v>
      </c>
      <c r="AX225" s="13" t="s">
        <v>75</v>
      </c>
      <c r="AY225" s="172" t="s">
        <v>128</v>
      </c>
    </row>
    <row r="226" spans="2:65" s="12" customFormat="1">
      <c r="B226" s="164"/>
      <c r="D226" s="165" t="s">
        <v>181</v>
      </c>
      <c r="E226" s="166" t="s">
        <v>1</v>
      </c>
      <c r="F226" s="167" t="s">
        <v>242</v>
      </c>
      <c r="H226" s="166" t="s">
        <v>1</v>
      </c>
      <c r="I226" s="168"/>
      <c r="L226" s="164"/>
      <c r="M226" s="169"/>
      <c r="T226" s="170"/>
      <c r="AT226" s="166" t="s">
        <v>181</v>
      </c>
      <c r="AU226" s="166" t="s">
        <v>85</v>
      </c>
      <c r="AV226" s="12" t="s">
        <v>83</v>
      </c>
      <c r="AW226" s="12" t="s">
        <v>32</v>
      </c>
      <c r="AX226" s="12" t="s">
        <v>75</v>
      </c>
      <c r="AY226" s="166" t="s">
        <v>128</v>
      </c>
    </row>
    <row r="227" spans="2:65" s="13" customFormat="1">
      <c r="B227" s="171"/>
      <c r="D227" s="165" t="s">
        <v>181</v>
      </c>
      <c r="E227" s="172" t="s">
        <v>1</v>
      </c>
      <c r="F227" s="173" t="s">
        <v>299</v>
      </c>
      <c r="H227" s="174">
        <v>21.96</v>
      </c>
      <c r="I227" s="175"/>
      <c r="L227" s="171"/>
      <c r="M227" s="176"/>
      <c r="T227" s="177"/>
      <c r="AT227" s="172" t="s">
        <v>181</v>
      </c>
      <c r="AU227" s="172" t="s">
        <v>85</v>
      </c>
      <c r="AV227" s="13" t="s">
        <v>85</v>
      </c>
      <c r="AW227" s="13" t="s">
        <v>32</v>
      </c>
      <c r="AX227" s="13" t="s">
        <v>75</v>
      </c>
      <c r="AY227" s="172" t="s">
        <v>128</v>
      </c>
    </row>
    <row r="228" spans="2:65" s="13" customFormat="1">
      <c r="B228" s="171"/>
      <c r="D228" s="165" t="s">
        <v>181</v>
      </c>
      <c r="E228" s="172" t="s">
        <v>1</v>
      </c>
      <c r="F228" s="173" t="s">
        <v>300</v>
      </c>
      <c r="H228" s="174">
        <v>5.94</v>
      </c>
      <c r="I228" s="175"/>
      <c r="L228" s="171"/>
      <c r="M228" s="176"/>
      <c r="T228" s="177"/>
      <c r="AT228" s="172" t="s">
        <v>181</v>
      </c>
      <c r="AU228" s="172" t="s">
        <v>85</v>
      </c>
      <c r="AV228" s="13" t="s">
        <v>85</v>
      </c>
      <c r="AW228" s="13" t="s">
        <v>32</v>
      </c>
      <c r="AX228" s="13" t="s">
        <v>75</v>
      </c>
      <c r="AY228" s="172" t="s">
        <v>128</v>
      </c>
    </row>
    <row r="229" spans="2:65" s="15" customFormat="1">
      <c r="B229" s="185"/>
      <c r="D229" s="165" t="s">
        <v>181</v>
      </c>
      <c r="E229" s="186" t="s">
        <v>1</v>
      </c>
      <c r="F229" s="187" t="s">
        <v>301</v>
      </c>
      <c r="H229" s="188">
        <v>139.72800000000001</v>
      </c>
      <c r="I229" s="189"/>
      <c r="L229" s="185"/>
      <c r="M229" s="190"/>
      <c r="T229" s="191"/>
      <c r="AT229" s="186" t="s">
        <v>181</v>
      </c>
      <c r="AU229" s="186" t="s">
        <v>85</v>
      </c>
      <c r="AV229" s="15" t="s">
        <v>139</v>
      </c>
      <c r="AW229" s="15" t="s">
        <v>32</v>
      </c>
      <c r="AX229" s="15" t="s">
        <v>75</v>
      </c>
      <c r="AY229" s="186" t="s">
        <v>128</v>
      </c>
    </row>
    <row r="230" spans="2:65" s="12" customFormat="1">
      <c r="B230" s="164"/>
      <c r="D230" s="165" t="s">
        <v>181</v>
      </c>
      <c r="E230" s="166" t="s">
        <v>1</v>
      </c>
      <c r="F230" s="167" t="s">
        <v>245</v>
      </c>
      <c r="H230" s="166" t="s">
        <v>1</v>
      </c>
      <c r="I230" s="168"/>
      <c r="L230" s="164"/>
      <c r="M230" s="169"/>
      <c r="T230" s="170"/>
      <c r="AT230" s="166" t="s">
        <v>181</v>
      </c>
      <c r="AU230" s="166" t="s">
        <v>85</v>
      </c>
      <c r="AV230" s="12" t="s">
        <v>83</v>
      </c>
      <c r="AW230" s="12" t="s">
        <v>32</v>
      </c>
      <c r="AX230" s="12" t="s">
        <v>75</v>
      </c>
      <c r="AY230" s="166" t="s">
        <v>128</v>
      </c>
    </row>
    <row r="231" spans="2:65" s="13" customFormat="1">
      <c r="B231" s="171"/>
      <c r="D231" s="165" t="s">
        <v>181</v>
      </c>
      <c r="E231" s="172" t="s">
        <v>1</v>
      </c>
      <c r="F231" s="173" t="s">
        <v>302</v>
      </c>
      <c r="H231" s="174">
        <v>18.809999999999999</v>
      </c>
      <c r="I231" s="175"/>
      <c r="L231" s="171"/>
      <c r="M231" s="176"/>
      <c r="T231" s="177"/>
      <c r="AT231" s="172" t="s">
        <v>181</v>
      </c>
      <c r="AU231" s="172" t="s">
        <v>85</v>
      </c>
      <c r="AV231" s="13" t="s">
        <v>85</v>
      </c>
      <c r="AW231" s="13" t="s">
        <v>32</v>
      </c>
      <c r="AX231" s="13" t="s">
        <v>75</v>
      </c>
      <c r="AY231" s="172" t="s">
        <v>128</v>
      </c>
    </row>
    <row r="232" spans="2:65" s="15" customFormat="1">
      <c r="B232" s="185"/>
      <c r="D232" s="165" t="s">
        <v>181</v>
      </c>
      <c r="E232" s="186" t="s">
        <v>1</v>
      </c>
      <c r="F232" s="187" t="s">
        <v>301</v>
      </c>
      <c r="H232" s="188">
        <v>18.809999999999999</v>
      </c>
      <c r="I232" s="189"/>
      <c r="L232" s="185"/>
      <c r="M232" s="190"/>
      <c r="T232" s="191"/>
      <c r="AT232" s="186" t="s">
        <v>181</v>
      </c>
      <c r="AU232" s="186" t="s">
        <v>85</v>
      </c>
      <c r="AV232" s="15" t="s">
        <v>139</v>
      </c>
      <c r="AW232" s="15" t="s">
        <v>32</v>
      </c>
      <c r="AX232" s="15" t="s">
        <v>75</v>
      </c>
      <c r="AY232" s="186" t="s">
        <v>128</v>
      </c>
    </row>
    <row r="233" spans="2:65" s="14" customFormat="1">
      <c r="B233" s="178"/>
      <c r="D233" s="165" t="s">
        <v>181</v>
      </c>
      <c r="E233" s="179" t="s">
        <v>1</v>
      </c>
      <c r="F233" s="180" t="s">
        <v>184</v>
      </c>
      <c r="H233" s="181">
        <v>158.53800000000001</v>
      </c>
      <c r="I233" s="182"/>
      <c r="L233" s="178"/>
      <c r="M233" s="183"/>
      <c r="T233" s="184"/>
      <c r="AT233" s="179" t="s">
        <v>181</v>
      </c>
      <c r="AU233" s="179" t="s">
        <v>85</v>
      </c>
      <c r="AV233" s="14" t="s">
        <v>134</v>
      </c>
      <c r="AW233" s="14" t="s">
        <v>32</v>
      </c>
      <c r="AX233" s="14" t="s">
        <v>83</v>
      </c>
      <c r="AY233" s="179" t="s">
        <v>128</v>
      </c>
    </row>
    <row r="234" spans="2:65" s="1" customFormat="1" ht="16.5" customHeight="1">
      <c r="B234" s="32"/>
      <c r="C234" s="192" t="s">
        <v>303</v>
      </c>
      <c r="D234" s="192" t="s">
        <v>304</v>
      </c>
      <c r="E234" s="193" t="s">
        <v>305</v>
      </c>
      <c r="F234" s="194" t="s">
        <v>306</v>
      </c>
      <c r="G234" s="195" t="s">
        <v>283</v>
      </c>
      <c r="H234" s="196">
        <v>200.053</v>
      </c>
      <c r="I234" s="197"/>
      <c r="J234" s="198">
        <f>ROUND(I234*H234,2)</f>
        <v>0</v>
      </c>
      <c r="K234" s="199"/>
      <c r="L234" s="200"/>
      <c r="M234" s="201" t="s">
        <v>1</v>
      </c>
      <c r="N234" s="202" t="s">
        <v>40</v>
      </c>
      <c r="P234" s="155">
        <f>O234*H234</f>
        <v>0</v>
      </c>
      <c r="Q234" s="155">
        <v>1</v>
      </c>
      <c r="R234" s="155">
        <f>Q234*H234</f>
        <v>200.053</v>
      </c>
      <c r="S234" s="155">
        <v>0</v>
      </c>
      <c r="T234" s="156">
        <f>S234*H234</f>
        <v>0</v>
      </c>
      <c r="AR234" s="157" t="s">
        <v>160</v>
      </c>
      <c r="AT234" s="157" t="s">
        <v>304</v>
      </c>
      <c r="AU234" s="157" t="s">
        <v>85</v>
      </c>
      <c r="AY234" s="17" t="s">
        <v>128</v>
      </c>
      <c r="BE234" s="158">
        <f>IF(N234="základní",J234,0)</f>
        <v>0</v>
      </c>
      <c r="BF234" s="158">
        <f>IF(N234="snížená",J234,0)</f>
        <v>0</v>
      </c>
      <c r="BG234" s="158">
        <f>IF(N234="zákl. přenesená",J234,0)</f>
        <v>0</v>
      </c>
      <c r="BH234" s="158">
        <f>IF(N234="sníž. přenesená",J234,0)</f>
        <v>0</v>
      </c>
      <c r="BI234" s="158">
        <f>IF(N234="nulová",J234,0)</f>
        <v>0</v>
      </c>
      <c r="BJ234" s="17" t="s">
        <v>83</v>
      </c>
      <c r="BK234" s="158">
        <f>ROUND(I234*H234,2)</f>
        <v>0</v>
      </c>
      <c r="BL234" s="17" t="s">
        <v>134</v>
      </c>
      <c r="BM234" s="157" t="s">
        <v>307</v>
      </c>
    </row>
    <row r="235" spans="2:65" s="12" customFormat="1">
      <c r="B235" s="164"/>
      <c r="D235" s="165" t="s">
        <v>181</v>
      </c>
      <c r="E235" s="166" t="s">
        <v>1</v>
      </c>
      <c r="F235" s="167" t="s">
        <v>182</v>
      </c>
      <c r="H235" s="166" t="s">
        <v>1</v>
      </c>
      <c r="I235" s="168"/>
      <c r="L235" s="164"/>
      <c r="M235" s="169"/>
      <c r="T235" s="170"/>
      <c r="AT235" s="166" t="s">
        <v>181</v>
      </c>
      <c r="AU235" s="166" t="s">
        <v>85</v>
      </c>
      <c r="AV235" s="12" t="s">
        <v>83</v>
      </c>
      <c r="AW235" s="12" t="s">
        <v>32</v>
      </c>
      <c r="AX235" s="12" t="s">
        <v>75</v>
      </c>
      <c r="AY235" s="166" t="s">
        <v>128</v>
      </c>
    </row>
    <row r="236" spans="2:65" s="12" customFormat="1">
      <c r="B236" s="164"/>
      <c r="D236" s="165" t="s">
        <v>181</v>
      </c>
      <c r="E236" s="166" t="s">
        <v>1</v>
      </c>
      <c r="F236" s="167" t="s">
        <v>308</v>
      </c>
      <c r="H236" s="166" t="s">
        <v>1</v>
      </c>
      <c r="I236" s="168"/>
      <c r="L236" s="164"/>
      <c r="M236" s="169"/>
      <c r="T236" s="170"/>
      <c r="AT236" s="166" t="s">
        <v>181</v>
      </c>
      <c r="AU236" s="166" t="s">
        <v>85</v>
      </c>
      <c r="AV236" s="12" t="s">
        <v>83</v>
      </c>
      <c r="AW236" s="12" t="s">
        <v>32</v>
      </c>
      <c r="AX236" s="12" t="s">
        <v>75</v>
      </c>
      <c r="AY236" s="166" t="s">
        <v>128</v>
      </c>
    </row>
    <row r="237" spans="2:65" s="13" customFormat="1">
      <c r="B237" s="171"/>
      <c r="D237" s="165" t="s">
        <v>181</v>
      </c>
      <c r="E237" s="172" t="s">
        <v>1</v>
      </c>
      <c r="F237" s="173" t="s">
        <v>309</v>
      </c>
      <c r="H237" s="174">
        <v>139.72800000000001</v>
      </c>
      <c r="I237" s="175"/>
      <c r="L237" s="171"/>
      <c r="M237" s="176"/>
      <c r="T237" s="177"/>
      <c r="AT237" s="172" t="s">
        <v>181</v>
      </c>
      <c r="AU237" s="172" t="s">
        <v>85</v>
      </c>
      <c r="AV237" s="13" t="s">
        <v>85</v>
      </c>
      <c r="AW237" s="13" t="s">
        <v>32</v>
      </c>
      <c r="AX237" s="13" t="s">
        <v>75</v>
      </c>
      <c r="AY237" s="172" t="s">
        <v>128</v>
      </c>
    </row>
    <row r="238" spans="2:65" s="12" customFormat="1">
      <c r="B238" s="164"/>
      <c r="D238" s="165" t="s">
        <v>181</v>
      </c>
      <c r="E238" s="166" t="s">
        <v>1</v>
      </c>
      <c r="F238" s="167" t="s">
        <v>310</v>
      </c>
      <c r="H238" s="166" t="s">
        <v>1</v>
      </c>
      <c r="I238" s="168"/>
      <c r="L238" s="164"/>
      <c r="M238" s="169"/>
      <c r="T238" s="170"/>
      <c r="AT238" s="166" t="s">
        <v>181</v>
      </c>
      <c r="AU238" s="166" t="s">
        <v>85</v>
      </c>
      <c r="AV238" s="12" t="s">
        <v>83</v>
      </c>
      <c r="AW238" s="12" t="s">
        <v>32</v>
      </c>
      <c r="AX238" s="12" t="s">
        <v>75</v>
      </c>
      <c r="AY238" s="166" t="s">
        <v>128</v>
      </c>
    </row>
    <row r="239" spans="2:65" s="13" customFormat="1">
      <c r="B239" s="171"/>
      <c r="D239" s="165" t="s">
        <v>181</v>
      </c>
      <c r="E239" s="172" t="s">
        <v>1</v>
      </c>
      <c r="F239" s="173" t="s">
        <v>311</v>
      </c>
      <c r="H239" s="174">
        <v>-22.05</v>
      </c>
      <c r="I239" s="175"/>
      <c r="L239" s="171"/>
      <c r="M239" s="176"/>
      <c r="T239" s="177"/>
      <c r="AT239" s="172" t="s">
        <v>181</v>
      </c>
      <c r="AU239" s="172" t="s">
        <v>85</v>
      </c>
      <c r="AV239" s="13" t="s">
        <v>85</v>
      </c>
      <c r="AW239" s="13" t="s">
        <v>32</v>
      </c>
      <c r="AX239" s="13" t="s">
        <v>75</v>
      </c>
      <c r="AY239" s="172" t="s">
        <v>128</v>
      </c>
    </row>
    <row r="240" spans="2:65" s="14" customFormat="1">
      <c r="B240" s="178"/>
      <c r="D240" s="165" t="s">
        <v>181</v>
      </c>
      <c r="E240" s="179" t="s">
        <v>1</v>
      </c>
      <c r="F240" s="180" t="s">
        <v>184</v>
      </c>
      <c r="H240" s="181">
        <v>117.678</v>
      </c>
      <c r="I240" s="182"/>
      <c r="L240" s="178"/>
      <c r="M240" s="183"/>
      <c r="T240" s="184"/>
      <c r="AT240" s="179" t="s">
        <v>181</v>
      </c>
      <c r="AU240" s="179" t="s">
        <v>85</v>
      </c>
      <c r="AV240" s="14" t="s">
        <v>134</v>
      </c>
      <c r="AW240" s="14" t="s">
        <v>32</v>
      </c>
      <c r="AX240" s="14" t="s">
        <v>83</v>
      </c>
      <c r="AY240" s="179" t="s">
        <v>128</v>
      </c>
    </row>
    <row r="241" spans="2:65" s="13" customFormat="1">
      <c r="B241" s="171"/>
      <c r="D241" s="165" t="s">
        <v>181</v>
      </c>
      <c r="F241" s="173" t="s">
        <v>312</v>
      </c>
      <c r="H241" s="174">
        <v>200.053</v>
      </c>
      <c r="I241" s="175"/>
      <c r="L241" s="171"/>
      <c r="M241" s="176"/>
      <c r="T241" s="177"/>
      <c r="AT241" s="172" t="s">
        <v>181</v>
      </c>
      <c r="AU241" s="172" t="s">
        <v>85</v>
      </c>
      <c r="AV241" s="13" t="s">
        <v>85</v>
      </c>
      <c r="AW241" s="13" t="s">
        <v>4</v>
      </c>
      <c r="AX241" s="13" t="s">
        <v>83</v>
      </c>
      <c r="AY241" s="172" t="s">
        <v>128</v>
      </c>
    </row>
    <row r="242" spans="2:65" s="1" customFormat="1" ht="24.2" customHeight="1">
      <c r="B242" s="32"/>
      <c r="C242" s="146" t="s">
        <v>313</v>
      </c>
      <c r="D242" s="146" t="s">
        <v>130</v>
      </c>
      <c r="E242" s="147" t="s">
        <v>314</v>
      </c>
      <c r="F242" s="148" t="s">
        <v>315</v>
      </c>
      <c r="G242" s="149" t="s">
        <v>235</v>
      </c>
      <c r="H242" s="150">
        <v>41.616</v>
      </c>
      <c r="I242" s="151"/>
      <c r="J242" s="152">
        <f>ROUND(I242*H242,2)</f>
        <v>0</v>
      </c>
      <c r="K242" s="153"/>
      <c r="L242" s="32"/>
      <c r="M242" s="154" t="s">
        <v>1</v>
      </c>
      <c r="N242" s="115" t="s">
        <v>40</v>
      </c>
      <c r="P242" s="155">
        <f>O242*H242</f>
        <v>0</v>
      </c>
      <c r="Q242" s="155">
        <v>0</v>
      </c>
      <c r="R242" s="155">
        <f>Q242*H242</f>
        <v>0</v>
      </c>
      <c r="S242" s="155">
        <v>0</v>
      </c>
      <c r="T242" s="156">
        <f>S242*H242</f>
        <v>0</v>
      </c>
      <c r="AR242" s="157" t="s">
        <v>134</v>
      </c>
      <c r="AT242" s="157" t="s">
        <v>130</v>
      </c>
      <c r="AU242" s="157" t="s">
        <v>85</v>
      </c>
      <c r="AY242" s="17" t="s">
        <v>128</v>
      </c>
      <c r="BE242" s="158">
        <f>IF(N242="základní",J242,0)</f>
        <v>0</v>
      </c>
      <c r="BF242" s="158">
        <f>IF(N242="snížená",J242,0)</f>
        <v>0</v>
      </c>
      <c r="BG242" s="158">
        <f>IF(N242="zákl. přenesená",J242,0)</f>
        <v>0</v>
      </c>
      <c r="BH242" s="158">
        <f>IF(N242="sníž. přenesená",J242,0)</f>
        <v>0</v>
      </c>
      <c r="BI242" s="158">
        <f>IF(N242="nulová",J242,0)</f>
        <v>0</v>
      </c>
      <c r="BJ242" s="17" t="s">
        <v>83</v>
      </c>
      <c r="BK242" s="158">
        <f>ROUND(I242*H242,2)</f>
        <v>0</v>
      </c>
      <c r="BL242" s="17" t="s">
        <v>134</v>
      </c>
      <c r="BM242" s="157" t="s">
        <v>316</v>
      </c>
    </row>
    <row r="243" spans="2:65" s="12" customFormat="1">
      <c r="B243" s="164"/>
      <c r="D243" s="165" t="s">
        <v>181</v>
      </c>
      <c r="E243" s="166" t="s">
        <v>1</v>
      </c>
      <c r="F243" s="167" t="s">
        <v>182</v>
      </c>
      <c r="H243" s="166" t="s">
        <v>1</v>
      </c>
      <c r="I243" s="168"/>
      <c r="L243" s="164"/>
      <c r="M243" s="169"/>
      <c r="T243" s="170"/>
      <c r="AT243" s="166" t="s">
        <v>181</v>
      </c>
      <c r="AU243" s="166" t="s">
        <v>85</v>
      </c>
      <c r="AV243" s="12" t="s">
        <v>83</v>
      </c>
      <c r="AW243" s="12" t="s">
        <v>32</v>
      </c>
      <c r="AX243" s="12" t="s">
        <v>75</v>
      </c>
      <c r="AY243" s="166" t="s">
        <v>128</v>
      </c>
    </row>
    <row r="244" spans="2:65" s="13" customFormat="1">
      <c r="B244" s="171"/>
      <c r="D244" s="165" t="s">
        <v>181</v>
      </c>
      <c r="E244" s="172" t="s">
        <v>1</v>
      </c>
      <c r="F244" s="173" t="s">
        <v>317</v>
      </c>
      <c r="H244" s="174">
        <v>41.616</v>
      </c>
      <c r="I244" s="175"/>
      <c r="L244" s="171"/>
      <c r="M244" s="176"/>
      <c r="T244" s="177"/>
      <c r="AT244" s="172" t="s">
        <v>181</v>
      </c>
      <c r="AU244" s="172" t="s">
        <v>85</v>
      </c>
      <c r="AV244" s="13" t="s">
        <v>85</v>
      </c>
      <c r="AW244" s="13" t="s">
        <v>32</v>
      </c>
      <c r="AX244" s="13" t="s">
        <v>75</v>
      </c>
      <c r="AY244" s="172" t="s">
        <v>128</v>
      </c>
    </row>
    <row r="245" spans="2:65" s="14" customFormat="1">
      <c r="B245" s="178"/>
      <c r="D245" s="165" t="s">
        <v>181</v>
      </c>
      <c r="E245" s="179" t="s">
        <v>1</v>
      </c>
      <c r="F245" s="180" t="s">
        <v>184</v>
      </c>
      <c r="H245" s="181">
        <v>41.616</v>
      </c>
      <c r="I245" s="182"/>
      <c r="L245" s="178"/>
      <c r="M245" s="183"/>
      <c r="T245" s="184"/>
      <c r="AT245" s="179" t="s">
        <v>181</v>
      </c>
      <c r="AU245" s="179" t="s">
        <v>85</v>
      </c>
      <c r="AV245" s="14" t="s">
        <v>134</v>
      </c>
      <c r="AW245" s="14" t="s">
        <v>32</v>
      </c>
      <c r="AX245" s="14" t="s">
        <v>83</v>
      </c>
      <c r="AY245" s="179" t="s">
        <v>128</v>
      </c>
    </row>
    <row r="246" spans="2:65" s="1" customFormat="1" ht="16.5" customHeight="1">
      <c r="B246" s="32"/>
      <c r="C246" s="192" t="s">
        <v>318</v>
      </c>
      <c r="D246" s="192" t="s">
        <v>304</v>
      </c>
      <c r="E246" s="193" t="s">
        <v>319</v>
      </c>
      <c r="F246" s="194" t="s">
        <v>320</v>
      </c>
      <c r="G246" s="195" t="s">
        <v>283</v>
      </c>
      <c r="H246" s="196">
        <v>79.069999999999993</v>
      </c>
      <c r="I246" s="197"/>
      <c r="J246" s="198">
        <f>ROUND(I246*H246,2)</f>
        <v>0</v>
      </c>
      <c r="K246" s="199"/>
      <c r="L246" s="200"/>
      <c r="M246" s="201" t="s">
        <v>1</v>
      </c>
      <c r="N246" s="202" t="s">
        <v>40</v>
      </c>
      <c r="P246" s="155">
        <f>O246*H246</f>
        <v>0</v>
      </c>
      <c r="Q246" s="155">
        <v>1</v>
      </c>
      <c r="R246" s="155">
        <f>Q246*H246</f>
        <v>79.069999999999993</v>
      </c>
      <c r="S246" s="155">
        <v>0</v>
      </c>
      <c r="T246" s="156">
        <f>S246*H246</f>
        <v>0</v>
      </c>
      <c r="AR246" s="157" t="s">
        <v>160</v>
      </c>
      <c r="AT246" s="157" t="s">
        <v>304</v>
      </c>
      <c r="AU246" s="157" t="s">
        <v>85</v>
      </c>
      <c r="AY246" s="17" t="s">
        <v>128</v>
      </c>
      <c r="BE246" s="158">
        <f>IF(N246="základní",J246,0)</f>
        <v>0</v>
      </c>
      <c r="BF246" s="158">
        <f>IF(N246="snížená",J246,0)</f>
        <v>0</v>
      </c>
      <c r="BG246" s="158">
        <f>IF(N246="zákl. přenesená",J246,0)</f>
        <v>0</v>
      </c>
      <c r="BH246" s="158">
        <f>IF(N246="sníž. přenesená",J246,0)</f>
        <v>0</v>
      </c>
      <c r="BI246" s="158">
        <f>IF(N246="nulová",J246,0)</f>
        <v>0</v>
      </c>
      <c r="BJ246" s="17" t="s">
        <v>83</v>
      </c>
      <c r="BK246" s="158">
        <f>ROUND(I246*H246,2)</f>
        <v>0</v>
      </c>
      <c r="BL246" s="17" t="s">
        <v>134</v>
      </c>
      <c r="BM246" s="157" t="s">
        <v>321</v>
      </c>
    </row>
    <row r="247" spans="2:65" s="13" customFormat="1">
      <c r="B247" s="171"/>
      <c r="D247" s="165" t="s">
        <v>181</v>
      </c>
      <c r="F247" s="173" t="s">
        <v>322</v>
      </c>
      <c r="H247" s="174">
        <v>79.069999999999993</v>
      </c>
      <c r="I247" s="175"/>
      <c r="L247" s="171"/>
      <c r="M247" s="176"/>
      <c r="T247" s="177"/>
      <c r="AT247" s="172" t="s">
        <v>181</v>
      </c>
      <c r="AU247" s="172" t="s">
        <v>85</v>
      </c>
      <c r="AV247" s="13" t="s">
        <v>85</v>
      </c>
      <c r="AW247" s="13" t="s">
        <v>4</v>
      </c>
      <c r="AX247" s="13" t="s">
        <v>83</v>
      </c>
      <c r="AY247" s="172" t="s">
        <v>128</v>
      </c>
    </row>
    <row r="248" spans="2:65" s="11" customFormat="1" ht="20.85" customHeight="1">
      <c r="B248" s="134"/>
      <c r="D248" s="135" t="s">
        <v>74</v>
      </c>
      <c r="E248" s="144" t="s">
        <v>271</v>
      </c>
      <c r="F248" s="144" t="s">
        <v>323</v>
      </c>
      <c r="I248" s="137"/>
      <c r="J248" s="145">
        <f>BK248</f>
        <v>0</v>
      </c>
      <c r="L248" s="134"/>
      <c r="M248" s="139"/>
      <c r="P248" s="140">
        <f>SUM(P249:P255)</f>
        <v>0</v>
      </c>
      <c r="R248" s="140">
        <f>SUM(R249:R255)</f>
        <v>4.2000000000000002E-4</v>
      </c>
      <c r="T248" s="141">
        <f>SUM(T249:T255)</f>
        <v>0</v>
      </c>
      <c r="AR248" s="135" t="s">
        <v>83</v>
      </c>
      <c r="AT248" s="142" t="s">
        <v>74</v>
      </c>
      <c r="AU248" s="142" t="s">
        <v>85</v>
      </c>
      <c r="AY248" s="135" t="s">
        <v>128</v>
      </c>
      <c r="BK248" s="143">
        <f>SUM(BK249:BK255)</f>
        <v>0</v>
      </c>
    </row>
    <row r="249" spans="2:65" s="1" customFormat="1" ht="37.9" customHeight="1">
      <c r="B249" s="32"/>
      <c r="C249" s="146" t="s">
        <v>324</v>
      </c>
      <c r="D249" s="146" t="s">
        <v>130</v>
      </c>
      <c r="E249" s="147" t="s">
        <v>325</v>
      </c>
      <c r="F249" s="148" t="s">
        <v>326</v>
      </c>
      <c r="G249" s="149" t="s">
        <v>179</v>
      </c>
      <c r="H249" s="150">
        <v>14</v>
      </c>
      <c r="I249" s="151"/>
      <c r="J249" s="152">
        <f>ROUND(I249*H249,2)</f>
        <v>0</v>
      </c>
      <c r="K249" s="153"/>
      <c r="L249" s="32"/>
      <c r="M249" s="154" t="s">
        <v>1</v>
      </c>
      <c r="N249" s="115" t="s">
        <v>40</v>
      </c>
      <c r="P249" s="155">
        <f>O249*H249</f>
        <v>0</v>
      </c>
      <c r="Q249" s="155">
        <v>0</v>
      </c>
      <c r="R249" s="155">
        <f>Q249*H249</f>
        <v>0</v>
      </c>
      <c r="S249" s="155">
        <v>0</v>
      </c>
      <c r="T249" s="156">
        <f>S249*H249</f>
        <v>0</v>
      </c>
      <c r="AR249" s="157" t="s">
        <v>134</v>
      </c>
      <c r="AT249" s="157" t="s">
        <v>130</v>
      </c>
      <c r="AU249" s="157" t="s">
        <v>139</v>
      </c>
      <c r="AY249" s="17" t="s">
        <v>128</v>
      </c>
      <c r="BE249" s="158">
        <f>IF(N249="základní",J249,0)</f>
        <v>0</v>
      </c>
      <c r="BF249" s="158">
        <f>IF(N249="snížená",J249,0)</f>
        <v>0</v>
      </c>
      <c r="BG249" s="158">
        <f>IF(N249="zákl. přenesená",J249,0)</f>
        <v>0</v>
      </c>
      <c r="BH249" s="158">
        <f>IF(N249="sníž. přenesená",J249,0)</f>
        <v>0</v>
      </c>
      <c r="BI249" s="158">
        <f>IF(N249="nulová",J249,0)</f>
        <v>0</v>
      </c>
      <c r="BJ249" s="17" t="s">
        <v>83</v>
      </c>
      <c r="BK249" s="158">
        <f>ROUND(I249*H249,2)</f>
        <v>0</v>
      </c>
      <c r="BL249" s="17" t="s">
        <v>134</v>
      </c>
      <c r="BM249" s="157" t="s">
        <v>327</v>
      </c>
    </row>
    <row r="250" spans="2:65" s="1" customFormat="1" ht="33" customHeight="1">
      <c r="B250" s="32"/>
      <c r="C250" s="146" t="s">
        <v>328</v>
      </c>
      <c r="D250" s="146" t="s">
        <v>130</v>
      </c>
      <c r="E250" s="147" t="s">
        <v>329</v>
      </c>
      <c r="F250" s="148" t="s">
        <v>330</v>
      </c>
      <c r="G250" s="149" t="s">
        <v>179</v>
      </c>
      <c r="H250" s="150">
        <v>14</v>
      </c>
      <c r="I250" s="151"/>
      <c r="J250" s="152">
        <f>ROUND(I250*H250,2)</f>
        <v>0</v>
      </c>
      <c r="K250" s="153"/>
      <c r="L250" s="32"/>
      <c r="M250" s="154" t="s">
        <v>1</v>
      </c>
      <c r="N250" s="115" t="s">
        <v>40</v>
      </c>
      <c r="P250" s="155">
        <f>O250*H250</f>
        <v>0</v>
      </c>
      <c r="Q250" s="155">
        <v>0</v>
      </c>
      <c r="R250" s="155">
        <f>Q250*H250</f>
        <v>0</v>
      </c>
      <c r="S250" s="155">
        <v>0</v>
      </c>
      <c r="T250" s="156">
        <f>S250*H250</f>
        <v>0</v>
      </c>
      <c r="AR250" s="157" t="s">
        <v>134</v>
      </c>
      <c r="AT250" s="157" t="s">
        <v>130</v>
      </c>
      <c r="AU250" s="157" t="s">
        <v>139</v>
      </c>
      <c r="AY250" s="17" t="s">
        <v>128</v>
      </c>
      <c r="BE250" s="158">
        <f>IF(N250="základní",J250,0)</f>
        <v>0</v>
      </c>
      <c r="BF250" s="158">
        <f>IF(N250="snížená",J250,0)</f>
        <v>0</v>
      </c>
      <c r="BG250" s="158">
        <f>IF(N250="zákl. přenesená",J250,0)</f>
        <v>0</v>
      </c>
      <c r="BH250" s="158">
        <f>IF(N250="sníž. přenesená",J250,0)</f>
        <v>0</v>
      </c>
      <c r="BI250" s="158">
        <f>IF(N250="nulová",J250,0)</f>
        <v>0</v>
      </c>
      <c r="BJ250" s="17" t="s">
        <v>83</v>
      </c>
      <c r="BK250" s="158">
        <f>ROUND(I250*H250,2)</f>
        <v>0</v>
      </c>
      <c r="BL250" s="17" t="s">
        <v>134</v>
      </c>
      <c r="BM250" s="157" t="s">
        <v>331</v>
      </c>
    </row>
    <row r="251" spans="2:65" s="1" customFormat="1" ht="24.2" customHeight="1">
      <c r="B251" s="32"/>
      <c r="C251" s="146" t="s">
        <v>332</v>
      </c>
      <c r="D251" s="146" t="s">
        <v>130</v>
      </c>
      <c r="E251" s="147" t="s">
        <v>333</v>
      </c>
      <c r="F251" s="148" t="s">
        <v>334</v>
      </c>
      <c r="G251" s="149" t="s">
        <v>179</v>
      </c>
      <c r="H251" s="150">
        <v>14</v>
      </c>
      <c r="I251" s="151"/>
      <c r="J251" s="152">
        <f>ROUND(I251*H251,2)</f>
        <v>0</v>
      </c>
      <c r="K251" s="153"/>
      <c r="L251" s="32"/>
      <c r="M251" s="154" t="s">
        <v>1</v>
      </c>
      <c r="N251" s="115" t="s">
        <v>40</v>
      </c>
      <c r="P251" s="155">
        <f>O251*H251</f>
        <v>0</v>
      </c>
      <c r="Q251" s="155">
        <v>0</v>
      </c>
      <c r="R251" s="155">
        <f>Q251*H251</f>
        <v>0</v>
      </c>
      <c r="S251" s="155">
        <v>0</v>
      </c>
      <c r="T251" s="156">
        <f>S251*H251</f>
        <v>0</v>
      </c>
      <c r="AR251" s="157" t="s">
        <v>134</v>
      </c>
      <c r="AT251" s="157" t="s">
        <v>130</v>
      </c>
      <c r="AU251" s="157" t="s">
        <v>139</v>
      </c>
      <c r="AY251" s="17" t="s">
        <v>128</v>
      </c>
      <c r="BE251" s="158">
        <f>IF(N251="základní",J251,0)</f>
        <v>0</v>
      </c>
      <c r="BF251" s="158">
        <f>IF(N251="snížená",J251,0)</f>
        <v>0</v>
      </c>
      <c r="BG251" s="158">
        <f>IF(N251="zákl. přenesená",J251,0)</f>
        <v>0</v>
      </c>
      <c r="BH251" s="158">
        <f>IF(N251="sníž. přenesená",J251,0)</f>
        <v>0</v>
      </c>
      <c r="BI251" s="158">
        <f>IF(N251="nulová",J251,0)</f>
        <v>0</v>
      </c>
      <c r="BJ251" s="17" t="s">
        <v>83</v>
      </c>
      <c r="BK251" s="158">
        <f>ROUND(I251*H251,2)</f>
        <v>0</v>
      </c>
      <c r="BL251" s="17" t="s">
        <v>134</v>
      </c>
      <c r="BM251" s="157" t="s">
        <v>335</v>
      </c>
    </row>
    <row r="252" spans="2:65" s="1" customFormat="1" ht="16.5" customHeight="1">
      <c r="B252" s="32"/>
      <c r="C252" s="192" t="s">
        <v>336</v>
      </c>
      <c r="D252" s="192" t="s">
        <v>304</v>
      </c>
      <c r="E252" s="193" t="s">
        <v>337</v>
      </c>
      <c r="F252" s="194" t="s">
        <v>338</v>
      </c>
      <c r="G252" s="195" t="s">
        <v>339</v>
      </c>
      <c r="H252" s="196">
        <v>0.42</v>
      </c>
      <c r="I252" s="197"/>
      <c r="J252" s="198">
        <f>ROUND(I252*H252,2)</f>
        <v>0</v>
      </c>
      <c r="K252" s="199"/>
      <c r="L252" s="200"/>
      <c r="M252" s="201" t="s">
        <v>1</v>
      </c>
      <c r="N252" s="202" t="s">
        <v>40</v>
      </c>
      <c r="P252" s="155">
        <f>O252*H252</f>
        <v>0</v>
      </c>
      <c r="Q252" s="155">
        <v>1E-3</v>
      </c>
      <c r="R252" s="155">
        <f>Q252*H252</f>
        <v>4.2000000000000002E-4</v>
      </c>
      <c r="S252" s="155">
        <v>0</v>
      </c>
      <c r="T252" s="156">
        <f>S252*H252</f>
        <v>0</v>
      </c>
      <c r="AR252" s="157" t="s">
        <v>160</v>
      </c>
      <c r="AT252" s="157" t="s">
        <v>304</v>
      </c>
      <c r="AU252" s="157" t="s">
        <v>139</v>
      </c>
      <c r="AY252" s="17" t="s">
        <v>128</v>
      </c>
      <c r="BE252" s="158">
        <f>IF(N252="základní",J252,0)</f>
        <v>0</v>
      </c>
      <c r="BF252" s="158">
        <f>IF(N252="snížená",J252,0)</f>
        <v>0</v>
      </c>
      <c r="BG252" s="158">
        <f>IF(N252="zákl. přenesená",J252,0)</f>
        <v>0</v>
      </c>
      <c r="BH252" s="158">
        <f>IF(N252="sníž. přenesená",J252,0)</f>
        <v>0</v>
      </c>
      <c r="BI252" s="158">
        <f>IF(N252="nulová",J252,0)</f>
        <v>0</v>
      </c>
      <c r="BJ252" s="17" t="s">
        <v>83</v>
      </c>
      <c r="BK252" s="158">
        <f>ROUND(I252*H252,2)</f>
        <v>0</v>
      </c>
      <c r="BL252" s="17" t="s">
        <v>134</v>
      </c>
      <c r="BM252" s="157" t="s">
        <v>340</v>
      </c>
    </row>
    <row r="253" spans="2:65" s="13" customFormat="1">
      <c r="B253" s="171"/>
      <c r="D253" s="165" t="s">
        <v>181</v>
      </c>
      <c r="F253" s="173" t="s">
        <v>341</v>
      </c>
      <c r="H253" s="174">
        <v>0.42</v>
      </c>
      <c r="I253" s="175"/>
      <c r="L253" s="171"/>
      <c r="M253" s="176"/>
      <c r="T253" s="177"/>
      <c r="AT253" s="172" t="s">
        <v>181</v>
      </c>
      <c r="AU253" s="172" t="s">
        <v>139</v>
      </c>
      <c r="AV253" s="13" t="s">
        <v>85</v>
      </c>
      <c r="AW253" s="13" t="s">
        <v>4</v>
      </c>
      <c r="AX253" s="13" t="s">
        <v>83</v>
      </c>
      <c r="AY253" s="172" t="s">
        <v>128</v>
      </c>
    </row>
    <row r="254" spans="2:65" s="1" customFormat="1" ht="21.75" customHeight="1">
      <c r="B254" s="32"/>
      <c r="C254" s="146" t="s">
        <v>342</v>
      </c>
      <c r="D254" s="146" t="s">
        <v>130</v>
      </c>
      <c r="E254" s="147" t="s">
        <v>343</v>
      </c>
      <c r="F254" s="148" t="s">
        <v>344</v>
      </c>
      <c r="G254" s="149" t="s">
        <v>179</v>
      </c>
      <c r="H254" s="150">
        <v>14</v>
      </c>
      <c r="I254" s="151"/>
      <c r="J254" s="152">
        <f>ROUND(I254*H254,2)</f>
        <v>0</v>
      </c>
      <c r="K254" s="153"/>
      <c r="L254" s="32"/>
      <c r="M254" s="154" t="s">
        <v>1</v>
      </c>
      <c r="N254" s="115" t="s">
        <v>40</v>
      </c>
      <c r="P254" s="155">
        <f>O254*H254</f>
        <v>0</v>
      </c>
      <c r="Q254" s="155">
        <v>0</v>
      </c>
      <c r="R254" s="155">
        <f>Q254*H254</f>
        <v>0</v>
      </c>
      <c r="S254" s="155">
        <v>0</v>
      </c>
      <c r="T254" s="156">
        <f>S254*H254</f>
        <v>0</v>
      </c>
      <c r="AR254" s="157" t="s">
        <v>134</v>
      </c>
      <c r="AT254" s="157" t="s">
        <v>130</v>
      </c>
      <c r="AU254" s="157" t="s">
        <v>139</v>
      </c>
      <c r="AY254" s="17" t="s">
        <v>128</v>
      </c>
      <c r="BE254" s="158">
        <f>IF(N254="základní",J254,0)</f>
        <v>0</v>
      </c>
      <c r="BF254" s="158">
        <f>IF(N254="snížená",J254,0)</f>
        <v>0</v>
      </c>
      <c r="BG254" s="158">
        <f>IF(N254="zákl. přenesená",J254,0)</f>
        <v>0</v>
      </c>
      <c r="BH254" s="158">
        <f>IF(N254="sníž. přenesená",J254,0)</f>
        <v>0</v>
      </c>
      <c r="BI254" s="158">
        <f>IF(N254="nulová",J254,0)</f>
        <v>0</v>
      </c>
      <c r="BJ254" s="17" t="s">
        <v>83</v>
      </c>
      <c r="BK254" s="158">
        <f>ROUND(I254*H254,2)</f>
        <v>0</v>
      </c>
      <c r="BL254" s="17" t="s">
        <v>134</v>
      </c>
      <c r="BM254" s="157" t="s">
        <v>345</v>
      </c>
    </row>
    <row r="255" spans="2:65" s="1" customFormat="1" ht="21.75" customHeight="1">
      <c r="B255" s="32"/>
      <c r="C255" s="146" t="s">
        <v>346</v>
      </c>
      <c r="D255" s="146" t="s">
        <v>130</v>
      </c>
      <c r="E255" s="147" t="s">
        <v>347</v>
      </c>
      <c r="F255" s="148" t="s">
        <v>348</v>
      </c>
      <c r="G255" s="149" t="s">
        <v>179</v>
      </c>
      <c r="H255" s="150">
        <v>14</v>
      </c>
      <c r="I255" s="151"/>
      <c r="J255" s="152">
        <f>ROUND(I255*H255,2)</f>
        <v>0</v>
      </c>
      <c r="K255" s="153"/>
      <c r="L255" s="32"/>
      <c r="M255" s="154" t="s">
        <v>1</v>
      </c>
      <c r="N255" s="115" t="s">
        <v>40</v>
      </c>
      <c r="P255" s="155">
        <f>O255*H255</f>
        <v>0</v>
      </c>
      <c r="Q255" s="155">
        <v>0</v>
      </c>
      <c r="R255" s="155">
        <f>Q255*H255</f>
        <v>0</v>
      </c>
      <c r="S255" s="155">
        <v>0</v>
      </c>
      <c r="T255" s="156">
        <f>S255*H255</f>
        <v>0</v>
      </c>
      <c r="AR255" s="157" t="s">
        <v>134</v>
      </c>
      <c r="AT255" s="157" t="s">
        <v>130</v>
      </c>
      <c r="AU255" s="157" t="s">
        <v>139</v>
      </c>
      <c r="AY255" s="17" t="s">
        <v>128</v>
      </c>
      <c r="BE255" s="158">
        <f>IF(N255="základní",J255,0)</f>
        <v>0</v>
      </c>
      <c r="BF255" s="158">
        <f>IF(N255="snížená",J255,0)</f>
        <v>0</v>
      </c>
      <c r="BG255" s="158">
        <f>IF(N255="zákl. přenesená",J255,0)</f>
        <v>0</v>
      </c>
      <c r="BH255" s="158">
        <f>IF(N255="sníž. přenesená",J255,0)</f>
        <v>0</v>
      </c>
      <c r="BI255" s="158">
        <f>IF(N255="nulová",J255,0)</f>
        <v>0</v>
      </c>
      <c r="BJ255" s="17" t="s">
        <v>83</v>
      </c>
      <c r="BK255" s="158">
        <f>ROUND(I255*H255,2)</f>
        <v>0</v>
      </c>
      <c r="BL255" s="17" t="s">
        <v>134</v>
      </c>
      <c r="BM255" s="157" t="s">
        <v>349</v>
      </c>
    </row>
    <row r="256" spans="2:65" s="11" customFormat="1" ht="22.9" customHeight="1">
      <c r="B256" s="134"/>
      <c r="D256" s="135" t="s">
        <v>74</v>
      </c>
      <c r="E256" s="144" t="s">
        <v>134</v>
      </c>
      <c r="F256" s="144" t="s">
        <v>351</v>
      </c>
      <c r="I256" s="137"/>
      <c r="J256" s="145">
        <f>BK256</f>
        <v>0</v>
      </c>
      <c r="L256" s="134"/>
      <c r="M256" s="139"/>
      <c r="P256" s="140">
        <f>SUM(P257:P260)</f>
        <v>0</v>
      </c>
      <c r="R256" s="140">
        <f>SUM(R257:R260)</f>
        <v>29.507356619999999</v>
      </c>
      <c r="T256" s="141">
        <f>SUM(T257:T260)</f>
        <v>0</v>
      </c>
      <c r="AR256" s="135" t="s">
        <v>83</v>
      </c>
      <c r="AT256" s="142" t="s">
        <v>74</v>
      </c>
      <c r="AU256" s="142" t="s">
        <v>83</v>
      </c>
      <c r="AY256" s="135" t="s">
        <v>128</v>
      </c>
      <c r="BK256" s="143">
        <f>SUM(BK257:BK260)</f>
        <v>0</v>
      </c>
    </row>
    <row r="257" spans="2:65" s="1" customFormat="1" ht="21.75" customHeight="1">
      <c r="B257" s="32"/>
      <c r="C257" s="146" t="s">
        <v>352</v>
      </c>
      <c r="D257" s="146" t="s">
        <v>130</v>
      </c>
      <c r="E257" s="147" t="s">
        <v>353</v>
      </c>
      <c r="F257" s="148" t="s">
        <v>354</v>
      </c>
      <c r="G257" s="149" t="s">
        <v>235</v>
      </c>
      <c r="H257" s="150">
        <v>15.606</v>
      </c>
      <c r="I257" s="151"/>
      <c r="J257" s="152">
        <f>ROUND(I257*H257,2)</f>
        <v>0</v>
      </c>
      <c r="K257" s="153"/>
      <c r="L257" s="32"/>
      <c r="M257" s="154" t="s">
        <v>1</v>
      </c>
      <c r="N257" s="115" t="s">
        <v>40</v>
      </c>
      <c r="P257" s="155">
        <f>O257*H257</f>
        <v>0</v>
      </c>
      <c r="Q257" s="155">
        <v>1.8907700000000001</v>
      </c>
      <c r="R257" s="155">
        <f>Q257*H257</f>
        <v>29.507356619999999</v>
      </c>
      <c r="S257" s="155">
        <v>0</v>
      </c>
      <c r="T257" s="156">
        <f>S257*H257</f>
        <v>0</v>
      </c>
      <c r="AR257" s="157" t="s">
        <v>134</v>
      </c>
      <c r="AT257" s="157" t="s">
        <v>130</v>
      </c>
      <c r="AU257" s="157" t="s">
        <v>85</v>
      </c>
      <c r="AY257" s="17" t="s">
        <v>128</v>
      </c>
      <c r="BE257" s="158">
        <f>IF(N257="základní",J257,0)</f>
        <v>0</v>
      </c>
      <c r="BF257" s="158">
        <f>IF(N257="snížená",J257,0)</f>
        <v>0</v>
      </c>
      <c r="BG257" s="158">
        <f>IF(N257="zákl. přenesená",J257,0)</f>
        <v>0</v>
      </c>
      <c r="BH257" s="158">
        <f>IF(N257="sníž. přenesená",J257,0)</f>
        <v>0</v>
      </c>
      <c r="BI257" s="158">
        <f>IF(N257="nulová",J257,0)</f>
        <v>0</v>
      </c>
      <c r="BJ257" s="17" t="s">
        <v>83</v>
      </c>
      <c r="BK257" s="158">
        <f>ROUND(I257*H257,2)</f>
        <v>0</v>
      </c>
      <c r="BL257" s="17" t="s">
        <v>134</v>
      </c>
      <c r="BM257" s="157" t="s">
        <v>355</v>
      </c>
    </row>
    <row r="258" spans="2:65" s="12" customFormat="1">
      <c r="B258" s="164"/>
      <c r="D258" s="165" t="s">
        <v>181</v>
      </c>
      <c r="E258" s="166" t="s">
        <v>1</v>
      </c>
      <c r="F258" s="167" t="s">
        <v>182</v>
      </c>
      <c r="H258" s="166" t="s">
        <v>1</v>
      </c>
      <c r="I258" s="168"/>
      <c r="L258" s="164"/>
      <c r="M258" s="169"/>
      <c r="T258" s="170"/>
      <c r="AT258" s="166" t="s">
        <v>181</v>
      </c>
      <c r="AU258" s="166" t="s">
        <v>85</v>
      </c>
      <c r="AV258" s="12" t="s">
        <v>83</v>
      </c>
      <c r="AW258" s="12" t="s">
        <v>32</v>
      </c>
      <c r="AX258" s="12" t="s">
        <v>75</v>
      </c>
      <c r="AY258" s="166" t="s">
        <v>128</v>
      </c>
    </row>
    <row r="259" spans="2:65" s="13" customFormat="1">
      <c r="B259" s="171"/>
      <c r="D259" s="165" t="s">
        <v>181</v>
      </c>
      <c r="E259" s="172" t="s">
        <v>1</v>
      </c>
      <c r="F259" s="173" t="s">
        <v>356</v>
      </c>
      <c r="H259" s="174">
        <v>15.606</v>
      </c>
      <c r="I259" s="175"/>
      <c r="L259" s="171"/>
      <c r="M259" s="176"/>
      <c r="T259" s="177"/>
      <c r="AT259" s="172" t="s">
        <v>181</v>
      </c>
      <c r="AU259" s="172" t="s">
        <v>85</v>
      </c>
      <c r="AV259" s="13" t="s">
        <v>85</v>
      </c>
      <c r="AW259" s="13" t="s">
        <v>32</v>
      </c>
      <c r="AX259" s="13" t="s">
        <v>75</v>
      </c>
      <c r="AY259" s="172" t="s">
        <v>128</v>
      </c>
    </row>
    <row r="260" spans="2:65" s="14" customFormat="1">
      <c r="B260" s="178"/>
      <c r="D260" s="165" t="s">
        <v>181</v>
      </c>
      <c r="E260" s="179" t="s">
        <v>1</v>
      </c>
      <c r="F260" s="180" t="s">
        <v>184</v>
      </c>
      <c r="H260" s="181">
        <v>15.606</v>
      </c>
      <c r="I260" s="182"/>
      <c r="L260" s="178"/>
      <c r="M260" s="183"/>
      <c r="T260" s="184"/>
      <c r="AT260" s="179" t="s">
        <v>181</v>
      </c>
      <c r="AU260" s="179" t="s">
        <v>85</v>
      </c>
      <c r="AV260" s="14" t="s">
        <v>134</v>
      </c>
      <c r="AW260" s="14" t="s">
        <v>32</v>
      </c>
      <c r="AX260" s="14" t="s">
        <v>83</v>
      </c>
      <c r="AY260" s="179" t="s">
        <v>128</v>
      </c>
    </row>
    <row r="261" spans="2:65" s="11" customFormat="1" ht="22.9" customHeight="1">
      <c r="B261" s="134"/>
      <c r="D261" s="135" t="s">
        <v>74</v>
      </c>
      <c r="E261" s="144" t="s">
        <v>160</v>
      </c>
      <c r="F261" s="144" t="s">
        <v>357</v>
      </c>
      <c r="I261" s="137"/>
      <c r="J261" s="145">
        <f>BK261</f>
        <v>0</v>
      </c>
      <c r="L261" s="134"/>
      <c r="M261" s="139"/>
      <c r="P261" s="140">
        <f>SUM(P262:P313)</f>
        <v>0</v>
      </c>
      <c r="R261" s="140">
        <f>SUM(R262:R313)</f>
        <v>2.3073539399999996</v>
      </c>
      <c r="T261" s="141">
        <f>SUM(T262:T313)</f>
        <v>0</v>
      </c>
      <c r="AR261" s="135" t="s">
        <v>83</v>
      </c>
      <c r="AT261" s="142" t="s">
        <v>74</v>
      </c>
      <c r="AU261" s="142" t="s">
        <v>83</v>
      </c>
      <c r="AY261" s="135" t="s">
        <v>128</v>
      </c>
      <c r="BK261" s="143">
        <f>SUM(BK262:BK313)</f>
        <v>0</v>
      </c>
    </row>
    <row r="262" spans="2:65" s="1" customFormat="1" ht="24.2" customHeight="1">
      <c r="B262" s="32"/>
      <c r="C262" s="146" t="s">
        <v>358</v>
      </c>
      <c r="D262" s="146" t="s">
        <v>130</v>
      </c>
      <c r="E262" s="147" t="s">
        <v>359</v>
      </c>
      <c r="F262" s="148" t="s">
        <v>360</v>
      </c>
      <c r="G262" s="149" t="s">
        <v>205</v>
      </c>
      <c r="H262" s="150">
        <v>86.7</v>
      </c>
      <c r="I262" s="151"/>
      <c r="J262" s="152">
        <f>ROUND(I262*H262,2)</f>
        <v>0</v>
      </c>
      <c r="K262" s="153"/>
      <c r="L262" s="32"/>
      <c r="M262" s="154" t="s">
        <v>1</v>
      </c>
      <c r="N262" s="115" t="s">
        <v>40</v>
      </c>
      <c r="P262" s="155">
        <f>O262*H262</f>
        <v>0</v>
      </c>
      <c r="Q262" s="155">
        <v>0</v>
      </c>
      <c r="R262" s="155">
        <f>Q262*H262</f>
        <v>0</v>
      </c>
      <c r="S262" s="155">
        <v>0</v>
      </c>
      <c r="T262" s="156">
        <f>S262*H262</f>
        <v>0</v>
      </c>
      <c r="AR262" s="157" t="s">
        <v>134</v>
      </c>
      <c r="AT262" s="157" t="s">
        <v>130</v>
      </c>
      <c r="AU262" s="157" t="s">
        <v>85</v>
      </c>
      <c r="AY262" s="17" t="s">
        <v>128</v>
      </c>
      <c r="BE262" s="158">
        <f>IF(N262="základní",J262,0)</f>
        <v>0</v>
      </c>
      <c r="BF262" s="158">
        <f>IF(N262="snížená",J262,0)</f>
        <v>0</v>
      </c>
      <c r="BG262" s="158">
        <f>IF(N262="zákl. přenesená",J262,0)</f>
        <v>0</v>
      </c>
      <c r="BH262" s="158">
        <f>IF(N262="sníž. přenesená",J262,0)</f>
        <v>0</v>
      </c>
      <c r="BI262" s="158">
        <f>IF(N262="nulová",J262,0)</f>
        <v>0</v>
      </c>
      <c r="BJ262" s="17" t="s">
        <v>83</v>
      </c>
      <c r="BK262" s="158">
        <f>ROUND(I262*H262,2)</f>
        <v>0</v>
      </c>
      <c r="BL262" s="17" t="s">
        <v>134</v>
      </c>
      <c r="BM262" s="157" t="s">
        <v>361</v>
      </c>
    </row>
    <row r="263" spans="2:65" s="1" customFormat="1" ht="21.75" customHeight="1">
      <c r="B263" s="32"/>
      <c r="C263" s="192" t="s">
        <v>362</v>
      </c>
      <c r="D263" s="192" t="s">
        <v>304</v>
      </c>
      <c r="E263" s="193" t="s">
        <v>363</v>
      </c>
      <c r="F263" s="194" t="s">
        <v>364</v>
      </c>
      <c r="G263" s="195" t="s">
        <v>205</v>
      </c>
      <c r="H263" s="196">
        <v>87.566999999999993</v>
      </c>
      <c r="I263" s="197"/>
      <c r="J263" s="198">
        <f>ROUND(I263*H263,2)</f>
        <v>0</v>
      </c>
      <c r="K263" s="199"/>
      <c r="L263" s="200"/>
      <c r="M263" s="201" t="s">
        <v>1</v>
      </c>
      <c r="N263" s="202" t="s">
        <v>40</v>
      </c>
      <c r="P263" s="155">
        <f>O263*H263</f>
        <v>0</v>
      </c>
      <c r="Q263" s="155">
        <v>1.4500000000000001E-2</v>
      </c>
      <c r="R263" s="155">
        <f>Q263*H263</f>
        <v>1.2697214999999999</v>
      </c>
      <c r="S263" s="155">
        <v>0</v>
      </c>
      <c r="T263" s="156">
        <f>S263*H263</f>
        <v>0</v>
      </c>
      <c r="AR263" s="157" t="s">
        <v>160</v>
      </c>
      <c r="AT263" s="157" t="s">
        <v>304</v>
      </c>
      <c r="AU263" s="157" t="s">
        <v>85</v>
      </c>
      <c r="AY263" s="17" t="s">
        <v>128</v>
      </c>
      <c r="BE263" s="158">
        <f>IF(N263="základní",J263,0)</f>
        <v>0</v>
      </c>
      <c r="BF263" s="158">
        <f>IF(N263="snížená",J263,0)</f>
        <v>0</v>
      </c>
      <c r="BG263" s="158">
        <f>IF(N263="zákl. přenesená",J263,0)</f>
        <v>0</v>
      </c>
      <c r="BH263" s="158">
        <f>IF(N263="sníž. přenesená",J263,0)</f>
        <v>0</v>
      </c>
      <c r="BI263" s="158">
        <f>IF(N263="nulová",J263,0)</f>
        <v>0</v>
      </c>
      <c r="BJ263" s="17" t="s">
        <v>83</v>
      </c>
      <c r="BK263" s="158">
        <f>ROUND(I263*H263,2)</f>
        <v>0</v>
      </c>
      <c r="BL263" s="17" t="s">
        <v>134</v>
      </c>
      <c r="BM263" s="157" t="s">
        <v>365</v>
      </c>
    </row>
    <row r="264" spans="2:65" s="13" customFormat="1">
      <c r="B264" s="171"/>
      <c r="D264" s="165" t="s">
        <v>181</v>
      </c>
      <c r="F264" s="173" t="s">
        <v>366</v>
      </c>
      <c r="H264" s="174">
        <v>87.566999999999993</v>
      </c>
      <c r="I264" s="175"/>
      <c r="L264" s="171"/>
      <c r="M264" s="176"/>
      <c r="T264" s="177"/>
      <c r="AT264" s="172" t="s">
        <v>181</v>
      </c>
      <c r="AU264" s="172" t="s">
        <v>85</v>
      </c>
      <c r="AV264" s="13" t="s">
        <v>85</v>
      </c>
      <c r="AW264" s="13" t="s">
        <v>4</v>
      </c>
      <c r="AX264" s="13" t="s">
        <v>83</v>
      </c>
      <c r="AY264" s="172" t="s">
        <v>128</v>
      </c>
    </row>
    <row r="265" spans="2:65" s="1" customFormat="1" ht="24.2" customHeight="1">
      <c r="B265" s="32"/>
      <c r="C265" s="192" t="s">
        <v>367</v>
      </c>
      <c r="D265" s="192" t="s">
        <v>304</v>
      </c>
      <c r="E265" s="193" t="s">
        <v>368</v>
      </c>
      <c r="F265" s="194" t="s">
        <v>369</v>
      </c>
      <c r="G265" s="195" t="s">
        <v>350</v>
      </c>
      <c r="H265" s="196">
        <v>20</v>
      </c>
      <c r="I265" s="197"/>
      <c r="J265" s="198">
        <f>ROUND(I265*H265,2)</f>
        <v>0</v>
      </c>
      <c r="K265" s="199"/>
      <c r="L265" s="200"/>
      <c r="M265" s="201" t="s">
        <v>1</v>
      </c>
      <c r="N265" s="202" t="s">
        <v>40</v>
      </c>
      <c r="P265" s="155">
        <f>O265*H265</f>
        <v>0</v>
      </c>
      <c r="Q265" s="155">
        <v>2.9999999999999997E-4</v>
      </c>
      <c r="R265" s="155">
        <f>Q265*H265</f>
        <v>5.9999999999999993E-3</v>
      </c>
      <c r="S265" s="155">
        <v>0</v>
      </c>
      <c r="T265" s="156">
        <f>S265*H265</f>
        <v>0</v>
      </c>
      <c r="AR265" s="157" t="s">
        <v>160</v>
      </c>
      <c r="AT265" s="157" t="s">
        <v>304</v>
      </c>
      <c r="AU265" s="157" t="s">
        <v>85</v>
      </c>
      <c r="AY265" s="17" t="s">
        <v>128</v>
      </c>
      <c r="BE265" s="158">
        <f>IF(N265="základní",J265,0)</f>
        <v>0</v>
      </c>
      <c r="BF265" s="158">
        <f>IF(N265="snížená",J265,0)</f>
        <v>0</v>
      </c>
      <c r="BG265" s="158">
        <f>IF(N265="zákl. přenesená",J265,0)</f>
        <v>0</v>
      </c>
      <c r="BH265" s="158">
        <f>IF(N265="sníž. přenesená",J265,0)</f>
        <v>0</v>
      </c>
      <c r="BI265" s="158">
        <f>IF(N265="nulová",J265,0)</f>
        <v>0</v>
      </c>
      <c r="BJ265" s="17" t="s">
        <v>83</v>
      </c>
      <c r="BK265" s="158">
        <f>ROUND(I265*H265,2)</f>
        <v>0</v>
      </c>
      <c r="BL265" s="17" t="s">
        <v>134</v>
      </c>
      <c r="BM265" s="157" t="s">
        <v>370</v>
      </c>
    </row>
    <row r="266" spans="2:65" s="1" customFormat="1" ht="24.2" customHeight="1">
      <c r="B266" s="32"/>
      <c r="C266" s="146" t="s">
        <v>371</v>
      </c>
      <c r="D266" s="146" t="s">
        <v>130</v>
      </c>
      <c r="E266" s="147" t="s">
        <v>372</v>
      </c>
      <c r="F266" s="148" t="s">
        <v>373</v>
      </c>
      <c r="G266" s="149" t="s">
        <v>350</v>
      </c>
      <c r="H266" s="150">
        <v>17</v>
      </c>
      <c r="I266" s="151"/>
      <c r="J266" s="152">
        <f>ROUND(I266*H266,2)</f>
        <v>0</v>
      </c>
      <c r="K266" s="153"/>
      <c r="L266" s="32"/>
      <c r="M266" s="154" t="s">
        <v>1</v>
      </c>
      <c r="N266" s="115" t="s">
        <v>40</v>
      </c>
      <c r="P266" s="155">
        <f>O266*H266</f>
        <v>0</v>
      </c>
      <c r="Q266" s="155">
        <v>0</v>
      </c>
      <c r="R266" s="155">
        <f>Q266*H266</f>
        <v>0</v>
      </c>
      <c r="S266" s="155">
        <v>0</v>
      </c>
      <c r="T266" s="156">
        <f>S266*H266</f>
        <v>0</v>
      </c>
      <c r="AR266" s="157" t="s">
        <v>134</v>
      </c>
      <c r="AT266" s="157" t="s">
        <v>130</v>
      </c>
      <c r="AU266" s="157" t="s">
        <v>85</v>
      </c>
      <c r="AY266" s="17" t="s">
        <v>128</v>
      </c>
      <c r="BE266" s="158">
        <f>IF(N266="základní",J266,0)</f>
        <v>0</v>
      </c>
      <c r="BF266" s="158">
        <f>IF(N266="snížená",J266,0)</f>
        <v>0</v>
      </c>
      <c r="BG266" s="158">
        <f>IF(N266="zákl. přenesená",J266,0)</f>
        <v>0</v>
      </c>
      <c r="BH266" s="158">
        <f>IF(N266="sníž. přenesená",J266,0)</f>
        <v>0</v>
      </c>
      <c r="BI266" s="158">
        <f>IF(N266="nulová",J266,0)</f>
        <v>0</v>
      </c>
      <c r="BJ266" s="17" t="s">
        <v>83</v>
      </c>
      <c r="BK266" s="158">
        <f>ROUND(I266*H266,2)</f>
        <v>0</v>
      </c>
      <c r="BL266" s="17" t="s">
        <v>134</v>
      </c>
      <c r="BM266" s="157" t="s">
        <v>374</v>
      </c>
    </row>
    <row r="267" spans="2:65" s="12" customFormat="1">
      <c r="B267" s="164"/>
      <c r="D267" s="165" t="s">
        <v>181</v>
      </c>
      <c r="E267" s="166" t="s">
        <v>1</v>
      </c>
      <c r="F267" s="167" t="s">
        <v>182</v>
      </c>
      <c r="H267" s="166" t="s">
        <v>1</v>
      </c>
      <c r="I267" s="168"/>
      <c r="L267" s="164"/>
      <c r="M267" s="169"/>
      <c r="T267" s="170"/>
      <c r="AT267" s="166" t="s">
        <v>181</v>
      </c>
      <c r="AU267" s="166" t="s">
        <v>85</v>
      </c>
      <c r="AV267" s="12" t="s">
        <v>83</v>
      </c>
      <c r="AW267" s="12" t="s">
        <v>32</v>
      </c>
      <c r="AX267" s="12" t="s">
        <v>75</v>
      </c>
      <c r="AY267" s="166" t="s">
        <v>128</v>
      </c>
    </row>
    <row r="268" spans="2:65" s="13" customFormat="1">
      <c r="B268" s="171"/>
      <c r="D268" s="165" t="s">
        <v>181</v>
      </c>
      <c r="E268" s="172" t="s">
        <v>1</v>
      </c>
      <c r="F268" s="173" t="s">
        <v>375</v>
      </c>
      <c r="H268" s="174">
        <v>17</v>
      </c>
      <c r="I268" s="175"/>
      <c r="L268" s="171"/>
      <c r="M268" s="176"/>
      <c r="T268" s="177"/>
      <c r="AT268" s="172" t="s">
        <v>181</v>
      </c>
      <c r="AU268" s="172" t="s">
        <v>85</v>
      </c>
      <c r="AV268" s="13" t="s">
        <v>85</v>
      </c>
      <c r="AW268" s="13" t="s">
        <v>32</v>
      </c>
      <c r="AX268" s="13" t="s">
        <v>75</v>
      </c>
      <c r="AY268" s="172" t="s">
        <v>128</v>
      </c>
    </row>
    <row r="269" spans="2:65" s="14" customFormat="1">
      <c r="B269" s="178"/>
      <c r="D269" s="165" t="s">
        <v>181</v>
      </c>
      <c r="E269" s="179" t="s">
        <v>1</v>
      </c>
      <c r="F269" s="180" t="s">
        <v>184</v>
      </c>
      <c r="H269" s="181">
        <v>17</v>
      </c>
      <c r="I269" s="182"/>
      <c r="L269" s="178"/>
      <c r="M269" s="183"/>
      <c r="T269" s="184"/>
      <c r="AT269" s="179" t="s">
        <v>181</v>
      </c>
      <c r="AU269" s="179" t="s">
        <v>85</v>
      </c>
      <c r="AV269" s="14" t="s">
        <v>134</v>
      </c>
      <c r="AW269" s="14" t="s">
        <v>32</v>
      </c>
      <c r="AX269" s="14" t="s">
        <v>83</v>
      </c>
      <c r="AY269" s="179" t="s">
        <v>128</v>
      </c>
    </row>
    <row r="270" spans="2:65" s="1" customFormat="1" ht="16.5" customHeight="1">
      <c r="B270" s="32"/>
      <c r="C270" s="192" t="s">
        <v>376</v>
      </c>
      <c r="D270" s="192" t="s">
        <v>304</v>
      </c>
      <c r="E270" s="193" t="s">
        <v>377</v>
      </c>
      <c r="F270" s="194" t="s">
        <v>378</v>
      </c>
      <c r="G270" s="195" t="s">
        <v>350</v>
      </c>
      <c r="H270" s="196">
        <v>1</v>
      </c>
      <c r="I270" s="197"/>
      <c r="J270" s="198">
        <f t="shared" ref="J270:J280" si="15">ROUND(I270*H270,2)</f>
        <v>0</v>
      </c>
      <c r="K270" s="199"/>
      <c r="L270" s="200"/>
      <c r="M270" s="201" t="s">
        <v>1</v>
      </c>
      <c r="N270" s="202" t="s">
        <v>40</v>
      </c>
      <c r="P270" s="155">
        <f t="shared" ref="P270:P280" si="16">O270*H270</f>
        <v>0</v>
      </c>
      <c r="Q270" s="155">
        <v>0</v>
      </c>
      <c r="R270" s="155">
        <f t="shared" ref="R270:R280" si="17">Q270*H270</f>
        <v>0</v>
      </c>
      <c r="S270" s="155">
        <v>0</v>
      </c>
      <c r="T270" s="156">
        <f t="shared" ref="T270:T280" si="18">S270*H270</f>
        <v>0</v>
      </c>
      <c r="AR270" s="157" t="s">
        <v>160</v>
      </c>
      <c r="AT270" s="157" t="s">
        <v>304</v>
      </c>
      <c r="AU270" s="157" t="s">
        <v>85</v>
      </c>
      <c r="AY270" s="17" t="s">
        <v>128</v>
      </c>
      <c r="BE270" s="158">
        <f t="shared" ref="BE270:BE280" si="19">IF(N270="základní",J270,0)</f>
        <v>0</v>
      </c>
      <c r="BF270" s="158">
        <f t="shared" ref="BF270:BF280" si="20">IF(N270="snížená",J270,0)</f>
        <v>0</v>
      </c>
      <c r="BG270" s="158">
        <f t="shared" ref="BG270:BG280" si="21">IF(N270="zákl. přenesená",J270,0)</f>
        <v>0</v>
      </c>
      <c r="BH270" s="158">
        <f t="shared" ref="BH270:BH280" si="22">IF(N270="sníž. přenesená",J270,0)</f>
        <v>0</v>
      </c>
      <c r="BI270" s="158">
        <f t="shared" ref="BI270:BI280" si="23">IF(N270="nulová",J270,0)</f>
        <v>0</v>
      </c>
      <c r="BJ270" s="17" t="s">
        <v>83</v>
      </c>
      <c r="BK270" s="158">
        <f t="shared" ref="BK270:BK280" si="24">ROUND(I270*H270,2)</f>
        <v>0</v>
      </c>
      <c r="BL270" s="17" t="s">
        <v>134</v>
      </c>
      <c r="BM270" s="157" t="s">
        <v>379</v>
      </c>
    </row>
    <row r="271" spans="2:65" s="1" customFormat="1" ht="24.2" customHeight="1">
      <c r="B271" s="32"/>
      <c r="C271" s="192" t="s">
        <v>380</v>
      </c>
      <c r="D271" s="192" t="s">
        <v>304</v>
      </c>
      <c r="E271" s="193" t="s">
        <v>381</v>
      </c>
      <c r="F271" s="194" t="s">
        <v>382</v>
      </c>
      <c r="G271" s="195" t="s">
        <v>350</v>
      </c>
      <c r="H271" s="196">
        <v>1</v>
      </c>
      <c r="I271" s="197"/>
      <c r="J271" s="198">
        <f t="shared" si="15"/>
        <v>0</v>
      </c>
      <c r="K271" s="199"/>
      <c r="L271" s="200"/>
      <c r="M271" s="201" t="s">
        <v>1</v>
      </c>
      <c r="N271" s="202" t="s">
        <v>40</v>
      </c>
      <c r="P271" s="155">
        <f t="shared" si="16"/>
        <v>0</v>
      </c>
      <c r="Q271" s="155">
        <v>1.2200000000000001E-2</v>
      </c>
      <c r="R271" s="155">
        <f t="shared" si="17"/>
        <v>1.2200000000000001E-2</v>
      </c>
      <c r="S271" s="155">
        <v>0</v>
      </c>
      <c r="T271" s="156">
        <f t="shared" si="18"/>
        <v>0</v>
      </c>
      <c r="AR271" s="157" t="s">
        <v>160</v>
      </c>
      <c r="AT271" s="157" t="s">
        <v>304</v>
      </c>
      <c r="AU271" s="157" t="s">
        <v>85</v>
      </c>
      <c r="AY271" s="17" t="s">
        <v>128</v>
      </c>
      <c r="BE271" s="158">
        <f t="shared" si="19"/>
        <v>0</v>
      </c>
      <c r="BF271" s="158">
        <f t="shared" si="20"/>
        <v>0</v>
      </c>
      <c r="BG271" s="158">
        <f t="shared" si="21"/>
        <v>0</v>
      </c>
      <c r="BH271" s="158">
        <f t="shared" si="22"/>
        <v>0</v>
      </c>
      <c r="BI271" s="158">
        <f t="shared" si="23"/>
        <v>0</v>
      </c>
      <c r="BJ271" s="17" t="s">
        <v>83</v>
      </c>
      <c r="BK271" s="158">
        <f t="shared" si="24"/>
        <v>0</v>
      </c>
      <c r="BL271" s="17" t="s">
        <v>134</v>
      </c>
      <c r="BM271" s="157" t="s">
        <v>383</v>
      </c>
    </row>
    <row r="272" spans="2:65" s="1" customFormat="1" ht="24.2" customHeight="1">
      <c r="B272" s="32"/>
      <c r="C272" s="192" t="s">
        <v>384</v>
      </c>
      <c r="D272" s="192" t="s">
        <v>304</v>
      </c>
      <c r="E272" s="193" t="s">
        <v>385</v>
      </c>
      <c r="F272" s="194" t="s">
        <v>386</v>
      </c>
      <c r="G272" s="195" t="s">
        <v>350</v>
      </c>
      <c r="H272" s="196">
        <v>5</v>
      </c>
      <c r="I272" s="197"/>
      <c r="J272" s="198">
        <f t="shared" si="15"/>
        <v>0</v>
      </c>
      <c r="K272" s="199"/>
      <c r="L272" s="200"/>
      <c r="M272" s="201" t="s">
        <v>1</v>
      </c>
      <c r="N272" s="202" t="s">
        <v>40</v>
      </c>
      <c r="P272" s="155">
        <f t="shared" si="16"/>
        <v>0</v>
      </c>
      <c r="Q272" s="155">
        <v>7.7000000000000002E-3</v>
      </c>
      <c r="R272" s="155">
        <f t="shared" si="17"/>
        <v>3.85E-2</v>
      </c>
      <c r="S272" s="155">
        <v>0</v>
      </c>
      <c r="T272" s="156">
        <f t="shared" si="18"/>
        <v>0</v>
      </c>
      <c r="AR272" s="157" t="s">
        <v>160</v>
      </c>
      <c r="AT272" s="157" t="s">
        <v>304</v>
      </c>
      <c r="AU272" s="157" t="s">
        <v>85</v>
      </c>
      <c r="AY272" s="17" t="s">
        <v>128</v>
      </c>
      <c r="BE272" s="158">
        <f t="shared" si="19"/>
        <v>0</v>
      </c>
      <c r="BF272" s="158">
        <f t="shared" si="20"/>
        <v>0</v>
      </c>
      <c r="BG272" s="158">
        <f t="shared" si="21"/>
        <v>0</v>
      </c>
      <c r="BH272" s="158">
        <f t="shared" si="22"/>
        <v>0</v>
      </c>
      <c r="BI272" s="158">
        <f t="shared" si="23"/>
        <v>0</v>
      </c>
      <c r="BJ272" s="17" t="s">
        <v>83</v>
      </c>
      <c r="BK272" s="158">
        <f t="shared" si="24"/>
        <v>0</v>
      </c>
      <c r="BL272" s="17" t="s">
        <v>134</v>
      </c>
      <c r="BM272" s="157" t="s">
        <v>387</v>
      </c>
    </row>
    <row r="273" spans="2:65" s="1" customFormat="1" ht="24.2" customHeight="1">
      <c r="B273" s="32"/>
      <c r="C273" s="192" t="s">
        <v>388</v>
      </c>
      <c r="D273" s="192" t="s">
        <v>304</v>
      </c>
      <c r="E273" s="193" t="s">
        <v>389</v>
      </c>
      <c r="F273" s="194" t="s">
        <v>390</v>
      </c>
      <c r="G273" s="195" t="s">
        <v>350</v>
      </c>
      <c r="H273" s="196">
        <v>1</v>
      </c>
      <c r="I273" s="197"/>
      <c r="J273" s="198">
        <f t="shared" si="15"/>
        <v>0</v>
      </c>
      <c r="K273" s="199"/>
      <c r="L273" s="200"/>
      <c r="M273" s="201" t="s">
        <v>1</v>
      </c>
      <c r="N273" s="202" t="s">
        <v>40</v>
      </c>
      <c r="P273" s="155">
        <f t="shared" si="16"/>
        <v>0</v>
      </c>
      <c r="Q273" s="155">
        <v>8.0000000000000002E-3</v>
      </c>
      <c r="R273" s="155">
        <f t="shared" si="17"/>
        <v>8.0000000000000002E-3</v>
      </c>
      <c r="S273" s="155">
        <v>0</v>
      </c>
      <c r="T273" s="156">
        <f t="shared" si="18"/>
        <v>0</v>
      </c>
      <c r="AR273" s="157" t="s">
        <v>160</v>
      </c>
      <c r="AT273" s="157" t="s">
        <v>304</v>
      </c>
      <c r="AU273" s="157" t="s">
        <v>85</v>
      </c>
      <c r="AY273" s="17" t="s">
        <v>128</v>
      </c>
      <c r="BE273" s="158">
        <f t="shared" si="19"/>
        <v>0</v>
      </c>
      <c r="BF273" s="158">
        <f t="shared" si="20"/>
        <v>0</v>
      </c>
      <c r="BG273" s="158">
        <f t="shared" si="21"/>
        <v>0</v>
      </c>
      <c r="BH273" s="158">
        <f t="shared" si="22"/>
        <v>0</v>
      </c>
      <c r="BI273" s="158">
        <f t="shared" si="23"/>
        <v>0</v>
      </c>
      <c r="BJ273" s="17" t="s">
        <v>83</v>
      </c>
      <c r="BK273" s="158">
        <f t="shared" si="24"/>
        <v>0</v>
      </c>
      <c r="BL273" s="17" t="s">
        <v>134</v>
      </c>
      <c r="BM273" s="157" t="s">
        <v>391</v>
      </c>
    </row>
    <row r="274" spans="2:65" s="1" customFormat="1" ht="21.75" customHeight="1">
      <c r="B274" s="32"/>
      <c r="C274" s="192" t="s">
        <v>392</v>
      </c>
      <c r="D274" s="192" t="s">
        <v>304</v>
      </c>
      <c r="E274" s="193" t="s">
        <v>393</v>
      </c>
      <c r="F274" s="194" t="s">
        <v>394</v>
      </c>
      <c r="G274" s="195" t="s">
        <v>350</v>
      </c>
      <c r="H274" s="196">
        <v>3</v>
      </c>
      <c r="I274" s="197"/>
      <c r="J274" s="198">
        <f t="shared" si="15"/>
        <v>0</v>
      </c>
      <c r="K274" s="199"/>
      <c r="L274" s="200"/>
      <c r="M274" s="201" t="s">
        <v>1</v>
      </c>
      <c r="N274" s="202" t="s">
        <v>40</v>
      </c>
      <c r="P274" s="155">
        <f t="shared" si="16"/>
        <v>0</v>
      </c>
      <c r="Q274" s="155">
        <v>8.0000000000000002E-3</v>
      </c>
      <c r="R274" s="155">
        <f t="shared" si="17"/>
        <v>2.4E-2</v>
      </c>
      <c r="S274" s="155">
        <v>0</v>
      </c>
      <c r="T274" s="156">
        <f t="shared" si="18"/>
        <v>0</v>
      </c>
      <c r="AR274" s="157" t="s">
        <v>160</v>
      </c>
      <c r="AT274" s="157" t="s">
        <v>304</v>
      </c>
      <c r="AU274" s="157" t="s">
        <v>85</v>
      </c>
      <c r="AY274" s="17" t="s">
        <v>128</v>
      </c>
      <c r="BE274" s="158">
        <f t="shared" si="19"/>
        <v>0</v>
      </c>
      <c r="BF274" s="158">
        <f t="shared" si="20"/>
        <v>0</v>
      </c>
      <c r="BG274" s="158">
        <f t="shared" si="21"/>
        <v>0</v>
      </c>
      <c r="BH274" s="158">
        <f t="shared" si="22"/>
        <v>0</v>
      </c>
      <c r="BI274" s="158">
        <f t="shared" si="23"/>
        <v>0</v>
      </c>
      <c r="BJ274" s="17" t="s">
        <v>83</v>
      </c>
      <c r="BK274" s="158">
        <f t="shared" si="24"/>
        <v>0</v>
      </c>
      <c r="BL274" s="17" t="s">
        <v>134</v>
      </c>
      <c r="BM274" s="157" t="s">
        <v>395</v>
      </c>
    </row>
    <row r="275" spans="2:65" s="1" customFormat="1" ht="16.5" customHeight="1">
      <c r="B275" s="32"/>
      <c r="C275" s="192" t="s">
        <v>396</v>
      </c>
      <c r="D275" s="192" t="s">
        <v>304</v>
      </c>
      <c r="E275" s="193" t="s">
        <v>397</v>
      </c>
      <c r="F275" s="194" t="s">
        <v>398</v>
      </c>
      <c r="G275" s="195" t="s">
        <v>350</v>
      </c>
      <c r="H275" s="196">
        <v>1</v>
      </c>
      <c r="I275" s="197"/>
      <c r="J275" s="198">
        <f t="shared" si="15"/>
        <v>0</v>
      </c>
      <c r="K275" s="199"/>
      <c r="L275" s="200"/>
      <c r="M275" s="201" t="s">
        <v>1</v>
      </c>
      <c r="N275" s="202" t="s">
        <v>40</v>
      </c>
      <c r="P275" s="155">
        <f t="shared" si="16"/>
        <v>0</v>
      </c>
      <c r="Q275" s="155">
        <v>1.0500000000000001E-2</v>
      </c>
      <c r="R275" s="155">
        <f t="shared" si="17"/>
        <v>1.0500000000000001E-2</v>
      </c>
      <c r="S275" s="155">
        <v>0</v>
      </c>
      <c r="T275" s="156">
        <f t="shared" si="18"/>
        <v>0</v>
      </c>
      <c r="AR275" s="157" t="s">
        <v>160</v>
      </c>
      <c r="AT275" s="157" t="s">
        <v>304</v>
      </c>
      <c r="AU275" s="157" t="s">
        <v>85</v>
      </c>
      <c r="AY275" s="17" t="s">
        <v>128</v>
      </c>
      <c r="BE275" s="158">
        <f t="shared" si="19"/>
        <v>0</v>
      </c>
      <c r="BF275" s="158">
        <f t="shared" si="20"/>
        <v>0</v>
      </c>
      <c r="BG275" s="158">
        <f t="shared" si="21"/>
        <v>0</v>
      </c>
      <c r="BH275" s="158">
        <f t="shared" si="22"/>
        <v>0</v>
      </c>
      <c r="BI275" s="158">
        <f t="shared" si="23"/>
        <v>0</v>
      </c>
      <c r="BJ275" s="17" t="s">
        <v>83</v>
      </c>
      <c r="BK275" s="158">
        <f t="shared" si="24"/>
        <v>0</v>
      </c>
      <c r="BL275" s="17" t="s">
        <v>134</v>
      </c>
      <c r="BM275" s="157" t="s">
        <v>399</v>
      </c>
    </row>
    <row r="276" spans="2:65" s="1" customFormat="1" ht="16.5" customHeight="1">
      <c r="B276" s="32"/>
      <c r="C276" s="192" t="s">
        <v>400</v>
      </c>
      <c r="D276" s="192" t="s">
        <v>304</v>
      </c>
      <c r="E276" s="193" t="s">
        <v>401</v>
      </c>
      <c r="F276" s="194" t="s">
        <v>402</v>
      </c>
      <c r="G276" s="195" t="s">
        <v>350</v>
      </c>
      <c r="H276" s="196">
        <v>2</v>
      </c>
      <c r="I276" s="197"/>
      <c r="J276" s="198">
        <f t="shared" si="15"/>
        <v>0</v>
      </c>
      <c r="K276" s="199"/>
      <c r="L276" s="200"/>
      <c r="M276" s="201" t="s">
        <v>1</v>
      </c>
      <c r="N276" s="202" t="s">
        <v>40</v>
      </c>
      <c r="P276" s="155">
        <f t="shared" si="16"/>
        <v>0</v>
      </c>
      <c r="Q276" s="155">
        <v>6.7000000000000002E-3</v>
      </c>
      <c r="R276" s="155">
        <f t="shared" si="17"/>
        <v>1.34E-2</v>
      </c>
      <c r="S276" s="155">
        <v>0</v>
      </c>
      <c r="T276" s="156">
        <f t="shared" si="18"/>
        <v>0</v>
      </c>
      <c r="AR276" s="157" t="s">
        <v>160</v>
      </c>
      <c r="AT276" s="157" t="s">
        <v>304</v>
      </c>
      <c r="AU276" s="157" t="s">
        <v>85</v>
      </c>
      <c r="AY276" s="17" t="s">
        <v>128</v>
      </c>
      <c r="BE276" s="158">
        <f t="shared" si="19"/>
        <v>0</v>
      </c>
      <c r="BF276" s="158">
        <f t="shared" si="20"/>
        <v>0</v>
      </c>
      <c r="BG276" s="158">
        <f t="shared" si="21"/>
        <v>0</v>
      </c>
      <c r="BH276" s="158">
        <f t="shared" si="22"/>
        <v>0</v>
      </c>
      <c r="BI276" s="158">
        <f t="shared" si="23"/>
        <v>0</v>
      </c>
      <c r="BJ276" s="17" t="s">
        <v>83</v>
      </c>
      <c r="BK276" s="158">
        <f t="shared" si="24"/>
        <v>0</v>
      </c>
      <c r="BL276" s="17" t="s">
        <v>134</v>
      </c>
      <c r="BM276" s="157" t="s">
        <v>403</v>
      </c>
    </row>
    <row r="277" spans="2:65" s="1" customFormat="1" ht="16.5" customHeight="1">
      <c r="B277" s="32"/>
      <c r="C277" s="192" t="s">
        <v>404</v>
      </c>
      <c r="D277" s="192" t="s">
        <v>304</v>
      </c>
      <c r="E277" s="193" t="s">
        <v>405</v>
      </c>
      <c r="F277" s="194" t="s">
        <v>406</v>
      </c>
      <c r="G277" s="195" t="s">
        <v>350</v>
      </c>
      <c r="H277" s="196">
        <v>1</v>
      </c>
      <c r="I277" s="197"/>
      <c r="J277" s="198">
        <f t="shared" si="15"/>
        <v>0</v>
      </c>
      <c r="K277" s="199"/>
      <c r="L277" s="200"/>
      <c r="M277" s="201" t="s">
        <v>1</v>
      </c>
      <c r="N277" s="202" t="s">
        <v>40</v>
      </c>
      <c r="P277" s="155">
        <f t="shared" si="16"/>
        <v>0</v>
      </c>
      <c r="Q277" s="155">
        <v>8.6999999999999994E-3</v>
      </c>
      <c r="R277" s="155">
        <f t="shared" si="17"/>
        <v>8.6999999999999994E-3</v>
      </c>
      <c r="S277" s="155">
        <v>0</v>
      </c>
      <c r="T277" s="156">
        <f t="shared" si="18"/>
        <v>0</v>
      </c>
      <c r="AR277" s="157" t="s">
        <v>160</v>
      </c>
      <c r="AT277" s="157" t="s">
        <v>304</v>
      </c>
      <c r="AU277" s="157" t="s">
        <v>85</v>
      </c>
      <c r="AY277" s="17" t="s">
        <v>128</v>
      </c>
      <c r="BE277" s="158">
        <f t="shared" si="19"/>
        <v>0</v>
      </c>
      <c r="BF277" s="158">
        <f t="shared" si="20"/>
        <v>0</v>
      </c>
      <c r="BG277" s="158">
        <f t="shared" si="21"/>
        <v>0</v>
      </c>
      <c r="BH277" s="158">
        <f t="shared" si="22"/>
        <v>0</v>
      </c>
      <c r="BI277" s="158">
        <f t="shared" si="23"/>
        <v>0</v>
      </c>
      <c r="BJ277" s="17" t="s">
        <v>83</v>
      </c>
      <c r="BK277" s="158">
        <f t="shared" si="24"/>
        <v>0</v>
      </c>
      <c r="BL277" s="17" t="s">
        <v>134</v>
      </c>
      <c r="BM277" s="157" t="s">
        <v>407</v>
      </c>
    </row>
    <row r="278" spans="2:65" s="1" customFormat="1" ht="16.5" customHeight="1">
      <c r="B278" s="32"/>
      <c r="C278" s="192" t="s">
        <v>408</v>
      </c>
      <c r="D278" s="192" t="s">
        <v>304</v>
      </c>
      <c r="E278" s="193" t="s">
        <v>409</v>
      </c>
      <c r="F278" s="194" t="s">
        <v>410</v>
      </c>
      <c r="G278" s="195" t="s">
        <v>350</v>
      </c>
      <c r="H278" s="196">
        <v>1</v>
      </c>
      <c r="I278" s="197"/>
      <c r="J278" s="198">
        <f t="shared" si="15"/>
        <v>0</v>
      </c>
      <c r="K278" s="199"/>
      <c r="L278" s="200"/>
      <c r="M278" s="201" t="s">
        <v>1</v>
      </c>
      <c r="N278" s="202" t="s">
        <v>40</v>
      </c>
      <c r="P278" s="155">
        <f t="shared" si="16"/>
        <v>0</v>
      </c>
      <c r="Q278" s="155">
        <v>6.4999999999999997E-3</v>
      </c>
      <c r="R278" s="155">
        <f t="shared" si="17"/>
        <v>6.4999999999999997E-3</v>
      </c>
      <c r="S278" s="155">
        <v>0</v>
      </c>
      <c r="T278" s="156">
        <f t="shared" si="18"/>
        <v>0</v>
      </c>
      <c r="AR278" s="157" t="s">
        <v>160</v>
      </c>
      <c r="AT278" s="157" t="s">
        <v>304</v>
      </c>
      <c r="AU278" s="157" t="s">
        <v>85</v>
      </c>
      <c r="AY278" s="17" t="s">
        <v>128</v>
      </c>
      <c r="BE278" s="158">
        <f t="shared" si="19"/>
        <v>0</v>
      </c>
      <c r="BF278" s="158">
        <f t="shared" si="20"/>
        <v>0</v>
      </c>
      <c r="BG278" s="158">
        <f t="shared" si="21"/>
        <v>0</v>
      </c>
      <c r="BH278" s="158">
        <f t="shared" si="22"/>
        <v>0</v>
      </c>
      <c r="BI278" s="158">
        <f t="shared" si="23"/>
        <v>0</v>
      </c>
      <c r="BJ278" s="17" t="s">
        <v>83</v>
      </c>
      <c r="BK278" s="158">
        <f t="shared" si="24"/>
        <v>0</v>
      </c>
      <c r="BL278" s="17" t="s">
        <v>134</v>
      </c>
      <c r="BM278" s="157" t="s">
        <v>411</v>
      </c>
    </row>
    <row r="279" spans="2:65" s="1" customFormat="1" ht="16.5" customHeight="1">
      <c r="B279" s="32"/>
      <c r="C279" s="192" t="s">
        <v>412</v>
      </c>
      <c r="D279" s="192" t="s">
        <v>304</v>
      </c>
      <c r="E279" s="193" t="s">
        <v>413</v>
      </c>
      <c r="F279" s="194" t="s">
        <v>414</v>
      </c>
      <c r="G279" s="195" t="s">
        <v>350</v>
      </c>
      <c r="H279" s="196">
        <v>1</v>
      </c>
      <c r="I279" s="197"/>
      <c r="J279" s="198">
        <f t="shared" si="15"/>
        <v>0</v>
      </c>
      <c r="K279" s="199"/>
      <c r="L279" s="200"/>
      <c r="M279" s="201" t="s">
        <v>1</v>
      </c>
      <c r="N279" s="202" t="s">
        <v>40</v>
      </c>
      <c r="P279" s="155">
        <f t="shared" si="16"/>
        <v>0</v>
      </c>
      <c r="Q279" s="155">
        <v>6.7999999999999996E-3</v>
      </c>
      <c r="R279" s="155">
        <f t="shared" si="17"/>
        <v>6.7999999999999996E-3</v>
      </c>
      <c r="S279" s="155">
        <v>0</v>
      </c>
      <c r="T279" s="156">
        <f t="shared" si="18"/>
        <v>0</v>
      </c>
      <c r="AR279" s="157" t="s">
        <v>160</v>
      </c>
      <c r="AT279" s="157" t="s">
        <v>304</v>
      </c>
      <c r="AU279" s="157" t="s">
        <v>85</v>
      </c>
      <c r="AY279" s="17" t="s">
        <v>128</v>
      </c>
      <c r="BE279" s="158">
        <f t="shared" si="19"/>
        <v>0</v>
      </c>
      <c r="BF279" s="158">
        <f t="shared" si="20"/>
        <v>0</v>
      </c>
      <c r="BG279" s="158">
        <f t="shared" si="21"/>
        <v>0</v>
      </c>
      <c r="BH279" s="158">
        <f t="shared" si="22"/>
        <v>0</v>
      </c>
      <c r="BI279" s="158">
        <f t="shared" si="23"/>
        <v>0</v>
      </c>
      <c r="BJ279" s="17" t="s">
        <v>83</v>
      </c>
      <c r="BK279" s="158">
        <f t="shared" si="24"/>
        <v>0</v>
      </c>
      <c r="BL279" s="17" t="s">
        <v>134</v>
      </c>
      <c r="BM279" s="157" t="s">
        <v>415</v>
      </c>
    </row>
    <row r="280" spans="2:65" s="1" customFormat="1" ht="24.2" customHeight="1">
      <c r="B280" s="32"/>
      <c r="C280" s="146" t="s">
        <v>416</v>
      </c>
      <c r="D280" s="146" t="s">
        <v>130</v>
      </c>
      <c r="E280" s="147" t="s">
        <v>417</v>
      </c>
      <c r="F280" s="148" t="s">
        <v>418</v>
      </c>
      <c r="G280" s="149" t="s">
        <v>350</v>
      </c>
      <c r="H280" s="150">
        <v>4</v>
      </c>
      <c r="I280" s="151"/>
      <c r="J280" s="152">
        <f t="shared" si="15"/>
        <v>0</v>
      </c>
      <c r="K280" s="153"/>
      <c r="L280" s="32"/>
      <c r="M280" s="154" t="s">
        <v>1</v>
      </c>
      <c r="N280" s="115" t="s">
        <v>40</v>
      </c>
      <c r="P280" s="155">
        <f t="shared" si="16"/>
        <v>0</v>
      </c>
      <c r="Q280" s="155">
        <v>0</v>
      </c>
      <c r="R280" s="155">
        <f t="shared" si="17"/>
        <v>0</v>
      </c>
      <c r="S280" s="155">
        <v>0</v>
      </c>
      <c r="T280" s="156">
        <f t="shared" si="18"/>
        <v>0</v>
      </c>
      <c r="AR280" s="157" t="s">
        <v>134</v>
      </c>
      <c r="AT280" s="157" t="s">
        <v>130</v>
      </c>
      <c r="AU280" s="157" t="s">
        <v>85</v>
      </c>
      <c r="AY280" s="17" t="s">
        <v>128</v>
      </c>
      <c r="BE280" s="158">
        <f t="shared" si="19"/>
        <v>0</v>
      </c>
      <c r="BF280" s="158">
        <f t="shared" si="20"/>
        <v>0</v>
      </c>
      <c r="BG280" s="158">
        <f t="shared" si="21"/>
        <v>0</v>
      </c>
      <c r="BH280" s="158">
        <f t="shared" si="22"/>
        <v>0</v>
      </c>
      <c r="BI280" s="158">
        <f t="shared" si="23"/>
        <v>0</v>
      </c>
      <c r="BJ280" s="17" t="s">
        <v>83</v>
      </c>
      <c r="BK280" s="158">
        <f t="shared" si="24"/>
        <v>0</v>
      </c>
      <c r="BL280" s="17" t="s">
        <v>134</v>
      </c>
      <c r="BM280" s="157" t="s">
        <v>419</v>
      </c>
    </row>
    <row r="281" spans="2:65" s="12" customFormat="1">
      <c r="B281" s="164"/>
      <c r="D281" s="165" t="s">
        <v>181</v>
      </c>
      <c r="E281" s="166" t="s">
        <v>1</v>
      </c>
      <c r="F281" s="167" t="s">
        <v>182</v>
      </c>
      <c r="H281" s="166" t="s">
        <v>1</v>
      </c>
      <c r="I281" s="168"/>
      <c r="L281" s="164"/>
      <c r="M281" s="169"/>
      <c r="T281" s="170"/>
      <c r="AT281" s="166" t="s">
        <v>181</v>
      </c>
      <c r="AU281" s="166" t="s">
        <v>85</v>
      </c>
      <c r="AV281" s="12" t="s">
        <v>83</v>
      </c>
      <c r="AW281" s="12" t="s">
        <v>32</v>
      </c>
      <c r="AX281" s="12" t="s">
        <v>75</v>
      </c>
      <c r="AY281" s="166" t="s">
        <v>128</v>
      </c>
    </row>
    <row r="282" spans="2:65" s="13" customFormat="1">
      <c r="B282" s="171"/>
      <c r="D282" s="165" t="s">
        <v>181</v>
      </c>
      <c r="E282" s="172" t="s">
        <v>1</v>
      </c>
      <c r="F282" s="173" t="s">
        <v>420</v>
      </c>
      <c r="H282" s="174">
        <v>4</v>
      </c>
      <c r="I282" s="175"/>
      <c r="L282" s="171"/>
      <c r="M282" s="176"/>
      <c r="T282" s="177"/>
      <c r="AT282" s="172" t="s">
        <v>181</v>
      </c>
      <c r="AU282" s="172" t="s">
        <v>85</v>
      </c>
      <c r="AV282" s="13" t="s">
        <v>85</v>
      </c>
      <c r="AW282" s="13" t="s">
        <v>32</v>
      </c>
      <c r="AX282" s="13" t="s">
        <v>75</v>
      </c>
      <c r="AY282" s="172" t="s">
        <v>128</v>
      </c>
    </row>
    <row r="283" spans="2:65" s="14" customFormat="1">
      <c r="B283" s="178"/>
      <c r="D283" s="165" t="s">
        <v>181</v>
      </c>
      <c r="E283" s="179" t="s">
        <v>1</v>
      </c>
      <c r="F283" s="180" t="s">
        <v>184</v>
      </c>
      <c r="H283" s="181">
        <v>4</v>
      </c>
      <c r="I283" s="182"/>
      <c r="L283" s="178"/>
      <c r="M283" s="183"/>
      <c r="T283" s="184"/>
      <c r="AT283" s="179" t="s">
        <v>181</v>
      </c>
      <c r="AU283" s="179" t="s">
        <v>85</v>
      </c>
      <c r="AV283" s="14" t="s">
        <v>134</v>
      </c>
      <c r="AW283" s="14" t="s">
        <v>32</v>
      </c>
      <c r="AX283" s="14" t="s">
        <v>83</v>
      </c>
      <c r="AY283" s="179" t="s">
        <v>128</v>
      </c>
    </row>
    <row r="284" spans="2:65" s="1" customFormat="1" ht="24.2" customHeight="1">
      <c r="B284" s="32"/>
      <c r="C284" s="192" t="s">
        <v>421</v>
      </c>
      <c r="D284" s="192" t="s">
        <v>304</v>
      </c>
      <c r="E284" s="193" t="s">
        <v>422</v>
      </c>
      <c r="F284" s="194" t="s">
        <v>423</v>
      </c>
      <c r="G284" s="195" t="s">
        <v>350</v>
      </c>
      <c r="H284" s="196">
        <v>3</v>
      </c>
      <c r="I284" s="197"/>
      <c r="J284" s="198">
        <f>ROUND(I284*H284,2)</f>
        <v>0</v>
      </c>
      <c r="K284" s="199"/>
      <c r="L284" s="200"/>
      <c r="M284" s="201" t="s">
        <v>1</v>
      </c>
      <c r="N284" s="202" t="s">
        <v>40</v>
      </c>
      <c r="P284" s="155">
        <f>O284*H284</f>
        <v>0</v>
      </c>
      <c r="Q284" s="155">
        <v>1.4E-2</v>
      </c>
      <c r="R284" s="155">
        <f>Q284*H284</f>
        <v>4.2000000000000003E-2</v>
      </c>
      <c r="S284" s="155">
        <v>0</v>
      </c>
      <c r="T284" s="156">
        <f>S284*H284</f>
        <v>0</v>
      </c>
      <c r="AR284" s="157" t="s">
        <v>160</v>
      </c>
      <c r="AT284" s="157" t="s">
        <v>304</v>
      </c>
      <c r="AU284" s="157" t="s">
        <v>85</v>
      </c>
      <c r="AY284" s="17" t="s">
        <v>128</v>
      </c>
      <c r="BE284" s="158">
        <f>IF(N284="základní",J284,0)</f>
        <v>0</v>
      </c>
      <c r="BF284" s="158">
        <f>IF(N284="snížená",J284,0)</f>
        <v>0</v>
      </c>
      <c r="BG284" s="158">
        <f>IF(N284="zákl. přenesená",J284,0)</f>
        <v>0</v>
      </c>
      <c r="BH284" s="158">
        <f>IF(N284="sníž. přenesená",J284,0)</f>
        <v>0</v>
      </c>
      <c r="BI284" s="158">
        <f>IF(N284="nulová",J284,0)</f>
        <v>0</v>
      </c>
      <c r="BJ284" s="17" t="s">
        <v>83</v>
      </c>
      <c r="BK284" s="158">
        <f>ROUND(I284*H284,2)</f>
        <v>0</v>
      </c>
      <c r="BL284" s="17" t="s">
        <v>134</v>
      </c>
      <c r="BM284" s="157" t="s">
        <v>424</v>
      </c>
    </row>
    <row r="285" spans="2:65" s="1" customFormat="1" ht="24.2" customHeight="1">
      <c r="B285" s="32"/>
      <c r="C285" s="192" t="s">
        <v>425</v>
      </c>
      <c r="D285" s="192" t="s">
        <v>304</v>
      </c>
      <c r="E285" s="193" t="s">
        <v>426</v>
      </c>
      <c r="F285" s="194" t="s">
        <v>427</v>
      </c>
      <c r="G285" s="195" t="s">
        <v>350</v>
      </c>
      <c r="H285" s="196">
        <v>1</v>
      </c>
      <c r="I285" s="197"/>
      <c r="J285" s="198">
        <f>ROUND(I285*H285,2)</f>
        <v>0</v>
      </c>
      <c r="K285" s="199"/>
      <c r="L285" s="200"/>
      <c r="M285" s="201" t="s">
        <v>1</v>
      </c>
      <c r="N285" s="202" t="s">
        <v>40</v>
      </c>
      <c r="P285" s="155">
        <f>O285*H285</f>
        <v>0</v>
      </c>
      <c r="Q285" s="155">
        <v>6.8999999999999999E-3</v>
      </c>
      <c r="R285" s="155">
        <f>Q285*H285</f>
        <v>6.8999999999999999E-3</v>
      </c>
      <c r="S285" s="155">
        <v>0</v>
      </c>
      <c r="T285" s="156">
        <f>S285*H285</f>
        <v>0</v>
      </c>
      <c r="AR285" s="157" t="s">
        <v>160</v>
      </c>
      <c r="AT285" s="157" t="s">
        <v>304</v>
      </c>
      <c r="AU285" s="157" t="s">
        <v>85</v>
      </c>
      <c r="AY285" s="17" t="s">
        <v>128</v>
      </c>
      <c r="BE285" s="158">
        <f>IF(N285="základní",J285,0)</f>
        <v>0</v>
      </c>
      <c r="BF285" s="158">
        <f>IF(N285="snížená",J285,0)</f>
        <v>0</v>
      </c>
      <c r="BG285" s="158">
        <f>IF(N285="zákl. přenesená",J285,0)</f>
        <v>0</v>
      </c>
      <c r="BH285" s="158">
        <f>IF(N285="sníž. přenesená",J285,0)</f>
        <v>0</v>
      </c>
      <c r="BI285" s="158">
        <f>IF(N285="nulová",J285,0)</f>
        <v>0</v>
      </c>
      <c r="BJ285" s="17" t="s">
        <v>83</v>
      </c>
      <c r="BK285" s="158">
        <f>ROUND(I285*H285,2)</f>
        <v>0</v>
      </c>
      <c r="BL285" s="17" t="s">
        <v>134</v>
      </c>
      <c r="BM285" s="157" t="s">
        <v>428</v>
      </c>
    </row>
    <row r="286" spans="2:65" s="1" customFormat="1" ht="16.5" customHeight="1">
      <c r="B286" s="32"/>
      <c r="C286" s="146" t="s">
        <v>429</v>
      </c>
      <c r="D286" s="146" t="s">
        <v>130</v>
      </c>
      <c r="E286" s="147" t="s">
        <v>430</v>
      </c>
      <c r="F286" s="148" t="s">
        <v>431</v>
      </c>
      <c r="G286" s="149" t="s">
        <v>205</v>
      </c>
      <c r="H286" s="150">
        <v>40</v>
      </c>
      <c r="I286" s="151"/>
      <c r="J286" s="152">
        <f>ROUND(I286*H286,2)</f>
        <v>0</v>
      </c>
      <c r="K286" s="153"/>
      <c r="L286" s="32"/>
      <c r="M286" s="154" t="s">
        <v>1</v>
      </c>
      <c r="N286" s="115" t="s">
        <v>40</v>
      </c>
      <c r="P286" s="155">
        <f>O286*H286</f>
        <v>0</v>
      </c>
      <c r="Q286" s="155">
        <v>0</v>
      </c>
      <c r="R286" s="155">
        <f>Q286*H286</f>
        <v>0</v>
      </c>
      <c r="S286" s="155">
        <v>0</v>
      </c>
      <c r="T286" s="156">
        <f>S286*H286</f>
        <v>0</v>
      </c>
      <c r="AR286" s="157" t="s">
        <v>134</v>
      </c>
      <c r="AT286" s="157" t="s">
        <v>130</v>
      </c>
      <c r="AU286" s="157" t="s">
        <v>85</v>
      </c>
      <c r="AY286" s="17" t="s">
        <v>128</v>
      </c>
      <c r="BE286" s="158">
        <f>IF(N286="základní",J286,0)</f>
        <v>0</v>
      </c>
      <c r="BF286" s="158">
        <f>IF(N286="snížená",J286,0)</f>
        <v>0</v>
      </c>
      <c r="BG286" s="158">
        <f>IF(N286="zákl. přenesená",J286,0)</f>
        <v>0</v>
      </c>
      <c r="BH286" s="158">
        <f>IF(N286="sníž. přenesená",J286,0)</f>
        <v>0</v>
      </c>
      <c r="BI286" s="158">
        <f>IF(N286="nulová",J286,0)</f>
        <v>0</v>
      </c>
      <c r="BJ286" s="17" t="s">
        <v>83</v>
      </c>
      <c r="BK286" s="158">
        <f>ROUND(I286*H286,2)</f>
        <v>0</v>
      </c>
      <c r="BL286" s="17" t="s">
        <v>134</v>
      </c>
      <c r="BM286" s="157" t="s">
        <v>432</v>
      </c>
    </row>
    <row r="287" spans="2:65" s="1" customFormat="1" ht="16.5" customHeight="1">
      <c r="B287" s="32"/>
      <c r="C287" s="192" t="s">
        <v>433</v>
      </c>
      <c r="D287" s="192" t="s">
        <v>304</v>
      </c>
      <c r="E287" s="193" t="s">
        <v>434</v>
      </c>
      <c r="F287" s="194" t="s">
        <v>435</v>
      </c>
      <c r="G287" s="195" t="s">
        <v>205</v>
      </c>
      <c r="H287" s="196">
        <v>40.799999999999997</v>
      </c>
      <c r="I287" s="197"/>
      <c r="J287" s="198">
        <f>ROUND(I287*H287,2)</f>
        <v>0</v>
      </c>
      <c r="K287" s="199"/>
      <c r="L287" s="200"/>
      <c r="M287" s="201" t="s">
        <v>1</v>
      </c>
      <c r="N287" s="202" t="s">
        <v>40</v>
      </c>
      <c r="P287" s="155">
        <f>O287*H287</f>
        <v>0</v>
      </c>
      <c r="Q287" s="155">
        <v>0</v>
      </c>
      <c r="R287" s="155">
        <f>Q287*H287</f>
        <v>0</v>
      </c>
      <c r="S287" s="155">
        <v>0</v>
      </c>
      <c r="T287" s="156">
        <f>S287*H287</f>
        <v>0</v>
      </c>
      <c r="AR287" s="157" t="s">
        <v>160</v>
      </c>
      <c r="AT287" s="157" t="s">
        <v>304</v>
      </c>
      <c r="AU287" s="157" t="s">
        <v>85</v>
      </c>
      <c r="AY287" s="17" t="s">
        <v>128</v>
      </c>
      <c r="BE287" s="158">
        <f>IF(N287="základní",J287,0)</f>
        <v>0</v>
      </c>
      <c r="BF287" s="158">
        <f>IF(N287="snížená",J287,0)</f>
        <v>0</v>
      </c>
      <c r="BG287" s="158">
        <f>IF(N287="zákl. přenesená",J287,0)</f>
        <v>0</v>
      </c>
      <c r="BH287" s="158">
        <f>IF(N287="sníž. přenesená",J287,0)</f>
        <v>0</v>
      </c>
      <c r="BI287" s="158">
        <f>IF(N287="nulová",J287,0)</f>
        <v>0</v>
      </c>
      <c r="BJ287" s="17" t="s">
        <v>83</v>
      </c>
      <c r="BK287" s="158">
        <f>ROUND(I287*H287,2)</f>
        <v>0</v>
      </c>
      <c r="BL287" s="17" t="s">
        <v>134</v>
      </c>
      <c r="BM287" s="157" t="s">
        <v>436</v>
      </c>
    </row>
    <row r="288" spans="2:65" s="13" customFormat="1">
      <c r="B288" s="171"/>
      <c r="D288" s="165" t="s">
        <v>181</v>
      </c>
      <c r="F288" s="173" t="s">
        <v>437</v>
      </c>
      <c r="H288" s="174">
        <v>40.799999999999997</v>
      </c>
      <c r="I288" s="175"/>
      <c r="L288" s="171"/>
      <c r="M288" s="176"/>
      <c r="T288" s="177"/>
      <c r="AT288" s="172" t="s">
        <v>181</v>
      </c>
      <c r="AU288" s="172" t="s">
        <v>85</v>
      </c>
      <c r="AV288" s="13" t="s">
        <v>85</v>
      </c>
      <c r="AW288" s="13" t="s">
        <v>4</v>
      </c>
      <c r="AX288" s="13" t="s">
        <v>83</v>
      </c>
      <c r="AY288" s="172" t="s">
        <v>128</v>
      </c>
    </row>
    <row r="289" spans="2:65" s="1" customFormat="1" ht="21.75" customHeight="1">
      <c r="B289" s="32"/>
      <c r="C289" s="146" t="s">
        <v>438</v>
      </c>
      <c r="D289" s="146" t="s">
        <v>130</v>
      </c>
      <c r="E289" s="147" t="s">
        <v>439</v>
      </c>
      <c r="F289" s="148" t="s">
        <v>440</v>
      </c>
      <c r="G289" s="149" t="s">
        <v>350</v>
      </c>
      <c r="H289" s="150">
        <v>2</v>
      </c>
      <c r="I289" s="151"/>
      <c r="J289" s="152">
        <f t="shared" ref="J289:J295" si="25">ROUND(I289*H289,2)</f>
        <v>0</v>
      </c>
      <c r="K289" s="153"/>
      <c r="L289" s="32"/>
      <c r="M289" s="154" t="s">
        <v>1</v>
      </c>
      <c r="N289" s="115" t="s">
        <v>40</v>
      </c>
      <c r="P289" s="155">
        <f t="shared" ref="P289:P295" si="26">O289*H289</f>
        <v>0</v>
      </c>
      <c r="Q289" s="155">
        <v>1.6199999999999999E-3</v>
      </c>
      <c r="R289" s="155">
        <f t="shared" ref="R289:R295" si="27">Q289*H289</f>
        <v>3.2399999999999998E-3</v>
      </c>
      <c r="S289" s="155">
        <v>0</v>
      </c>
      <c r="T289" s="156">
        <f t="shared" ref="T289:T295" si="28">S289*H289</f>
        <v>0</v>
      </c>
      <c r="AR289" s="157" t="s">
        <v>134</v>
      </c>
      <c r="AT289" s="157" t="s">
        <v>130</v>
      </c>
      <c r="AU289" s="157" t="s">
        <v>85</v>
      </c>
      <c r="AY289" s="17" t="s">
        <v>128</v>
      </c>
      <c r="BE289" s="158">
        <f t="shared" ref="BE289:BE295" si="29">IF(N289="základní",J289,0)</f>
        <v>0</v>
      </c>
      <c r="BF289" s="158">
        <f t="shared" ref="BF289:BF295" si="30">IF(N289="snížená",J289,0)</f>
        <v>0</v>
      </c>
      <c r="BG289" s="158">
        <f t="shared" ref="BG289:BG295" si="31">IF(N289="zákl. přenesená",J289,0)</f>
        <v>0</v>
      </c>
      <c r="BH289" s="158">
        <f t="shared" ref="BH289:BH295" si="32">IF(N289="sníž. přenesená",J289,0)</f>
        <v>0</v>
      </c>
      <c r="BI289" s="158">
        <f t="shared" ref="BI289:BI295" si="33">IF(N289="nulová",J289,0)</f>
        <v>0</v>
      </c>
      <c r="BJ289" s="17" t="s">
        <v>83</v>
      </c>
      <c r="BK289" s="158">
        <f t="shared" ref="BK289:BK295" si="34">ROUND(I289*H289,2)</f>
        <v>0</v>
      </c>
      <c r="BL289" s="17" t="s">
        <v>134</v>
      </c>
      <c r="BM289" s="157" t="s">
        <v>441</v>
      </c>
    </row>
    <row r="290" spans="2:65" s="1" customFormat="1" ht="24.2" customHeight="1">
      <c r="B290" s="32"/>
      <c r="C290" s="192" t="s">
        <v>442</v>
      </c>
      <c r="D290" s="192" t="s">
        <v>304</v>
      </c>
      <c r="E290" s="193" t="s">
        <v>443</v>
      </c>
      <c r="F290" s="194" t="s">
        <v>444</v>
      </c>
      <c r="G290" s="195" t="s">
        <v>350</v>
      </c>
      <c r="H290" s="196">
        <v>2</v>
      </c>
      <c r="I290" s="197"/>
      <c r="J290" s="198">
        <f t="shared" si="25"/>
        <v>0</v>
      </c>
      <c r="K290" s="199"/>
      <c r="L290" s="200"/>
      <c r="M290" s="201" t="s">
        <v>1</v>
      </c>
      <c r="N290" s="202" t="s">
        <v>40</v>
      </c>
      <c r="P290" s="155">
        <f t="shared" si="26"/>
        <v>0</v>
      </c>
      <c r="Q290" s="155">
        <v>1.847E-2</v>
      </c>
      <c r="R290" s="155">
        <f t="shared" si="27"/>
        <v>3.6940000000000001E-2</v>
      </c>
      <c r="S290" s="155">
        <v>0</v>
      </c>
      <c r="T290" s="156">
        <f t="shared" si="28"/>
        <v>0</v>
      </c>
      <c r="AR290" s="157" t="s">
        <v>160</v>
      </c>
      <c r="AT290" s="157" t="s">
        <v>304</v>
      </c>
      <c r="AU290" s="157" t="s">
        <v>85</v>
      </c>
      <c r="AY290" s="17" t="s">
        <v>128</v>
      </c>
      <c r="BE290" s="158">
        <f t="shared" si="29"/>
        <v>0</v>
      </c>
      <c r="BF290" s="158">
        <f t="shared" si="30"/>
        <v>0</v>
      </c>
      <c r="BG290" s="158">
        <f t="shared" si="31"/>
        <v>0</v>
      </c>
      <c r="BH290" s="158">
        <f t="shared" si="32"/>
        <v>0</v>
      </c>
      <c r="BI290" s="158">
        <f t="shared" si="33"/>
        <v>0</v>
      </c>
      <c r="BJ290" s="17" t="s">
        <v>83</v>
      </c>
      <c r="BK290" s="158">
        <f t="shared" si="34"/>
        <v>0</v>
      </c>
      <c r="BL290" s="17" t="s">
        <v>134</v>
      </c>
      <c r="BM290" s="157" t="s">
        <v>445</v>
      </c>
    </row>
    <row r="291" spans="2:65" s="1" customFormat="1" ht="16.5" customHeight="1">
      <c r="B291" s="32"/>
      <c r="C291" s="146" t="s">
        <v>446</v>
      </c>
      <c r="D291" s="146" t="s">
        <v>130</v>
      </c>
      <c r="E291" s="147" t="s">
        <v>447</v>
      </c>
      <c r="F291" s="148" t="s">
        <v>448</v>
      </c>
      <c r="G291" s="149" t="s">
        <v>350</v>
      </c>
      <c r="H291" s="150">
        <v>1</v>
      </c>
      <c r="I291" s="151"/>
      <c r="J291" s="152">
        <f t="shared" si="25"/>
        <v>0</v>
      </c>
      <c r="K291" s="153"/>
      <c r="L291" s="32"/>
      <c r="M291" s="154" t="s">
        <v>1</v>
      </c>
      <c r="N291" s="115" t="s">
        <v>40</v>
      </c>
      <c r="P291" s="155">
        <f t="shared" si="26"/>
        <v>0</v>
      </c>
      <c r="Q291" s="155">
        <v>1.3600000000000001E-3</v>
      </c>
      <c r="R291" s="155">
        <f t="shared" si="27"/>
        <v>1.3600000000000001E-3</v>
      </c>
      <c r="S291" s="155">
        <v>0</v>
      </c>
      <c r="T291" s="156">
        <f t="shared" si="28"/>
        <v>0</v>
      </c>
      <c r="AR291" s="157" t="s">
        <v>134</v>
      </c>
      <c r="AT291" s="157" t="s">
        <v>130</v>
      </c>
      <c r="AU291" s="157" t="s">
        <v>85</v>
      </c>
      <c r="AY291" s="17" t="s">
        <v>128</v>
      </c>
      <c r="BE291" s="158">
        <f t="shared" si="29"/>
        <v>0</v>
      </c>
      <c r="BF291" s="158">
        <f t="shared" si="30"/>
        <v>0</v>
      </c>
      <c r="BG291" s="158">
        <f t="shared" si="31"/>
        <v>0</v>
      </c>
      <c r="BH291" s="158">
        <f t="shared" si="32"/>
        <v>0</v>
      </c>
      <c r="BI291" s="158">
        <f t="shared" si="33"/>
        <v>0</v>
      </c>
      <c r="BJ291" s="17" t="s">
        <v>83</v>
      </c>
      <c r="BK291" s="158">
        <f t="shared" si="34"/>
        <v>0</v>
      </c>
      <c r="BL291" s="17" t="s">
        <v>134</v>
      </c>
      <c r="BM291" s="157" t="s">
        <v>449</v>
      </c>
    </row>
    <row r="292" spans="2:65" s="1" customFormat="1" ht="24.2" customHeight="1">
      <c r="B292" s="32"/>
      <c r="C292" s="192" t="s">
        <v>450</v>
      </c>
      <c r="D292" s="192" t="s">
        <v>304</v>
      </c>
      <c r="E292" s="193" t="s">
        <v>451</v>
      </c>
      <c r="F292" s="194" t="s">
        <v>452</v>
      </c>
      <c r="G292" s="195" t="s">
        <v>350</v>
      </c>
      <c r="H292" s="196">
        <v>1</v>
      </c>
      <c r="I292" s="197"/>
      <c r="J292" s="198">
        <f t="shared" si="25"/>
        <v>0</v>
      </c>
      <c r="K292" s="199"/>
      <c r="L292" s="200"/>
      <c r="M292" s="201" t="s">
        <v>1</v>
      </c>
      <c r="N292" s="202" t="s">
        <v>40</v>
      </c>
      <c r="P292" s="155">
        <f t="shared" si="26"/>
        <v>0</v>
      </c>
      <c r="Q292" s="155">
        <v>4.2500000000000003E-2</v>
      </c>
      <c r="R292" s="155">
        <f t="shared" si="27"/>
        <v>4.2500000000000003E-2</v>
      </c>
      <c r="S292" s="155">
        <v>0</v>
      </c>
      <c r="T292" s="156">
        <f t="shared" si="28"/>
        <v>0</v>
      </c>
      <c r="AR292" s="157" t="s">
        <v>160</v>
      </c>
      <c r="AT292" s="157" t="s">
        <v>304</v>
      </c>
      <c r="AU292" s="157" t="s">
        <v>85</v>
      </c>
      <c r="AY292" s="17" t="s">
        <v>128</v>
      </c>
      <c r="BE292" s="158">
        <f t="shared" si="29"/>
        <v>0</v>
      </c>
      <c r="BF292" s="158">
        <f t="shared" si="30"/>
        <v>0</v>
      </c>
      <c r="BG292" s="158">
        <f t="shared" si="31"/>
        <v>0</v>
      </c>
      <c r="BH292" s="158">
        <f t="shared" si="32"/>
        <v>0</v>
      </c>
      <c r="BI292" s="158">
        <f t="shared" si="33"/>
        <v>0</v>
      </c>
      <c r="BJ292" s="17" t="s">
        <v>83</v>
      </c>
      <c r="BK292" s="158">
        <f t="shared" si="34"/>
        <v>0</v>
      </c>
      <c r="BL292" s="17" t="s">
        <v>134</v>
      </c>
      <c r="BM292" s="157" t="s">
        <v>453</v>
      </c>
    </row>
    <row r="293" spans="2:65" s="1" customFormat="1" ht="16.5" customHeight="1">
      <c r="B293" s="32"/>
      <c r="C293" s="146" t="s">
        <v>454</v>
      </c>
      <c r="D293" s="146" t="s">
        <v>130</v>
      </c>
      <c r="E293" s="147" t="s">
        <v>455</v>
      </c>
      <c r="F293" s="148" t="s">
        <v>456</v>
      </c>
      <c r="G293" s="149" t="s">
        <v>205</v>
      </c>
      <c r="H293" s="150">
        <v>86.7</v>
      </c>
      <c r="I293" s="151"/>
      <c r="J293" s="152">
        <f t="shared" si="25"/>
        <v>0</v>
      </c>
      <c r="K293" s="153"/>
      <c r="L293" s="32"/>
      <c r="M293" s="154" t="s">
        <v>1</v>
      </c>
      <c r="N293" s="115" t="s">
        <v>40</v>
      </c>
      <c r="P293" s="155">
        <f t="shared" si="26"/>
        <v>0</v>
      </c>
      <c r="Q293" s="155">
        <v>0</v>
      </c>
      <c r="R293" s="155">
        <f t="shared" si="27"/>
        <v>0</v>
      </c>
      <c r="S293" s="155">
        <v>0</v>
      </c>
      <c r="T293" s="156">
        <f t="shared" si="28"/>
        <v>0</v>
      </c>
      <c r="AR293" s="157" t="s">
        <v>134</v>
      </c>
      <c r="AT293" s="157" t="s">
        <v>130</v>
      </c>
      <c r="AU293" s="157" t="s">
        <v>85</v>
      </c>
      <c r="AY293" s="17" t="s">
        <v>128</v>
      </c>
      <c r="BE293" s="158">
        <f t="shared" si="29"/>
        <v>0</v>
      </c>
      <c r="BF293" s="158">
        <f t="shared" si="30"/>
        <v>0</v>
      </c>
      <c r="BG293" s="158">
        <f t="shared" si="31"/>
        <v>0</v>
      </c>
      <c r="BH293" s="158">
        <f t="shared" si="32"/>
        <v>0</v>
      </c>
      <c r="BI293" s="158">
        <f t="shared" si="33"/>
        <v>0</v>
      </c>
      <c r="BJ293" s="17" t="s">
        <v>83</v>
      </c>
      <c r="BK293" s="158">
        <f t="shared" si="34"/>
        <v>0</v>
      </c>
      <c r="BL293" s="17" t="s">
        <v>134</v>
      </c>
      <c r="BM293" s="157" t="s">
        <v>457</v>
      </c>
    </row>
    <row r="294" spans="2:65" s="1" customFormat="1" ht="24.2" customHeight="1">
      <c r="B294" s="32"/>
      <c r="C294" s="146" t="s">
        <v>458</v>
      </c>
      <c r="D294" s="146" t="s">
        <v>130</v>
      </c>
      <c r="E294" s="147" t="s">
        <v>459</v>
      </c>
      <c r="F294" s="148" t="s">
        <v>460</v>
      </c>
      <c r="G294" s="149" t="s">
        <v>205</v>
      </c>
      <c r="H294" s="150">
        <v>86.7</v>
      </c>
      <c r="I294" s="151"/>
      <c r="J294" s="152">
        <f t="shared" si="25"/>
        <v>0</v>
      </c>
      <c r="K294" s="153"/>
      <c r="L294" s="32"/>
      <c r="M294" s="154" t="s">
        <v>1</v>
      </c>
      <c r="N294" s="115" t="s">
        <v>40</v>
      </c>
      <c r="P294" s="155">
        <f t="shared" si="26"/>
        <v>0</v>
      </c>
      <c r="Q294" s="155">
        <v>0</v>
      </c>
      <c r="R294" s="155">
        <f t="shared" si="27"/>
        <v>0</v>
      </c>
      <c r="S294" s="155">
        <v>0</v>
      </c>
      <c r="T294" s="156">
        <f t="shared" si="28"/>
        <v>0</v>
      </c>
      <c r="AR294" s="157" t="s">
        <v>134</v>
      </c>
      <c r="AT294" s="157" t="s">
        <v>130</v>
      </c>
      <c r="AU294" s="157" t="s">
        <v>85</v>
      </c>
      <c r="AY294" s="17" t="s">
        <v>128</v>
      </c>
      <c r="BE294" s="158">
        <f t="shared" si="29"/>
        <v>0</v>
      </c>
      <c r="BF294" s="158">
        <f t="shared" si="30"/>
        <v>0</v>
      </c>
      <c r="BG294" s="158">
        <f t="shared" si="31"/>
        <v>0</v>
      </c>
      <c r="BH294" s="158">
        <f t="shared" si="32"/>
        <v>0</v>
      </c>
      <c r="BI294" s="158">
        <f t="shared" si="33"/>
        <v>0</v>
      </c>
      <c r="BJ294" s="17" t="s">
        <v>83</v>
      </c>
      <c r="BK294" s="158">
        <f t="shared" si="34"/>
        <v>0</v>
      </c>
      <c r="BL294" s="17" t="s">
        <v>134</v>
      </c>
      <c r="BM294" s="157" t="s">
        <v>461</v>
      </c>
    </row>
    <row r="295" spans="2:65" s="1" customFormat="1" ht="24.2" customHeight="1">
      <c r="B295" s="32"/>
      <c r="C295" s="146" t="s">
        <v>462</v>
      </c>
      <c r="D295" s="146" t="s">
        <v>130</v>
      </c>
      <c r="E295" s="147" t="s">
        <v>463</v>
      </c>
      <c r="F295" s="148" t="s">
        <v>464</v>
      </c>
      <c r="G295" s="149" t="s">
        <v>235</v>
      </c>
      <c r="H295" s="150">
        <v>4.3999999999999997E-2</v>
      </c>
      <c r="I295" s="151"/>
      <c r="J295" s="152">
        <f t="shared" si="25"/>
        <v>0</v>
      </c>
      <c r="K295" s="153"/>
      <c r="L295" s="32"/>
      <c r="M295" s="154" t="s">
        <v>1</v>
      </c>
      <c r="N295" s="115" t="s">
        <v>40</v>
      </c>
      <c r="P295" s="155">
        <f t="shared" si="26"/>
        <v>0</v>
      </c>
      <c r="Q295" s="155">
        <v>2.3640099999999999</v>
      </c>
      <c r="R295" s="155">
        <f t="shared" si="27"/>
        <v>0.10401643999999999</v>
      </c>
      <c r="S295" s="155">
        <v>0</v>
      </c>
      <c r="T295" s="156">
        <f t="shared" si="28"/>
        <v>0</v>
      </c>
      <c r="AR295" s="157" t="s">
        <v>134</v>
      </c>
      <c r="AT295" s="157" t="s">
        <v>130</v>
      </c>
      <c r="AU295" s="157" t="s">
        <v>85</v>
      </c>
      <c r="AY295" s="17" t="s">
        <v>128</v>
      </c>
      <c r="BE295" s="158">
        <f t="shared" si="29"/>
        <v>0</v>
      </c>
      <c r="BF295" s="158">
        <f t="shared" si="30"/>
        <v>0</v>
      </c>
      <c r="BG295" s="158">
        <f t="shared" si="31"/>
        <v>0</v>
      </c>
      <c r="BH295" s="158">
        <f t="shared" si="32"/>
        <v>0</v>
      </c>
      <c r="BI295" s="158">
        <f t="shared" si="33"/>
        <v>0</v>
      </c>
      <c r="BJ295" s="17" t="s">
        <v>83</v>
      </c>
      <c r="BK295" s="158">
        <f t="shared" si="34"/>
        <v>0</v>
      </c>
      <c r="BL295" s="17" t="s">
        <v>134</v>
      </c>
      <c r="BM295" s="157" t="s">
        <v>465</v>
      </c>
    </row>
    <row r="296" spans="2:65" s="12" customFormat="1">
      <c r="B296" s="164"/>
      <c r="D296" s="165" t="s">
        <v>181</v>
      </c>
      <c r="E296" s="166" t="s">
        <v>1</v>
      </c>
      <c r="F296" s="167" t="s">
        <v>182</v>
      </c>
      <c r="H296" s="166" t="s">
        <v>1</v>
      </c>
      <c r="I296" s="168"/>
      <c r="L296" s="164"/>
      <c r="M296" s="169"/>
      <c r="T296" s="170"/>
      <c r="AT296" s="166" t="s">
        <v>181</v>
      </c>
      <c r="AU296" s="166" t="s">
        <v>85</v>
      </c>
      <c r="AV296" s="12" t="s">
        <v>83</v>
      </c>
      <c r="AW296" s="12" t="s">
        <v>32</v>
      </c>
      <c r="AX296" s="12" t="s">
        <v>75</v>
      </c>
      <c r="AY296" s="166" t="s">
        <v>128</v>
      </c>
    </row>
    <row r="297" spans="2:65" s="13" customFormat="1">
      <c r="B297" s="171"/>
      <c r="D297" s="165" t="s">
        <v>181</v>
      </c>
      <c r="E297" s="172" t="s">
        <v>1</v>
      </c>
      <c r="F297" s="173" t="s">
        <v>466</v>
      </c>
      <c r="H297" s="174">
        <v>4.3999999999999997E-2</v>
      </c>
      <c r="I297" s="175"/>
      <c r="L297" s="171"/>
      <c r="M297" s="176"/>
      <c r="T297" s="177"/>
      <c r="AT297" s="172" t="s">
        <v>181</v>
      </c>
      <c r="AU297" s="172" t="s">
        <v>85</v>
      </c>
      <c r="AV297" s="13" t="s">
        <v>85</v>
      </c>
      <c r="AW297" s="13" t="s">
        <v>32</v>
      </c>
      <c r="AX297" s="13" t="s">
        <v>75</v>
      </c>
      <c r="AY297" s="172" t="s">
        <v>128</v>
      </c>
    </row>
    <row r="298" spans="2:65" s="14" customFormat="1">
      <c r="B298" s="178"/>
      <c r="D298" s="165" t="s">
        <v>181</v>
      </c>
      <c r="E298" s="179" t="s">
        <v>1</v>
      </c>
      <c r="F298" s="180" t="s">
        <v>184</v>
      </c>
      <c r="H298" s="181">
        <v>4.3999999999999997E-2</v>
      </c>
      <c r="I298" s="182"/>
      <c r="L298" s="178"/>
      <c r="M298" s="183"/>
      <c r="T298" s="184"/>
      <c r="AT298" s="179" t="s">
        <v>181</v>
      </c>
      <c r="AU298" s="179" t="s">
        <v>85</v>
      </c>
      <c r="AV298" s="14" t="s">
        <v>134</v>
      </c>
      <c r="AW298" s="14" t="s">
        <v>32</v>
      </c>
      <c r="AX298" s="14" t="s">
        <v>83</v>
      </c>
      <c r="AY298" s="179" t="s">
        <v>128</v>
      </c>
    </row>
    <row r="299" spans="2:65" s="1" customFormat="1" ht="21.75" customHeight="1">
      <c r="B299" s="32"/>
      <c r="C299" s="146" t="s">
        <v>467</v>
      </c>
      <c r="D299" s="146" t="s">
        <v>130</v>
      </c>
      <c r="E299" s="147" t="s">
        <v>468</v>
      </c>
      <c r="F299" s="148" t="s">
        <v>469</v>
      </c>
      <c r="G299" s="149" t="s">
        <v>470</v>
      </c>
      <c r="H299" s="150">
        <v>160</v>
      </c>
      <c r="I299" s="151"/>
      <c r="J299" s="152">
        <f t="shared" ref="J299:J313" si="35">ROUND(I299*H299,2)</f>
        <v>0</v>
      </c>
      <c r="K299" s="153"/>
      <c r="L299" s="32"/>
      <c r="M299" s="154" t="s">
        <v>1</v>
      </c>
      <c r="N299" s="115" t="s">
        <v>40</v>
      </c>
      <c r="P299" s="155">
        <f t="shared" ref="P299:P313" si="36">O299*H299</f>
        <v>0</v>
      </c>
      <c r="Q299" s="155">
        <v>0</v>
      </c>
      <c r="R299" s="155">
        <f t="shared" ref="R299:R313" si="37">Q299*H299</f>
        <v>0</v>
      </c>
      <c r="S299" s="155">
        <v>0</v>
      </c>
      <c r="T299" s="156">
        <f t="shared" ref="T299:T313" si="38">S299*H299</f>
        <v>0</v>
      </c>
      <c r="AR299" s="157" t="s">
        <v>134</v>
      </c>
      <c r="AT299" s="157" t="s">
        <v>130</v>
      </c>
      <c r="AU299" s="157" t="s">
        <v>85</v>
      </c>
      <c r="AY299" s="17" t="s">
        <v>128</v>
      </c>
      <c r="BE299" s="158">
        <f t="shared" ref="BE299:BE313" si="39">IF(N299="základní",J299,0)</f>
        <v>0</v>
      </c>
      <c r="BF299" s="158">
        <f t="shared" ref="BF299:BF313" si="40">IF(N299="snížená",J299,0)</f>
        <v>0</v>
      </c>
      <c r="BG299" s="158">
        <f t="shared" ref="BG299:BG313" si="41">IF(N299="zákl. přenesená",J299,0)</f>
        <v>0</v>
      </c>
      <c r="BH299" s="158">
        <f t="shared" ref="BH299:BH313" si="42">IF(N299="sníž. přenesená",J299,0)</f>
        <v>0</v>
      </c>
      <c r="BI299" s="158">
        <f t="shared" ref="BI299:BI313" si="43">IF(N299="nulová",J299,0)</f>
        <v>0</v>
      </c>
      <c r="BJ299" s="17" t="s">
        <v>83</v>
      </c>
      <c r="BK299" s="158">
        <f t="shared" ref="BK299:BK313" si="44">ROUND(I299*H299,2)</f>
        <v>0</v>
      </c>
      <c r="BL299" s="17" t="s">
        <v>134</v>
      </c>
      <c r="BM299" s="157" t="s">
        <v>471</v>
      </c>
    </row>
    <row r="300" spans="2:65" s="1" customFormat="1" ht="16.5" customHeight="1">
      <c r="B300" s="32"/>
      <c r="C300" s="146" t="s">
        <v>472</v>
      </c>
      <c r="D300" s="146" t="s">
        <v>130</v>
      </c>
      <c r="E300" s="147" t="s">
        <v>473</v>
      </c>
      <c r="F300" s="148" t="s">
        <v>474</v>
      </c>
      <c r="G300" s="149" t="s">
        <v>470</v>
      </c>
      <c r="H300" s="150">
        <v>160</v>
      </c>
      <c r="I300" s="151"/>
      <c r="J300" s="152">
        <f t="shared" si="35"/>
        <v>0</v>
      </c>
      <c r="K300" s="153"/>
      <c r="L300" s="32"/>
      <c r="M300" s="154" t="s">
        <v>1</v>
      </c>
      <c r="N300" s="115" t="s">
        <v>40</v>
      </c>
      <c r="P300" s="155">
        <f t="shared" si="36"/>
        <v>0</v>
      </c>
      <c r="Q300" s="155">
        <v>0</v>
      </c>
      <c r="R300" s="155">
        <f t="shared" si="37"/>
        <v>0</v>
      </c>
      <c r="S300" s="155">
        <v>0</v>
      </c>
      <c r="T300" s="156">
        <f t="shared" si="38"/>
        <v>0</v>
      </c>
      <c r="AR300" s="157" t="s">
        <v>134</v>
      </c>
      <c r="AT300" s="157" t="s">
        <v>130</v>
      </c>
      <c r="AU300" s="157" t="s">
        <v>85</v>
      </c>
      <c r="AY300" s="17" t="s">
        <v>128</v>
      </c>
      <c r="BE300" s="158">
        <f t="shared" si="39"/>
        <v>0</v>
      </c>
      <c r="BF300" s="158">
        <f t="shared" si="40"/>
        <v>0</v>
      </c>
      <c r="BG300" s="158">
        <f t="shared" si="41"/>
        <v>0</v>
      </c>
      <c r="BH300" s="158">
        <f t="shared" si="42"/>
        <v>0</v>
      </c>
      <c r="BI300" s="158">
        <f t="shared" si="43"/>
        <v>0</v>
      </c>
      <c r="BJ300" s="17" t="s">
        <v>83</v>
      </c>
      <c r="BK300" s="158">
        <f t="shared" si="44"/>
        <v>0</v>
      </c>
      <c r="BL300" s="17" t="s">
        <v>134</v>
      </c>
      <c r="BM300" s="157" t="s">
        <v>475</v>
      </c>
    </row>
    <row r="301" spans="2:65" s="1" customFormat="1" ht="21.75" customHeight="1">
      <c r="B301" s="32"/>
      <c r="C301" s="146" t="s">
        <v>476</v>
      </c>
      <c r="D301" s="146" t="s">
        <v>130</v>
      </c>
      <c r="E301" s="147" t="s">
        <v>477</v>
      </c>
      <c r="F301" s="148" t="s">
        <v>478</v>
      </c>
      <c r="G301" s="149" t="s">
        <v>470</v>
      </c>
      <c r="H301" s="150">
        <v>160</v>
      </c>
      <c r="I301" s="151"/>
      <c r="J301" s="152">
        <f t="shared" si="35"/>
        <v>0</v>
      </c>
      <c r="K301" s="153"/>
      <c r="L301" s="32"/>
      <c r="M301" s="154" t="s">
        <v>1</v>
      </c>
      <c r="N301" s="115" t="s">
        <v>40</v>
      </c>
      <c r="P301" s="155">
        <f t="shared" si="36"/>
        <v>0</v>
      </c>
      <c r="Q301" s="155">
        <v>0</v>
      </c>
      <c r="R301" s="155">
        <f t="shared" si="37"/>
        <v>0</v>
      </c>
      <c r="S301" s="155">
        <v>0</v>
      </c>
      <c r="T301" s="156">
        <f t="shared" si="38"/>
        <v>0</v>
      </c>
      <c r="AR301" s="157" t="s">
        <v>134</v>
      </c>
      <c r="AT301" s="157" t="s">
        <v>130</v>
      </c>
      <c r="AU301" s="157" t="s">
        <v>85</v>
      </c>
      <c r="AY301" s="17" t="s">
        <v>128</v>
      </c>
      <c r="BE301" s="158">
        <f t="shared" si="39"/>
        <v>0</v>
      </c>
      <c r="BF301" s="158">
        <f t="shared" si="40"/>
        <v>0</v>
      </c>
      <c r="BG301" s="158">
        <f t="shared" si="41"/>
        <v>0</v>
      </c>
      <c r="BH301" s="158">
        <f t="shared" si="42"/>
        <v>0</v>
      </c>
      <c r="BI301" s="158">
        <f t="shared" si="43"/>
        <v>0</v>
      </c>
      <c r="BJ301" s="17" t="s">
        <v>83</v>
      </c>
      <c r="BK301" s="158">
        <f t="shared" si="44"/>
        <v>0</v>
      </c>
      <c r="BL301" s="17" t="s">
        <v>134</v>
      </c>
      <c r="BM301" s="157" t="s">
        <v>479</v>
      </c>
    </row>
    <row r="302" spans="2:65" s="1" customFormat="1" ht="21.75" customHeight="1">
      <c r="B302" s="32"/>
      <c r="C302" s="146" t="s">
        <v>480</v>
      </c>
      <c r="D302" s="146" t="s">
        <v>130</v>
      </c>
      <c r="E302" s="147" t="s">
        <v>481</v>
      </c>
      <c r="F302" s="148" t="s">
        <v>482</v>
      </c>
      <c r="G302" s="149" t="s">
        <v>470</v>
      </c>
      <c r="H302" s="150">
        <v>20</v>
      </c>
      <c r="I302" s="151"/>
      <c r="J302" s="152">
        <f t="shared" si="35"/>
        <v>0</v>
      </c>
      <c r="K302" s="153"/>
      <c r="L302" s="32"/>
      <c r="M302" s="154" t="s">
        <v>1</v>
      </c>
      <c r="N302" s="115" t="s">
        <v>40</v>
      </c>
      <c r="P302" s="155">
        <f t="shared" si="36"/>
        <v>0</v>
      </c>
      <c r="Q302" s="155">
        <v>0</v>
      </c>
      <c r="R302" s="155">
        <f t="shared" si="37"/>
        <v>0</v>
      </c>
      <c r="S302" s="155">
        <v>0</v>
      </c>
      <c r="T302" s="156">
        <f t="shared" si="38"/>
        <v>0</v>
      </c>
      <c r="AR302" s="157" t="s">
        <v>134</v>
      </c>
      <c r="AT302" s="157" t="s">
        <v>130</v>
      </c>
      <c r="AU302" s="157" t="s">
        <v>85</v>
      </c>
      <c r="AY302" s="17" t="s">
        <v>128</v>
      </c>
      <c r="BE302" s="158">
        <f t="shared" si="39"/>
        <v>0</v>
      </c>
      <c r="BF302" s="158">
        <f t="shared" si="40"/>
        <v>0</v>
      </c>
      <c r="BG302" s="158">
        <f t="shared" si="41"/>
        <v>0</v>
      </c>
      <c r="BH302" s="158">
        <f t="shared" si="42"/>
        <v>0</v>
      </c>
      <c r="BI302" s="158">
        <f t="shared" si="43"/>
        <v>0</v>
      </c>
      <c r="BJ302" s="17" t="s">
        <v>83</v>
      </c>
      <c r="BK302" s="158">
        <f t="shared" si="44"/>
        <v>0</v>
      </c>
      <c r="BL302" s="17" t="s">
        <v>134</v>
      </c>
      <c r="BM302" s="157" t="s">
        <v>483</v>
      </c>
    </row>
    <row r="303" spans="2:65" s="1" customFormat="1" ht="16.5" customHeight="1">
      <c r="B303" s="32"/>
      <c r="C303" s="146" t="s">
        <v>484</v>
      </c>
      <c r="D303" s="146" t="s">
        <v>130</v>
      </c>
      <c r="E303" s="147" t="s">
        <v>485</v>
      </c>
      <c r="F303" s="148" t="s">
        <v>486</v>
      </c>
      <c r="G303" s="149" t="s">
        <v>350</v>
      </c>
      <c r="H303" s="150">
        <v>1</v>
      </c>
      <c r="I303" s="151"/>
      <c r="J303" s="152">
        <f t="shared" si="35"/>
        <v>0</v>
      </c>
      <c r="K303" s="153"/>
      <c r="L303" s="32"/>
      <c r="M303" s="154" t="s">
        <v>1</v>
      </c>
      <c r="N303" s="115" t="s">
        <v>40</v>
      </c>
      <c r="P303" s="155">
        <f t="shared" si="36"/>
        <v>0</v>
      </c>
      <c r="Q303" s="155">
        <v>0</v>
      </c>
      <c r="R303" s="155">
        <f t="shared" si="37"/>
        <v>0</v>
      </c>
      <c r="S303" s="155">
        <v>0</v>
      </c>
      <c r="T303" s="156">
        <f t="shared" si="38"/>
        <v>0</v>
      </c>
      <c r="AR303" s="157" t="s">
        <v>134</v>
      </c>
      <c r="AT303" s="157" t="s">
        <v>130</v>
      </c>
      <c r="AU303" s="157" t="s">
        <v>85</v>
      </c>
      <c r="AY303" s="17" t="s">
        <v>128</v>
      </c>
      <c r="BE303" s="158">
        <f t="shared" si="39"/>
        <v>0</v>
      </c>
      <c r="BF303" s="158">
        <f t="shared" si="40"/>
        <v>0</v>
      </c>
      <c r="BG303" s="158">
        <f t="shared" si="41"/>
        <v>0</v>
      </c>
      <c r="BH303" s="158">
        <f t="shared" si="42"/>
        <v>0</v>
      </c>
      <c r="BI303" s="158">
        <f t="shared" si="43"/>
        <v>0</v>
      </c>
      <c r="BJ303" s="17" t="s">
        <v>83</v>
      </c>
      <c r="BK303" s="158">
        <f t="shared" si="44"/>
        <v>0</v>
      </c>
      <c r="BL303" s="17" t="s">
        <v>134</v>
      </c>
      <c r="BM303" s="157" t="s">
        <v>487</v>
      </c>
    </row>
    <row r="304" spans="2:65" s="1" customFormat="1" ht="16.5" customHeight="1">
      <c r="B304" s="32"/>
      <c r="C304" s="146" t="s">
        <v>488</v>
      </c>
      <c r="D304" s="146" t="s">
        <v>130</v>
      </c>
      <c r="E304" s="147" t="s">
        <v>489</v>
      </c>
      <c r="F304" s="148" t="s">
        <v>490</v>
      </c>
      <c r="G304" s="149" t="s">
        <v>350</v>
      </c>
      <c r="H304" s="150">
        <v>2</v>
      </c>
      <c r="I304" s="151"/>
      <c r="J304" s="152">
        <f t="shared" si="35"/>
        <v>0</v>
      </c>
      <c r="K304" s="153"/>
      <c r="L304" s="32"/>
      <c r="M304" s="154" t="s">
        <v>1</v>
      </c>
      <c r="N304" s="115" t="s">
        <v>40</v>
      </c>
      <c r="P304" s="155">
        <f t="shared" si="36"/>
        <v>0</v>
      </c>
      <c r="Q304" s="155">
        <v>0.12303</v>
      </c>
      <c r="R304" s="155">
        <f t="shared" si="37"/>
        <v>0.24606</v>
      </c>
      <c r="S304" s="155">
        <v>0</v>
      </c>
      <c r="T304" s="156">
        <f t="shared" si="38"/>
        <v>0</v>
      </c>
      <c r="AR304" s="157" t="s">
        <v>134</v>
      </c>
      <c r="AT304" s="157" t="s">
        <v>130</v>
      </c>
      <c r="AU304" s="157" t="s">
        <v>85</v>
      </c>
      <c r="AY304" s="17" t="s">
        <v>128</v>
      </c>
      <c r="BE304" s="158">
        <f t="shared" si="39"/>
        <v>0</v>
      </c>
      <c r="BF304" s="158">
        <f t="shared" si="40"/>
        <v>0</v>
      </c>
      <c r="BG304" s="158">
        <f t="shared" si="41"/>
        <v>0</v>
      </c>
      <c r="BH304" s="158">
        <f t="shared" si="42"/>
        <v>0</v>
      </c>
      <c r="BI304" s="158">
        <f t="shared" si="43"/>
        <v>0</v>
      </c>
      <c r="BJ304" s="17" t="s">
        <v>83</v>
      </c>
      <c r="BK304" s="158">
        <f t="shared" si="44"/>
        <v>0</v>
      </c>
      <c r="BL304" s="17" t="s">
        <v>134</v>
      </c>
      <c r="BM304" s="157" t="s">
        <v>491</v>
      </c>
    </row>
    <row r="305" spans="2:65" s="1" customFormat="1" ht="24.2" customHeight="1">
      <c r="B305" s="32"/>
      <c r="C305" s="192" t="s">
        <v>492</v>
      </c>
      <c r="D305" s="192" t="s">
        <v>304</v>
      </c>
      <c r="E305" s="193" t="s">
        <v>493</v>
      </c>
      <c r="F305" s="194" t="s">
        <v>494</v>
      </c>
      <c r="G305" s="195" t="s">
        <v>350</v>
      </c>
      <c r="H305" s="196">
        <v>2</v>
      </c>
      <c r="I305" s="197"/>
      <c r="J305" s="198">
        <f t="shared" si="35"/>
        <v>0</v>
      </c>
      <c r="K305" s="199"/>
      <c r="L305" s="200"/>
      <c r="M305" s="201" t="s">
        <v>1</v>
      </c>
      <c r="N305" s="202" t="s">
        <v>40</v>
      </c>
      <c r="P305" s="155">
        <f t="shared" si="36"/>
        <v>0</v>
      </c>
      <c r="Q305" s="155">
        <v>2.9999999999999997E-4</v>
      </c>
      <c r="R305" s="155">
        <f t="shared" si="37"/>
        <v>5.9999999999999995E-4</v>
      </c>
      <c r="S305" s="155">
        <v>0</v>
      </c>
      <c r="T305" s="156">
        <f t="shared" si="38"/>
        <v>0</v>
      </c>
      <c r="AR305" s="157" t="s">
        <v>160</v>
      </c>
      <c r="AT305" s="157" t="s">
        <v>304</v>
      </c>
      <c r="AU305" s="157" t="s">
        <v>85</v>
      </c>
      <c r="AY305" s="17" t="s">
        <v>128</v>
      </c>
      <c r="BE305" s="158">
        <f t="shared" si="39"/>
        <v>0</v>
      </c>
      <c r="BF305" s="158">
        <f t="shared" si="40"/>
        <v>0</v>
      </c>
      <c r="BG305" s="158">
        <f t="shared" si="41"/>
        <v>0</v>
      </c>
      <c r="BH305" s="158">
        <f t="shared" si="42"/>
        <v>0</v>
      </c>
      <c r="BI305" s="158">
        <f t="shared" si="43"/>
        <v>0</v>
      </c>
      <c r="BJ305" s="17" t="s">
        <v>83</v>
      </c>
      <c r="BK305" s="158">
        <f t="shared" si="44"/>
        <v>0</v>
      </c>
      <c r="BL305" s="17" t="s">
        <v>134</v>
      </c>
      <c r="BM305" s="157" t="s">
        <v>495</v>
      </c>
    </row>
    <row r="306" spans="2:65" s="1" customFormat="1" ht="33" customHeight="1">
      <c r="B306" s="32"/>
      <c r="C306" s="192" t="s">
        <v>496</v>
      </c>
      <c r="D306" s="192" t="s">
        <v>304</v>
      </c>
      <c r="E306" s="193" t="s">
        <v>497</v>
      </c>
      <c r="F306" s="194" t="s">
        <v>498</v>
      </c>
      <c r="G306" s="195" t="s">
        <v>350</v>
      </c>
      <c r="H306" s="196">
        <v>2</v>
      </c>
      <c r="I306" s="197"/>
      <c r="J306" s="198">
        <f t="shared" si="35"/>
        <v>0</v>
      </c>
      <c r="K306" s="199"/>
      <c r="L306" s="200"/>
      <c r="M306" s="201" t="s">
        <v>1</v>
      </c>
      <c r="N306" s="202" t="s">
        <v>40</v>
      </c>
      <c r="P306" s="155">
        <f t="shared" si="36"/>
        <v>0</v>
      </c>
      <c r="Q306" s="155">
        <v>1.3299999999999999E-2</v>
      </c>
      <c r="R306" s="155">
        <f t="shared" si="37"/>
        <v>2.6599999999999999E-2</v>
      </c>
      <c r="S306" s="155">
        <v>0</v>
      </c>
      <c r="T306" s="156">
        <f t="shared" si="38"/>
        <v>0</v>
      </c>
      <c r="AR306" s="157" t="s">
        <v>160</v>
      </c>
      <c r="AT306" s="157" t="s">
        <v>304</v>
      </c>
      <c r="AU306" s="157" t="s">
        <v>85</v>
      </c>
      <c r="AY306" s="17" t="s">
        <v>128</v>
      </c>
      <c r="BE306" s="158">
        <f t="shared" si="39"/>
        <v>0</v>
      </c>
      <c r="BF306" s="158">
        <f t="shared" si="40"/>
        <v>0</v>
      </c>
      <c r="BG306" s="158">
        <f t="shared" si="41"/>
        <v>0</v>
      </c>
      <c r="BH306" s="158">
        <f t="shared" si="42"/>
        <v>0</v>
      </c>
      <c r="BI306" s="158">
        <f t="shared" si="43"/>
        <v>0</v>
      </c>
      <c r="BJ306" s="17" t="s">
        <v>83</v>
      </c>
      <c r="BK306" s="158">
        <f t="shared" si="44"/>
        <v>0</v>
      </c>
      <c r="BL306" s="17" t="s">
        <v>134</v>
      </c>
      <c r="BM306" s="157" t="s">
        <v>499</v>
      </c>
    </row>
    <row r="307" spans="2:65" s="1" customFormat="1" ht="24.2" customHeight="1">
      <c r="B307" s="32"/>
      <c r="C307" s="192" t="s">
        <v>500</v>
      </c>
      <c r="D307" s="192" t="s">
        <v>304</v>
      </c>
      <c r="E307" s="193" t="s">
        <v>501</v>
      </c>
      <c r="F307" s="194" t="s">
        <v>502</v>
      </c>
      <c r="G307" s="195" t="s">
        <v>350</v>
      </c>
      <c r="H307" s="196">
        <v>2</v>
      </c>
      <c r="I307" s="197"/>
      <c r="J307" s="198">
        <f t="shared" si="35"/>
        <v>0</v>
      </c>
      <c r="K307" s="199"/>
      <c r="L307" s="200"/>
      <c r="M307" s="201" t="s">
        <v>1</v>
      </c>
      <c r="N307" s="202" t="s">
        <v>40</v>
      </c>
      <c r="P307" s="155">
        <f t="shared" si="36"/>
        <v>0</v>
      </c>
      <c r="Q307" s="155">
        <v>3.5000000000000001E-3</v>
      </c>
      <c r="R307" s="155">
        <f t="shared" si="37"/>
        <v>7.0000000000000001E-3</v>
      </c>
      <c r="S307" s="155">
        <v>0</v>
      </c>
      <c r="T307" s="156">
        <f t="shared" si="38"/>
        <v>0</v>
      </c>
      <c r="AR307" s="157" t="s">
        <v>160</v>
      </c>
      <c r="AT307" s="157" t="s">
        <v>304</v>
      </c>
      <c r="AU307" s="157" t="s">
        <v>85</v>
      </c>
      <c r="AY307" s="17" t="s">
        <v>128</v>
      </c>
      <c r="BE307" s="158">
        <f t="shared" si="39"/>
        <v>0</v>
      </c>
      <c r="BF307" s="158">
        <f t="shared" si="40"/>
        <v>0</v>
      </c>
      <c r="BG307" s="158">
        <f t="shared" si="41"/>
        <v>0</v>
      </c>
      <c r="BH307" s="158">
        <f t="shared" si="42"/>
        <v>0</v>
      </c>
      <c r="BI307" s="158">
        <f t="shared" si="43"/>
        <v>0</v>
      </c>
      <c r="BJ307" s="17" t="s">
        <v>83</v>
      </c>
      <c r="BK307" s="158">
        <f t="shared" si="44"/>
        <v>0</v>
      </c>
      <c r="BL307" s="17" t="s">
        <v>134</v>
      </c>
      <c r="BM307" s="157" t="s">
        <v>503</v>
      </c>
    </row>
    <row r="308" spans="2:65" s="1" customFormat="1" ht="16.5" customHeight="1">
      <c r="B308" s="32"/>
      <c r="C308" s="146" t="s">
        <v>504</v>
      </c>
      <c r="D308" s="146" t="s">
        <v>130</v>
      </c>
      <c r="E308" s="147" t="s">
        <v>505</v>
      </c>
      <c r="F308" s="148" t="s">
        <v>506</v>
      </c>
      <c r="G308" s="149" t="s">
        <v>350</v>
      </c>
      <c r="H308" s="150">
        <v>1</v>
      </c>
      <c r="I308" s="151"/>
      <c r="J308" s="152">
        <f t="shared" si="35"/>
        <v>0</v>
      </c>
      <c r="K308" s="153"/>
      <c r="L308" s="32"/>
      <c r="M308" s="154" t="s">
        <v>1</v>
      </c>
      <c r="N308" s="115" t="s">
        <v>40</v>
      </c>
      <c r="P308" s="155">
        <f t="shared" si="36"/>
        <v>0</v>
      </c>
      <c r="Q308" s="155">
        <v>0.32906000000000002</v>
      </c>
      <c r="R308" s="155">
        <f t="shared" si="37"/>
        <v>0.32906000000000002</v>
      </c>
      <c r="S308" s="155">
        <v>0</v>
      </c>
      <c r="T308" s="156">
        <f t="shared" si="38"/>
        <v>0</v>
      </c>
      <c r="AR308" s="157" t="s">
        <v>134</v>
      </c>
      <c r="AT308" s="157" t="s">
        <v>130</v>
      </c>
      <c r="AU308" s="157" t="s">
        <v>85</v>
      </c>
      <c r="AY308" s="17" t="s">
        <v>128</v>
      </c>
      <c r="BE308" s="158">
        <f t="shared" si="39"/>
        <v>0</v>
      </c>
      <c r="BF308" s="158">
        <f t="shared" si="40"/>
        <v>0</v>
      </c>
      <c r="BG308" s="158">
        <f t="shared" si="41"/>
        <v>0</v>
      </c>
      <c r="BH308" s="158">
        <f t="shared" si="42"/>
        <v>0</v>
      </c>
      <c r="BI308" s="158">
        <f t="shared" si="43"/>
        <v>0</v>
      </c>
      <c r="BJ308" s="17" t="s">
        <v>83</v>
      </c>
      <c r="BK308" s="158">
        <f t="shared" si="44"/>
        <v>0</v>
      </c>
      <c r="BL308" s="17" t="s">
        <v>134</v>
      </c>
      <c r="BM308" s="157" t="s">
        <v>507</v>
      </c>
    </row>
    <row r="309" spans="2:65" s="1" customFormat="1" ht="24.2" customHeight="1">
      <c r="B309" s="32"/>
      <c r="C309" s="192" t="s">
        <v>508</v>
      </c>
      <c r="D309" s="192" t="s">
        <v>304</v>
      </c>
      <c r="E309" s="193" t="s">
        <v>509</v>
      </c>
      <c r="F309" s="194" t="s">
        <v>510</v>
      </c>
      <c r="G309" s="195" t="s">
        <v>350</v>
      </c>
      <c r="H309" s="196">
        <v>1</v>
      </c>
      <c r="I309" s="197"/>
      <c r="J309" s="198">
        <f t="shared" si="35"/>
        <v>0</v>
      </c>
      <c r="K309" s="199"/>
      <c r="L309" s="200"/>
      <c r="M309" s="201" t="s">
        <v>1</v>
      </c>
      <c r="N309" s="202" t="s">
        <v>40</v>
      </c>
      <c r="P309" s="155">
        <f t="shared" si="36"/>
        <v>0</v>
      </c>
      <c r="Q309" s="155">
        <v>2.5000000000000001E-3</v>
      </c>
      <c r="R309" s="155">
        <f t="shared" si="37"/>
        <v>2.5000000000000001E-3</v>
      </c>
      <c r="S309" s="155">
        <v>0</v>
      </c>
      <c r="T309" s="156">
        <f t="shared" si="38"/>
        <v>0</v>
      </c>
      <c r="AR309" s="157" t="s">
        <v>160</v>
      </c>
      <c r="AT309" s="157" t="s">
        <v>304</v>
      </c>
      <c r="AU309" s="157" t="s">
        <v>85</v>
      </c>
      <c r="AY309" s="17" t="s">
        <v>128</v>
      </c>
      <c r="BE309" s="158">
        <f t="shared" si="39"/>
        <v>0</v>
      </c>
      <c r="BF309" s="158">
        <f t="shared" si="40"/>
        <v>0</v>
      </c>
      <c r="BG309" s="158">
        <f t="shared" si="41"/>
        <v>0</v>
      </c>
      <c r="BH309" s="158">
        <f t="shared" si="42"/>
        <v>0</v>
      </c>
      <c r="BI309" s="158">
        <f t="shared" si="43"/>
        <v>0</v>
      </c>
      <c r="BJ309" s="17" t="s">
        <v>83</v>
      </c>
      <c r="BK309" s="158">
        <f t="shared" si="44"/>
        <v>0</v>
      </c>
      <c r="BL309" s="17" t="s">
        <v>134</v>
      </c>
      <c r="BM309" s="157" t="s">
        <v>511</v>
      </c>
    </row>
    <row r="310" spans="2:65" s="1" customFormat="1" ht="24.2" customHeight="1">
      <c r="B310" s="32"/>
      <c r="C310" s="192" t="s">
        <v>512</v>
      </c>
      <c r="D310" s="192" t="s">
        <v>304</v>
      </c>
      <c r="E310" s="193" t="s">
        <v>513</v>
      </c>
      <c r="F310" s="194" t="s">
        <v>514</v>
      </c>
      <c r="G310" s="195" t="s">
        <v>350</v>
      </c>
      <c r="H310" s="196">
        <v>1</v>
      </c>
      <c r="I310" s="197"/>
      <c r="J310" s="198">
        <f t="shared" si="35"/>
        <v>0</v>
      </c>
      <c r="K310" s="199"/>
      <c r="L310" s="200"/>
      <c r="M310" s="201" t="s">
        <v>1</v>
      </c>
      <c r="N310" s="202" t="s">
        <v>40</v>
      </c>
      <c r="P310" s="155">
        <f t="shared" si="36"/>
        <v>0</v>
      </c>
      <c r="Q310" s="155">
        <v>2.9499999999999998E-2</v>
      </c>
      <c r="R310" s="155">
        <f t="shared" si="37"/>
        <v>2.9499999999999998E-2</v>
      </c>
      <c r="S310" s="155">
        <v>0</v>
      </c>
      <c r="T310" s="156">
        <f t="shared" si="38"/>
        <v>0</v>
      </c>
      <c r="AR310" s="157" t="s">
        <v>160</v>
      </c>
      <c r="AT310" s="157" t="s">
        <v>304</v>
      </c>
      <c r="AU310" s="157" t="s">
        <v>85</v>
      </c>
      <c r="AY310" s="17" t="s">
        <v>128</v>
      </c>
      <c r="BE310" s="158">
        <f t="shared" si="39"/>
        <v>0</v>
      </c>
      <c r="BF310" s="158">
        <f t="shared" si="40"/>
        <v>0</v>
      </c>
      <c r="BG310" s="158">
        <f t="shared" si="41"/>
        <v>0</v>
      </c>
      <c r="BH310" s="158">
        <f t="shared" si="42"/>
        <v>0</v>
      </c>
      <c r="BI310" s="158">
        <f t="shared" si="43"/>
        <v>0</v>
      </c>
      <c r="BJ310" s="17" t="s">
        <v>83</v>
      </c>
      <c r="BK310" s="158">
        <f t="shared" si="44"/>
        <v>0</v>
      </c>
      <c r="BL310" s="17" t="s">
        <v>134</v>
      </c>
      <c r="BM310" s="157" t="s">
        <v>515</v>
      </c>
    </row>
    <row r="311" spans="2:65" s="1" customFormat="1" ht="24.2" customHeight="1">
      <c r="B311" s="32"/>
      <c r="C311" s="146" t="s">
        <v>516</v>
      </c>
      <c r="D311" s="146" t="s">
        <v>130</v>
      </c>
      <c r="E311" s="147" t="s">
        <v>517</v>
      </c>
      <c r="F311" s="148" t="s">
        <v>518</v>
      </c>
      <c r="G311" s="149" t="s">
        <v>350</v>
      </c>
      <c r="H311" s="150">
        <v>3</v>
      </c>
      <c r="I311" s="151"/>
      <c r="J311" s="152">
        <f t="shared" si="35"/>
        <v>0</v>
      </c>
      <c r="K311" s="153"/>
      <c r="L311" s="32"/>
      <c r="M311" s="154" t="s">
        <v>1</v>
      </c>
      <c r="N311" s="115" t="s">
        <v>40</v>
      </c>
      <c r="P311" s="155">
        <f t="shared" si="36"/>
        <v>0</v>
      </c>
      <c r="Q311" s="155">
        <v>1.6000000000000001E-4</v>
      </c>
      <c r="R311" s="155">
        <f t="shared" si="37"/>
        <v>4.8000000000000007E-4</v>
      </c>
      <c r="S311" s="155">
        <v>0</v>
      </c>
      <c r="T311" s="156">
        <f t="shared" si="38"/>
        <v>0</v>
      </c>
      <c r="AR311" s="157" t="s">
        <v>134</v>
      </c>
      <c r="AT311" s="157" t="s">
        <v>130</v>
      </c>
      <c r="AU311" s="157" t="s">
        <v>85</v>
      </c>
      <c r="AY311" s="17" t="s">
        <v>128</v>
      </c>
      <c r="BE311" s="158">
        <f t="shared" si="39"/>
        <v>0</v>
      </c>
      <c r="BF311" s="158">
        <f t="shared" si="40"/>
        <v>0</v>
      </c>
      <c r="BG311" s="158">
        <f t="shared" si="41"/>
        <v>0</v>
      </c>
      <c r="BH311" s="158">
        <f t="shared" si="42"/>
        <v>0</v>
      </c>
      <c r="BI311" s="158">
        <f t="shared" si="43"/>
        <v>0</v>
      </c>
      <c r="BJ311" s="17" t="s">
        <v>83</v>
      </c>
      <c r="BK311" s="158">
        <f t="shared" si="44"/>
        <v>0</v>
      </c>
      <c r="BL311" s="17" t="s">
        <v>134</v>
      </c>
      <c r="BM311" s="157" t="s">
        <v>519</v>
      </c>
    </row>
    <row r="312" spans="2:65" s="1" customFormat="1" ht="24.2" customHeight="1">
      <c r="B312" s="32"/>
      <c r="C312" s="146" t="s">
        <v>520</v>
      </c>
      <c r="D312" s="146" t="s">
        <v>130</v>
      </c>
      <c r="E312" s="147" t="s">
        <v>521</v>
      </c>
      <c r="F312" s="148" t="s">
        <v>522</v>
      </c>
      <c r="G312" s="149" t="s">
        <v>205</v>
      </c>
      <c r="H312" s="150">
        <v>86.7</v>
      </c>
      <c r="I312" s="151"/>
      <c r="J312" s="152">
        <f t="shared" si="35"/>
        <v>0</v>
      </c>
      <c r="K312" s="153"/>
      <c r="L312" s="32"/>
      <c r="M312" s="154" t="s">
        <v>1</v>
      </c>
      <c r="N312" s="115" t="s">
        <v>40</v>
      </c>
      <c r="P312" s="155">
        <f t="shared" si="36"/>
        <v>0</v>
      </c>
      <c r="Q312" s="155">
        <v>1.9000000000000001E-4</v>
      </c>
      <c r="R312" s="155">
        <f t="shared" si="37"/>
        <v>1.6473000000000002E-2</v>
      </c>
      <c r="S312" s="155">
        <v>0</v>
      </c>
      <c r="T312" s="156">
        <f t="shared" si="38"/>
        <v>0</v>
      </c>
      <c r="AR312" s="157" t="s">
        <v>134</v>
      </c>
      <c r="AT312" s="157" t="s">
        <v>130</v>
      </c>
      <c r="AU312" s="157" t="s">
        <v>85</v>
      </c>
      <c r="AY312" s="17" t="s">
        <v>128</v>
      </c>
      <c r="BE312" s="158">
        <f t="shared" si="39"/>
        <v>0</v>
      </c>
      <c r="BF312" s="158">
        <f t="shared" si="40"/>
        <v>0</v>
      </c>
      <c r="BG312" s="158">
        <f t="shared" si="41"/>
        <v>0</v>
      </c>
      <c r="BH312" s="158">
        <f t="shared" si="42"/>
        <v>0</v>
      </c>
      <c r="BI312" s="158">
        <f t="shared" si="43"/>
        <v>0</v>
      </c>
      <c r="BJ312" s="17" t="s">
        <v>83</v>
      </c>
      <c r="BK312" s="158">
        <f t="shared" si="44"/>
        <v>0</v>
      </c>
      <c r="BL312" s="17" t="s">
        <v>134</v>
      </c>
      <c r="BM312" s="157" t="s">
        <v>523</v>
      </c>
    </row>
    <row r="313" spans="2:65" s="1" customFormat="1" ht="21.75" customHeight="1">
      <c r="B313" s="32"/>
      <c r="C313" s="146" t="s">
        <v>524</v>
      </c>
      <c r="D313" s="146" t="s">
        <v>130</v>
      </c>
      <c r="E313" s="147" t="s">
        <v>525</v>
      </c>
      <c r="F313" s="148" t="s">
        <v>526</v>
      </c>
      <c r="G313" s="149" t="s">
        <v>205</v>
      </c>
      <c r="H313" s="150">
        <v>86.7</v>
      </c>
      <c r="I313" s="151"/>
      <c r="J313" s="152">
        <f t="shared" si="35"/>
        <v>0</v>
      </c>
      <c r="K313" s="153"/>
      <c r="L313" s="32"/>
      <c r="M313" s="154" t="s">
        <v>1</v>
      </c>
      <c r="N313" s="115" t="s">
        <v>40</v>
      </c>
      <c r="P313" s="155">
        <f t="shared" si="36"/>
        <v>0</v>
      </c>
      <c r="Q313" s="155">
        <v>9.0000000000000006E-5</v>
      </c>
      <c r="R313" s="155">
        <f t="shared" si="37"/>
        <v>7.8030000000000009E-3</v>
      </c>
      <c r="S313" s="155">
        <v>0</v>
      </c>
      <c r="T313" s="156">
        <f t="shared" si="38"/>
        <v>0</v>
      </c>
      <c r="AR313" s="157" t="s">
        <v>134</v>
      </c>
      <c r="AT313" s="157" t="s">
        <v>130</v>
      </c>
      <c r="AU313" s="157" t="s">
        <v>85</v>
      </c>
      <c r="AY313" s="17" t="s">
        <v>128</v>
      </c>
      <c r="BE313" s="158">
        <f t="shared" si="39"/>
        <v>0</v>
      </c>
      <c r="BF313" s="158">
        <f t="shared" si="40"/>
        <v>0</v>
      </c>
      <c r="BG313" s="158">
        <f t="shared" si="41"/>
        <v>0</v>
      </c>
      <c r="BH313" s="158">
        <f t="shared" si="42"/>
        <v>0</v>
      </c>
      <c r="BI313" s="158">
        <f t="shared" si="43"/>
        <v>0</v>
      </c>
      <c r="BJ313" s="17" t="s">
        <v>83</v>
      </c>
      <c r="BK313" s="158">
        <f t="shared" si="44"/>
        <v>0</v>
      </c>
      <c r="BL313" s="17" t="s">
        <v>134</v>
      </c>
      <c r="BM313" s="157" t="s">
        <v>527</v>
      </c>
    </row>
    <row r="314" spans="2:65" s="11" customFormat="1" ht="22.9" customHeight="1">
      <c r="B314" s="134"/>
      <c r="D314" s="135" t="s">
        <v>74</v>
      </c>
      <c r="E314" s="144" t="s">
        <v>213</v>
      </c>
      <c r="F314" s="144" t="s">
        <v>528</v>
      </c>
      <c r="I314" s="137"/>
      <c r="J314" s="145">
        <f>BK314</f>
        <v>0</v>
      </c>
      <c r="L314" s="134"/>
      <c r="M314" s="139"/>
      <c r="P314" s="140">
        <f>P315+SUM(P316:P334)</f>
        <v>0</v>
      </c>
      <c r="R314" s="140">
        <f>R315+SUM(R316:R334)</f>
        <v>24.045947099999996</v>
      </c>
      <c r="T314" s="141">
        <f>T315+SUM(T316:T334)</f>
        <v>0</v>
      </c>
      <c r="AR314" s="135" t="s">
        <v>83</v>
      </c>
      <c r="AT314" s="142" t="s">
        <v>74</v>
      </c>
      <c r="AU314" s="142" t="s">
        <v>83</v>
      </c>
      <c r="AY314" s="135" t="s">
        <v>128</v>
      </c>
      <c r="BK314" s="143">
        <f>BK315+SUM(BK316:BK334)</f>
        <v>0</v>
      </c>
    </row>
    <row r="315" spans="2:65" s="1" customFormat="1" ht="24.2" customHeight="1">
      <c r="B315" s="32"/>
      <c r="C315" s="146" t="s">
        <v>529</v>
      </c>
      <c r="D315" s="146" t="s">
        <v>130</v>
      </c>
      <c r="E315" s="147" t="s">
        <v>530</v>
      </c>
      <c r="F315" s="148" t="s">
        <v>531</v>
      </c>
      <c r="G315" s="149" t="s">
        <v>205</v>
      </c>
      <c r="H315" s="150">
        <v>29</v>
      </c>
      <c r="I315" s="151"/>
      <c r="J315" s="152">
        <f>ROUND(I315*H315,2)</f>
        <v>0</v>
      </c>
      <c r="K315" s="153"/>
      <c r="L315" s="32"/>
      <c r="M315" s="154" t="s">
        <v>1</v>
      </c>
      <c r="N315" s="115" t="s">
        <v>40</v>
      </c>
      <c r="P315" s="155">
        <f>O315*H315</f>
        <v>0</v>
      </c>
      <c r="Q315" s="155">
        <v>8.9779999999999999E-2</v>
      </c>
      <c r="R315" s="155">
        <f>Q315*H315</f>
        <v>2.6036199999999998</v>
      </c>
      <c r="S315" s="155">
        <v>0</v>
      </c>
      <c r="T315" s="156">
        <f>S315*H315</f>
        <v>0</v>
      </c>
      <c r="AR315" s="157" t="s">
        <v>134</v>
      </c>
      <c r="AT315" s="157" t="s">
        <v>130</v>
      </c>
      <c r="AU315" s="157" t="s">
        <v>85</v>
      </c>
      <c r="AY315" s="17" t="s">
        <v>128</v>
      </c>
      <c r="BE315" s="158">
        <f>IF(N315="základní",J315,0)</f>
        <v>0</v>
      </c>
      <c r="BF315" s="158">
        <f>IF(N315="snížená",J315,0)</f>
        <v>0</v>
      </c>
      <c r="BG315" s="158">
        <f>IF(N315="zákl. přenesená",J315,0)</f>
        <v>0</v>
      </c>
      <c r="BH315" s="158">
        <f>IF(N315="sníž. přenesená",J315,0)</f>
        <v>0</v>
      </c>
      <c r="BI315" s="158">
        <f>IF(N315="nulová",J315,0)</f>
        <v>0</v>
      </c>
      <c r="BJ315" s="17" t="s">
        <v>83</v>
      </c>
      <c r="BK315" s="158">
        <f>ROUND(I315*H315,2)</f>
        <v>0</v>
      </c>
      <c r="BL315" s="17" t="s">
        <v>134</v>
      </c>
      <c r="BM315" s="157" t="s">
        <v>532</v>
      </c>
    </row>
    <row r="316" spans="2:65" s="1" customFormat="1" ht="16.5" customHeight="1">
      <c r="B316" s="32"/>
      <c r="C316" s="192" t="s">
        <v>533</v>
      </c>
      <c r="D316" s="192" t="s">
        <v>304</v>
      </c>
      <c r="E316" s="193" t="s">
        <v>534</v>
      </c>
      <c r="F316" s="194" t="s">
        <v>535</v>
      </c>
      <c r="G316" s="195" t="s">
        <v>179</v>
      </c>
      <c r="H316" s="196">
        <v>2.9</v>
      </c>
      <c r="I316" s="197"/>
      <c r="J316" s="198">
        <f>ROUND(I316*H316,2)</f>
        <v>0</v>
      </c>
      <c r="K316" s="199"/>
      <c r="L316" s="200"/>
      <c r="M316" s="201" t="s">
        <v>1</v>
      </c>
      <c r="N316" s="202" t="s">
        <v>40</v>
      </c>
      <c r="P316" s="155">
        <f>O316*H316</f>
        <v>0</v>
      </c>
      <c r="Q316" s="155">
        <v>0.22800000000000001</v>
      </c>
      <c r="R316" s="155">
        <f>Q316*H316</f>
        <v>0.66120000000000001</v>
      </c>
      <c r="S316" s="155">
        <v>0</v>
      </c>
      <c r="T316" s="156">
        <f>S316*H316</f>
        <v>0</v>
      </c>
      <c r="AR316" s="157" t="s">
        <v>160</v>
      </c>
      <c r="AT316" s="157" t="s">
        <v>304</v>
      </c>
      <c r="AU316" s="157" t="s">
        <v>85</v>
      </c>
      <c r="AY316" s="17" t="s">
        <v>128</v>
      </c>
      <c r="BE316" s="158">
        <f>IF(N316="základní",J316,0)</f>
        <v>0</v>
      </c>
      <c r="BF316" s="158">
        <f>IF(N316="snížená",J316,0)</f>
        <v>0</v>
      </c>
      <c r="BG316" s="158">
        <f>IF(N316="zákl. přenesená",J316,0)</f>
        <v>0</v>
      </c>
      <c r="BH316" s="158">
        <f>IF(N316="sníž. přenesená",J316,0)</f>
        <v>0</v>
      </c>
      <c r="BI316" s="158">
        <f>IF(N316="nulová",J316,0)</f>
        <v>0</v>
      </c>
      <c r="BJ316" s="17" t="s">
        <v>83</v>
      </c>
      <c r="BK316" s="158">
        <f>ROUND(I316*H316,2)</f>
        <v>0</v>
      </c>
      <c r="BL316" s="17" t="s">
        <v>134</v>
      </c>
      <c r="BM316" s="157" t="s">
        <v>536</v>
      </c>
    </row>
    <row r="317" spans="2:65" s="13" customFormat="1">
      <c r="B317" s="171"/>
      <c r="D317" s="165" t="s">
        <v>181</v>
      </c>
      <c r="F317" s="173" t="s">
        <v>537</v>
      </c>
      <c r="H317" s="174">
        <v>2.9</v>
      </c>
      <c r="I317" s="175"/>
      <c r="L317" s="171"/>
      <c r="M317" s="176"/>
      <c r="T317" s="177"/>
      <c r="AT317" s="172" t="s">
        <v>181</v>
      </c>
      <c r="AU317" s="172" t="s">
        <v>85</v>
      </c>
      <c r="AV317" s="13" t="s">
        <v>85</v>
      </c>
      <c r="AW317" s="13" t="s">
        <v>4</v>
      </c>
      <c r="AX317" s="13" t="s">
        <v>83</v>
      </c>
      <c r="AY317" s="172" t="s">
        <v>128</v>
      </c>
    </row>
    <row r="318" spans="2:65" s="1" customFormat="1" ht="33" customHeight="1">
      <c r="B318" s="32"/>
      <c r="C318" s="146" t="s">
        <v>538</v>
      </c>
      <c r="D318" s="146" t="s">
        <v>130</v>
      </c>
      <c r="E318" s="147" t="s">
        <v>539</v>
      </c>
      <c r="F318" s="148" t="s">
        <v>540</v>
      </c>
      <c r="G318" s="149" t="s">
        <v>205</v>
      </c>
      <c r="H318" s="150">
        <v>43</v>
      </c>
      <c r="I318" s="151"/>
      <c r="J318" s="152">
        <f>ROUND(I318*H318,2)</f>
        <v>0</v>
      </c>
      <c r="K318" s="153"/>
      <c r="L318" s="32"/>
      <c r="M318" s="154" t="s">
        <v>1</v>
      </c>
      <c r="N318" s="115" t="s">
        <v>40</v>
      </c>
      <c r="P318" s="155">
        <f>O318*H318</f>
        <v>0</v>
      </c>
      <c r="Q318" s="155">
        <v>0.15540000000000001</v>
      </c>
      <c r="R318" s="155">
        <f>Q318*H318</f>
        <v>6.6822000000000008</v>
      </c>
      <c r="S318" s="155">
        <v>0</v>
      </c>
      <c r="T318" s="156">
        <f>S318*H318</f>
        <v>0</v>
      </c>
      <c r="AR318" s="157" t="s">
        <v>134</v>
      </c>
      <c r="AT318" s="157" t="s">
        <v>130</v>
      </c>
      <c r="AU318" s="157" t="s">
        <v>85</v>
      </c>
      <c r="AY318" s="17" t="s">
        <v>128</v>
      </c>
      <c r="BE318" s="158">
        <f>IF(N318="základní",J318,0)</f>
        <v>0</v>
      </c>
      <c r="BF318" s="158">
        <f>IF(N318="snížená",J318,0)</f>
        <v>0</v>
      </c>
      <c r="BG318" s="158">
        <f>IF(N318="zákl. přenesená",J318,0)</f>
        <v>0</v>
      </c>
      <c r="BH318" s="158">
        <f>IF(N318="sníž. přenesená",J318,0)</f>
        <v>0</v>
      </c>
      <c r="BI318" s="158">
        <f>IF(N318="nulová",J318,0)</f>
        <v>0</v>
      </c>
      <c r="BJ318" s="17" t="s">
        <v>83</v>
      </c>
      <c r="BK318" s="158">
        <f>ROUND(I318*H318,2)</f>
        <v>0</v>
      </c>
      <c r="BL318" s="17" t="s">
        <v>134</v>
      </c>
      <c r="BM318" s="157" t="s">
        <v>541</v>
      </c>
    </row>
    <row r="319" spans="2:65" s="1" customFormat="1" ht="16.5" customHeight="1">
      <c r="B319" s="32"/>
      <c r="C319" s="192" t="s">
        <v>542</v>
      </c>
      <c r="D319" s="192" t="s">
        <v>304</v>
      </c>
      <c r="E319" s="193" t="s">
        <v>543</v>
      </c>
      <c r="F319" s="194" t="s">
        <v>544</v>
      </c>
      <c r="G319" s="195" t="s">
        <v>205</v>
      </c>
      <c r="H319" s="196">
        <v>43.86</v>
      </c>
      <c r="I319" s="197"/>
      <c r="J319" s="198">
        <f>ROUND(I319*H319,2)</f>
        <v>0</v>
      </c>
      <c r="K319" s="199"/>
      <c r="L319" s="200"/>
      <c r="M319" s="201" t="s">
        <v>1</v>
      </c>
      <c r="N319" s="202" t="s">
        <v>40</v>
      </c>
      <c r="P319" s="155">
        <f>O319*H319</f>
        <v>0</v>
      </c>
      <c r="Q319" s="155">
        <v>0.10199999999999999</v>
      </c>
      <c r="R319" s="155">
        <f>Q319*H319</f>
        <v>4.4737199999999993</v>
      </c>
      <c r="S319" s="155">
        <v>0</v>
      </c>
      <c r="T319" s="156">
        <f>S319*H319</f>
        <v>0</v>
      </c>
      <c r="AR319" s="157" t="s">
        <v>160</v>
      </c>
      <c r="AT319" s="157" t="s">
        <v>304</v>
      </c>
      <c r="AU319" s="157" t="s">
        <v>85</v>
      </c>
      <c r="AY319" s="17" t="s">
        <v>128</v>
      </c>
      <c r="BE319" s="158">
        <f>IF(N319="základní",J319,0)</f>
        <v>0</v>
      </c>
      <c r="BF319" s="158">
        <f>IF(N319="snížená",J319,0)</f>
        <v>0</v>
      </c>
      <c r="BG319" s="158">
        <f>IF(N319="zákl. přenesená",J319,0)</f>
        <v>0</v>
      </c>
      <c r="BH319" s="158">
        <f>IF(N319="sníž. přenesená",J319,0)</f>
        <v>0</v>
      </c>
      <c r="BI319" s="158">
        <f>IF(N319="nulová",J319,0)</f>
        <v>0</v>
      </c>
      <c r="BJ319" s="17" t="s">
        <v>83</v>
      </c>
      <c r="BK319" s="158">
        <f>ROUND(I319*H319,2)</f>
        <v>0</v>
      </c>
      <c r="BL319" s="17" t="s">
        <v>134</v>
      </c>
      <c r="BM319" s="157" t="s">
        <v>545</v>
      </c>
    </row>
    <row r="320" spans="2:65" s="13" customFormat="1">
      <c r="B320" s="171"/>
      <c r="D320" s="165" t="s">
        <v>181</v>
      </c>
      <c r="F320" s="173" t="s">
        <v>546</v>
      </c>
      <c r="H320" s="174">
        <v>43.86</v>
      </c>
      <c r="I320" s="175"/>
      <c r="L320" s="171"/>
      <c r="M320" s="176"/>
      <c r="T320" s="177"/>
      <c r="AT320" s="172" t="s">
        <v>181</v>
      </c>
      <c r="AU320" s="172" t="s">
        <v>85</v>
      </c>
      <c r="AV320" s="13" t="s">
        <v>85</v>
      </c>
      <c r="AW320" s="13" t="s">
        <v>4</v>
      </c>
      <c r="AX320" s="13" t="s">
        <v>83</v>
      </c>
      <c r="AY320" s="172" t="s">
        <v>128</v>
      </c>
    </row>
    <row r="321" spans="2:65" s="1" customFormat="1" ht="33" customHeight="1">
      <c r="B321" s="32"/>
      <c r="C321" s="146" t="s">
        <v>547</v>
      </c>
      <c r="D321" s="146" t="s">
        <v>130</v>
      </c>
      <c r="E321" s="147" t="s">
        <v>548</v>
      </c>
      <c r="F321" s="148" t="s">
        <v>549</v>
      </c>
      <c r="G321" s="149" t="s">
        <v>205</v>
      </c>
      <c r="H321" s="150">
        <v>3</v>
      </c>
      <c r="I321" s="151"/>
      <c r="J321" s="152">
        <f>ROUND(I321*H321,2)</f>
        <v>0</v>
      </c>
      <c r="K321" s="153"/>
      <c r="L321" s="32"/>
      <c r="M321" s="154" t="s">
        <v>1</v>
      </c>
      <c r="N321" s="115" t="s">
        <v>40</v>
      </c>
      <c r="P321" s="155">
        <f>O321*H321</f>
        <v>0</v>
      </c>
      <c r="Q321" s="155">
        <v>0.1295</v>
      </c>
      <c r="R321" s="155">
        <f>Q321*H321</f>
        <v>0.38850000000000001</v>
      </c>
      <c r="S321" s="155">
        <v>0</v>
      </c>
      <c r="T321" s="156">
        <f>S321*H321</f>
        <v>0</v>
      </c>
      <c r="AR321" s="157" t="s">
        <v>134</v>
      </c>
      <c r="AT321" s="157" t="s">
        <v>130</v>
      </c>
      <c r="AU321" s="157" t="s">
        <v>85</v>
      </c>
      <c r="AY321" s="17" t="s">
        <v>128</v>
      </c>
      <c r="BE321" s="158">
        <f>IF(N321="základní",J321,0)</f>
        <v>0</v>
      </c>
      <c r="BF321" s="158">
        <f>IF(N321="snížená",J321,0)</f>
        <v>0</v>
      </c>
      <c r="BG321" s="158">
        <f>IF(N321="zákl. přenesená",J321,0)</f>
        <v>0</v>
      </c>
      <c r="BH321" s="158">
        <f>IF(N321="sníž. přenesená",J321,0)</f>
        <v>0</v>
      </c>
      <c r="BI321" s="158">
        <f>IF(N321="nulová",J321,0)</f>
        <v>0</v>
      </c>
      <c r="BJ321" s="17" t="s">
        <v>83</v>
      </c>
      <c r="BK321" s="158">
        <f>ROUND(I321*H321,2)</f>
        <v>0</v>
      </c>
      <c r="BL321" s="17" t="s">
        <v>134</v>
      </c>
      <c r="BM321" s="157" t="s">
        <v>550</v>
      </c>
    </row>
    <row r="322" spans="2:65" s="1" customFormat="1" ht="16.5" customHeight="1">
      <c r="B322" s="32"/>
      <c r="C322" s="192" t="s">
        <v>551</v>
      </c>
      <c r="D322" s="192" t="s">
        <v>304</v>
      </c>
      <c r="E322" s="193" t="s">
        <v>552</v>
      </c>
      <c r="F322" s="194" t="s">
        <v>553</v>
      </c>
      <c r="G322" s="195" t="s">
        <v>205</v>
      </c>
      <c r="H322" s="196">
        <v>3.06</v>
      </c>
      <c r="I322" s="197"/>
      <c r="J322" s="198">
        <f>ROUND(I322*H322,2)</f>
        <v>0</v>
      </c>
      <c r="K322" s="199"/>
      <c r="L322" s="200"/>
      <c r="M322" s="201" t="s">
        <v>1</v>
      </c>
      <c r="N322" s="202" t="s">
        <v>40</v>
      </c>
      <c r="P322" s="155">
        <f>O322*H322</f>
        <v>0</v>
      </c>
      <c r="Q322" s="155">
        <v>5.6120000000000003E-2</v>
      </c>
      <c r="R322" s="155">
        <f>Q322*H322</f>
        <v>0.17172720000000002</v>
      </c>
      <c r="S322" s="155">
        <v>0</v>
      </c>
      <c r="T322" s="156">
        <f>S322*H322</f>
        <v>0</v>
      </c>
      <c r="AR322" s="157" t="s">
        <v>160</v>
      </c>
      <c r="AT322" s="157" t="s">
        <v>304</v>
      </c>
      <c r="AU322" s="157" t="s">
        <v>85</v>
      </c>
      <c r="AY322" s="17" t="s">
        <v>128</v>
      </c>
      <c r="BE322" s="158">
        <f>IF(N322="základní",J322,0)</f>
        <v>0</v>
      </c>
      <c r="BF322" s="158">
        <f>IF(N322="snížená",J322,0)</f>
        <v>0</v>
      </c>
      <c r="BG322" s="158">
        <f>IF(N322="zákl. přenesená",J322,0)</f>
        <v>0</v>
      </c>
      <c r="BH322" s="158">
        <f>IF(N322="sníž. přenesená",J322,0)</f>
        <v>0</v>
      </c>
      <c r="BI322" s="158">
        <f>IF(N322="nulová",J322,0)</f>
        <v>0</v>
      </c>
      <c r="BJ322" s="17" t="s">
        <v>83</v>
      </c>
      <c r="BK322" s="158">
        <f>ROUND(I322*H322,2)</f>
        <v>0</v>
      </c>
      <c r="BL322" s="17" t="s">
        <v>134</v>
      </c>
      <c r="BM322" s="157" t="s">
        <v>554</v>
      </c>
    </row>
    <row r="323" spans="2:65" s="13" customFormat="1">
      <c r="B323" s="171"/>
      <c r="D323" s="165" t="s">
        <v>181</v>
      </c>
      <c r="F323" s="173" t="s">
        <v>555</v>
      </c>
      <c r="H323" s="174">
        <v>3.06</v>
      </c>
      <c r="I323" s="175"/>
      <c r="L323" s="171"/>
      <c r="M323" s="176"/>
      <c r="T323" s="177"/>
      <c r="AT323" s="172" t="s">
        <v>181</v>
      </c>
      <c r="AU323" s="172" t="s">
        <v>85</v>
      </c>
      <c r="AV323" s="13" t="s">
        <v>85</v>
      </c>
      <c r="AW323" s="13" t="s">
        <v>4</v>
      </c>
      <c r="AX323" s="13" t="s">
        <v>83</v>
      </c>
      <c r="AY323" s="172" t="s">
        <v>128</v>
      </c>
    </row>
    <row r="324" spans="2:65" s="1" customFormat="1" ht="24.2" customHeight="1">
      <c r="B324" s="32"/>
      <c r="C324" s="146" t="s">
        <v>556</v>
      </c>
      <c r="D324" s="146" t="s">
        <v>130</v>
      </c>
      <c r="E324" s="147" t="s">
        <v>557</v>
      </c>
      <c r="F324" s="148" t="s">
        <v>558</v>
      </c>
      <c r="G324" s="149" t="s">
        <v>235</v>
      </c>
      <c r="H324" s="150">
        <v>3.86</v>
      </c>
      <c r="I324" s="151"/>
      <c r="J324" s="152">
        <f>ROUND(I324*H324,2)</f>
        <v>0</v>
      </c>
      <c r="K324" s="153"/>
      <c r="L324" s="32"/>
      <c r="M324" s="154" t="s">
        <v>1</v>
      </c>
      <c r="N324" s="115" t="s">
        <v>40</v>
      </c>
      <c r="P324" s="155">
        <f>O324*H324</f>
        <v>0</v>
      </c>
      <c r="Q324" s="155">
        <v>2.2563399999999998</v>
      </c>
      <c r="R324" s="155">
        <f>Q324*H324</f>
        <v>8.7094723999999992</v>
      </c>
      <c r="S324" s="155">
        <v>0</v>
      </c>
      <c r="T324" s="156">
        <f>S324*H324</f>
        <v>0</v>
      </c>
      <c r="AR324" s="157" t="s">
        <v>134</v>
      </c>
      <c r="AT324" s="157" t="s">
        <v>130</v>
      </c>
      <c r="AU324" s="157" t="s">
        <v>85</v>
      </c>
      <c r="AY324" s="17" t="s">
        <v>128</v>
      </c>
      <c r="BE324" s="158">
        <f>IF(N324="základní",J324,0)</f>
        <v>0</v>
      </c>
      <c r="BF324" s="158">
        <f>IF(N324="snížená",J324,0)</f>
        <v>0</v>
      </c>
      <c r="BG324" s="158">
        <f>IF(N324="zákl. přenesená",J324,0)</f>
        <v>0</v>
      </c>
      <c r="BH324" s="158">
        <f>IF(N324="sníž. přenesená",J324,0)</f>
        <v>0</v>
      </c>
      <c r="BI324" s="158">
        <f>IF(N324="nulová",J324,0)</f>
        <v>0</v>
      </c>
      <c r="BJ324" s="17" t="s">
        <v>83</v>
      </c>
      <c r="BK324" s="158">
        <f>ROUND(I324*H324,2)</f>
        <v>0</v>
      </c>
      <c r="BL324" s="17" t="s">
        <v>134</v>
      </c>
      <c r="BM324" s="157" t="s">
        <v>559</v>
      </c>
    </row>
    <row r="325" spans="2:65" s="12" customFormat="1">
      <c r="B325" s="164"/>
      <c r="D325" s="165" t="s">
        <v>181</v>
      </c>
      <c r="E325" s="166" t="s">
        <v>1</v>
      </c>
      <c r="F325" s="167" t="s">
        <v>182</v>
      </c>
      <c r="H325" s="166" t="s">
        <v>1</v>
      </c>
      <c r="I325" s="168"/>
      <c r="L325" s="164"/>
      <c r="M325" s="169"/>
      <c r="T325" s="170"/>
      <c r="AT325" s="166" t="s">
        <v>181</v>
      </c>
      <c r="AU325" s="166" t="s">
        <v>85</v>
      </c>
      <c r="AV325" s="12" t="s">
        <v>83</v>
      </c>
      <c r="AW325" s="12" t="s">
        <v>32</v>
      </c>
      <c r="AX325" s="12" t="s">
        <v>75</v>
      </c>
      <c r="AY325" s="166" t="s">
        <v>128</v>
      </c>
    </row>
    <row r="326" spans="2:65" s="13" customFormat="1">
      <c r="B326" s="171"/>
      <c r="D326" s="165" t="s">
        <v>181</v>
      </c>
      <c r="E326" s="172" t="s">
        <v>1</v>
      </c>
      <c r="F326" s="173" t="s">
        <v>560</v>
      </c>
      <c r="H326" s="174">
        <v>3.86</v>
      </c>
      <c r="I326" s="175"/>
      <c r="L326" s="171"/>
      <c r="M326" s="176"/>
      <c r="T326" s="177"/>
      <c r="AT326" s="172" t="s">
        <v>181</v>
      </c>
      <c r="AU326" s="172" t="s">
        <v>85</v>
      </c>
      <c r="AV326" s="13" t="s">
        <v>85</v>
      </c>
      <c r="AW326" s="13" t="s">
        <v>32</v>
      </c>
      <c r="AX326" s="13" t="s">
        <v>75</v>
      </c>
      <c r="AY326" s="172" t="s">
        <v>128</v>
      </c>
    </row>
    <row r="327" spans="2:65" s="14" customFormat="1">
      <c r="B327" s="178"/>
      <c r="D327" s="165" t="s">
        <v>181</v>
      </c>
      <c r="E327" s="179" t="s">
        <v>1</v>
      </c>
      <c r="F327" s="180" t="s">
        <v>184</v>
      </c>
      <c r="H327" s="181">
        <v>3.86</v>
      </c>
      <c r="I327" s="182"/>
      <c r="L327" s="178"/>
      <c r="M327" s="183"/>
      <c r="T327" s="184"/>
      <c r="AT327" s="179" t="s">
        <v>181</v>
      </c>
      <c r="AU327" s="179" t="s">
        <v>85</v>
      </c>
      <c r="AV327" s="14" t="s">
        <v>134</v>
      </c>
      <c r="AW327" s="14" t="s">
        <v>32</v>
      </c>
      <c r="AX327" s="14" t="s">
        <v>83</v>
      </c>
      <c r="AY327" s="179" t="s">
        <v>128</v>
      </c>
    </row>
    <row r="328" spans="2:65" s="1" customFormat="1" ht="24.2" customHeight="1">
      <c r="B328" s="32"/>
      <c r="C328" s="146" t="s">
        <v>561</v>
      </c>
      <c r="D328" s="146" t="s">
        <v>130</v>
      </c>
      <c r="E328" s="147" t="s">
        <v>562</v>
      </c>
      <c r="F328" s="148" t="s">
        <v>563</v>
      </c>
      <c r="G328" s="149" t="s">
        <v>179</v>
      </c>
      <c r="H328" s="150">
        <v>0.75</v>
      </c>
      <c r="I328" s="151"/>
      <c r="J328" s="152">
        <f>ROUND(I328*H328,2)</f>
        <v>0</v>
      </c>
      <c r="K328" s="153"/>
      <c r="L328" s="32"/>
      <c r="M328" s="154" t="s">
        <v>1</v>
      </c>
      <c r="N328" s="115" t="s">
        <v>40</v>
      </c>
      <c r="P328" s="155">
        <f>O328*H328</f>
        <v>0</v>
      </c>
      <c r="Q328" s="155">
        <v>0.24601000000000001</v>
      </c>
      <c r="R328" s="155">
        <f>Q328*H328</f>
        <v>0.18450749999999999</v>
      </c>
      <c r="S328" s="155">
        <v>0</v>
      </c>
      <c r="T328" s="156">
        <f>S328*H328</f>
        <v>0</v>
      </c>
      <c r="AR328" s="157" t="s">
        <v>134</v>
      </c>
      <c r="AT328" s="157" t="s">
        <v>130</v>
      </c>
      <c r="AU328" s="157" t="s">
        <v>85</v>
      </c>
      <c r="AY328" s="17" t="s">
        <v>128</v>
      </c>
      <c r="BE328" s="158">
        <f>IF(N328="základní",J328,0)</f>
        <v>0</v>
      </c>
      <c r="BF328" s="158">
        <f>IF(N328="snížená",J328,0)</f>
        <v>0</v>
      </c>
      <c r="BG328" s="158">
        <f>IF(N328="zákl. přenesená",J328,0)</f>
        <v>0</v>
      </c>
      <c r="BH328" s="158">
        <f>IF(N328="sníž. přenesená",J328,0)</f>
        <v>0</v>
      </c>
      <c r="BI328" s="158">
        <f>IF(N328="nulová",J328,0)</f>
        <v>0</v>
      </c>
      <c r="BJ328" s="17" t="s">
        <v>83</v>
      </c>
      <c r="BK328" s="158">
        <f>ROUND(I328*H328,2)</f>
        <v>0</v>
      </c>
      <c r="BL328" s="17" t="s">
        <v>134</v>
      </c>
      <c r="BM328" s="157" t="s">
        <v>564</v>
      </c>
    </row>
    <row r="329" spans="2:65" s="12" customFormat="1">
      <c r="B329" s="164"/>
      <c r="D329" s="165" t="s">
        <v>181</v>
      </c>
      <c r="E329" s="166" t="s">
        <v>1</v>
      </c>
      <c r="F329" s="167" t="s">
        <v>565</v>
      </c>
      <c r="H329" s="166" t="s">
        <v>1</v>
      </c>
      <c r="I329" s="168"/>
      <c r="L329" s="164"/>
      <c r="M329" s="169"/>
      <c r="T329" s="170"/>
      <c r="AT329" s="166" t="s">
        <v>181</v>
      </c>
      <c r="AU329" s="166" t="s">
        <v>85</v>
      </c>
      <c r="AV329" s="12" t="s">
        <v>83</v>
      </c>
      <c r="AW329" s="12" t="s">
        <v>32</v>
      </c>
      <c r="AX329" s="12" t="s">
        <v>75</v>
      </c>
      <c r="AY329" s="166" t="s">
        <v>128</v>
      </c>
    </row>
    <row r="330" spans="2:65" s="13" customFormat="1">
      <c r="B330" s="171"/>
      <c r="D330" s="165" t="s">
        <v>181</v>
      </c>
      <c r="E330" s="172" t="s">
        <v>1</v>
      </c>
      <c r="F330" s="173" t="s">
        <v>566</v>
      </c>
      <c r="H330" s="174">
        <v>0.75</v>
      </c>
      <c r="I330" s="175"/>
      <c r="L330" s="171"/>
      <c r="M330" s="176"/>
      <c r="T330" s="177"/>
      <c r="AT330" s="172" t="s">
        <v>181</v>
      </c>
      <c r="AU330" s="172" t="s">
        <v>85</v>
      </c>
      <c r="AV330" s="13" t="s">
        <v>85</v>
      </c>
      <c r="AW330" s="13" t="s">
        <v>32</v>
      </c>
      <c r="AX330" s="13" t="s">
        <v>75</v>
      </c>
      <c r="AY330" s="172" t="s">
        <v>128</v>
      </c>
    </row>
    <row r="331" spans="2:65" s="14" customFormat="1">
      <c r="B331" s="178"/>
      <c r="D331" s="165" t="s">
        <v>181</v>
      </c>
      <c r="E331" s="179" t="s">
        <v>1</v>
      </c>
      <c r="F331" s="180" t="s">
        <v>184</v>
      </c>
      <c r="H331" s="181">
        <v>0.75</v>
      </c>
      <c r="I331" s="182"/>
      <c r="L331" s="178"/>
      <c r="M331" s="183"/>
      <c r="T331" s="184"/>
      <c r="AT331" s="179" t="s">
        <v>181</v>
      </c>
      <c r="AU331" s="179" t="s">
        <v>85</v>
      </c>
      <c r="AV331" s="14" t="s">
        <v>134</v>
      </c>
      <c r="AW331" s="14" t="s">
        <v>32</v>
      </c>
      <c r="AX331" s="14" t="s">
        <v>83</v>
      </c>
      <c r="AY331" s="179" t="s">
        <v>128</v>
      </c>
    </row>
    <row r="332" spans="2:65" s="1" customFormat="1" ht="16.5" customHeight="1">
      <c r="B332" s="32"/>
      <c r="C332" s="192" t="s">
        <v>567</v>
      </c>
      <c r="D332" s="192" t="s">
        <v>304</v>
      </c>
      <c r="E332" s="193" t="s">
        <v>568</v>
      </c>
      <c r="F332" s="194" t="s">
        <v>569</v>
      </c>
      <c r="G332" s="195" t="s">
        <v>205</v>
      </c>
      <c r="H332" s="196">
        <v>1.5</v>
      </c>
      <c r="I332" s="197"/>
      <c r="J332" s="198">
        <f>ROUND(I332*H332,2)</f>
        <v>0</v>
      </c>
      <c r="K332" s="199"/>
      <c r="L332" s="200"/>
      <c r="M332" s="201" t="s">
        <v>1</v>
      </c>
      <c r="N332" s="202" t="s">
        <v>40</v>
      </c>
      <c r="P332" s="155">
        <f>O332*H332</f>
        <v>0</v>
      </c>
      <c r="Q332" s="155">
        <v>0.114</v>
      </c>
      <c r="R332" s="155">
        <f>Q332*H332</f>
        <v>0.17100000000000001</v>
      </c>
      <c r="S332" s="155">
        <v>0</v>
      </c>
      <c r="T332" s="156">
        <f>S332*H332</f>
        <v>0</v>
      </c>
      <c r="AR332" s="157" t="s">
        <v>160</v>
      </c>
      <c r="AT332" s="157" t="s">
        <v>304</v>
      </c>
      <c r="AU332" s="157" t="s">
        <v>85</v>
      </c>
      <c r="AY332" s="17" t="s">
        <v>128</v>
      </c>
      <c r="BE332" s="158">
        <f>IF(N332="základní",J332,0)</f>
        <v>0</v>
      </c>
      <c r="BF332" s="158">
        <f>IF(N332="snížená",J332,0)</f>
        <v>0</v>
      </c>
      <c r="BG332" s="158">
        <f>IF(N332="zákl. přenesená",J332,0)</f>
        <v>0</v>
      </c>
      <c r="BH332" s="158">
        <f>IF(N332="sníž. přenesená",J332,0)</f>
        <v>0</v>
      </c>
      <c r="BI332" s="158">
        <f>IF(N332="nulová",J332,0)</f>
        <v>0</v>
      </c>
      <c r="BJ332" s="17" t="s">
        <v>83</v>
      </c>
      <c r="BK332" s="158">
        <f>ROUND(I332*H332,2)</f>
        <v>0</v>
      </c>
      <c r="BL332" s="17" t="s">
        <v>134</v>
      </c>
      <c r="BM332" s="157" t="s">
        <v>570</v>
      </c>
    </row>
    <row r="333" spans="2:65" s="13" customFormat="1">
      <c r="B333" s="171"/>
      <c r="D333" s="165" t="s">
        <v>181</v>
      </c>
      <c r="F333" s="173" t="s">
        <v>571</v>
      </c>
      <c r="H333" s="174">
        <v>1.5</v>
      </c>
      <c r="I333" s="175"/>
      <c r="L333" s="171"/>
      <c r="M333" s="176"/>
      <c r="T333" s="177"/>
      <c r="AT333" s="172" t="s">
        <v>181</v>
      </c>
      <c r="AU333" s="172" t="s">
        <v>85</v>
      </c>
      <c r="AV333" s="13" t="s">
        <v>85</v>
      </c>
      <c r="AW333" s="13" t="s">
        <v>4</v>
      </c>
      <c r="AX333" s="13" t="s">
        <v>83</v>
      </c>
      <c r="AY333" s="172" t="s">
        <v>128</v>
      </c>
    </row>
    <row r="334" spans="2:65" s="11" customFormat="1" ht="20.85" customHeight="1">
      <c r="B334" s="134"/>
      <c r="D334" s="135" t="s">
        <v>74</v>
      </c>
      <c r="E334" s="144" t="s">
        <v>572</v>
      </c>
      <c r="F334" s="144" t="s">
        <v>573</v>
      </c>
      <c r="I334" s="137"/>
      <c r="J334" s="145">
        <f>BK334</f>
        <v>0</v>
      </c>
      <c r="L334" s="134"/>
      <c r="M334" s="139"/>
      <c r="P334" s="140">
        <f>P335</f>
        <v>0</v>
      </c>
      <c r="R334" s="140">
        <f>R335</f>
        <v>0</v>
      </c>
      <c r="T334" s="141">
        <f>T335</f>
        <v>0</v>
      </c>
      <c r="AR334" s="135" t="s">
        <v>83</v>
      </c>
      <c r="AT334" s="142" t="s">
        <v>74</v>
      </c>
      <c r="AU334" s="142" t="s">
        <v>85</v>
      </c>
      <c r="AY334" s="135" t="s">
        <v>128</v>
      </c>
      <c r="BK334" s="143">
        <f>BK335</f>
        <v>0</v>
      </c>
    </row>
    <row r="335" spans="2:65" s="1" customFormat="1" ht="24.2" customHeight="1">
      <c r="B335" s="32"/>
      <c r="C335" s="146" t="s">
        <v>574</v>
      </c>
      <c r="D335" s="146" t="s">
        <v>130</v>
      </c>
      <c r="E335" s="147" t="s">
        <v>575</v>
      </c>
      <c r="F335" s="148" t="s">
        <v>576</v>
      </c>
      <c r="G335" s="149" t="s">
        <v>577</v>
      </c>
      <c r="H335" s="150">
        <v>2</v>
      </c>
      <c r="I335" s="151"/>
      <c r="J335" s="152">
        <f>ROUND(I335*H335,2)</f>
        <v>0</v>
      </c>
      <c r="K335" s="153"/>
      <c r="L335" s="32"/>
      <c r="M335" s="154" t="s">
        <v>1</v>
      </c>
      <c r="N335" s="115" t="s">
        <v>40</v>
      </c>
      <c r="P335" s="155">
        <f>O335*H335</f>
        <v>0</v>
      </c>
      <c r="Q335" s="155">
        <v>0</v>
      </c>
      <c r="R335" s="155">
        <f>Q335*H335</f>
        <v>0</v>
      </c>
      <c r="S335" s="155">
        <v>0</v>
      </c>
      <c r="T335" s="156">
        <f>S335*H335</f>
        <v>0</v>
      </c>
      <c r="AR335" s="157" t="s">
        <v>134</v>
      </c>
      <c r="AT335" s="157" t="s">
        <v>130</v>
      </c>
      <c r="AU335" s="157" t="s">
        <v>139</v>
      </c>
      <c r="AY335" s="17" t="s">
        <v>128</v>
      </c>
      <c r="BE335" s="158">
        <f>IF(N335="základní",J335,0)</f>
        <v>0</v>
      </c>
      <c r="BF335" s="158">
        <f>IF(N335="snížená",J335,0)</f>
        <v>0</v>
      </c>
      <c r="BG335" s="158">
        <f>IF(N335="zákl. přenesená",J335,0)</f>
        <v>0</v>
      </c>
      <c r="BH335" s="158">
        <f>IF(N335="sníž. přenesená",J335,0)</f>
        <v>0</v>
      </c>
      <c r="BI335" s="158">
        <f>IF(N335="nulová",J335,0)</f>
        <v>0</v>
      </c>
      <c r="BJ335" s="17" t="s">
        <v>83</v>
      </c>
      <c r="BK335" s="158">
        <f>ROUND(I335*H335,2)</f>
        <v>0</v>
      </c>
      <c r="BL335" s="17" t="s">
        <v>134</v>
      </c>
      <c r="BM335" s="157" t="s">
        <v>578</v>
      </c>
    </row>
    <row r="336" spans="2:65" s="11" customFormat="1" ht="22.9" customHeight="1">
      <c r="B336" s="134"/>
      <c r="D336" s="135" t="s">
        <v>74</v>
      </c>
      <c r="E336" s="144" t="s">
        <v>579</v>
      </c>
      <c r="F336" s="144" t="s">
        <v>580</v>
      </c>
      <c r="I336" s="137"/>
      <c r="J336" s="145">
        <f>BK336</f>
        <v>0</v>
      </c>
      <c r="L336" s="134"/>
      <c r="M336" s="139"/>
      <c r="P336" s="140">
        <f>SUM(P337:P350)</f>
        <v>0</v>
      </c>
      <c r="R336" s="140">
        <f>SUM(R337:R350)</f>
        <v>0</v>
      </c>
      <c r="T336" s="141">
        <f>SUM(T337:T350)</f>
        <v>0</v>
      </c>
      <c r="AR336" s="135" t="s">
        <v>83</v>
      </c>
      <c r="AT336" s="142" t="s">
        <v>74</v>
      </c>
      <c r="AU336" s="142" t="s">
        <v>83</v>
      </c>
      <c r="AY336" s="135" t="s">
        <v>128</v>
      </c>
      <c r="BK336" s="143">
        <f>SUM(BK337:BK350)</f>
        <v>0</v>
      </c>
    </row>
    <row r="337" spans="2:65" s="1" customFormat="1" ht="44.25" customHeight="1">
      <c r="B337" s="32"/>
      <c r="C337" s="146" t="s">
        <v>581</v>
      </c>
      <c r="D337" s="146" t="s">
        <v>130</v>
      </c>
      <c r="E337" s="147" t="s">
        <v>582</v>
      </c>
      <c r="F337" s="148" t="s">
        <v>583</v>
      </c>
      <c r="G337" s="149" t="s">
        <v>283</v>
      </c>
      <c r="H337" s="150">
        <v>26.5</v>
      </c>
      <c r="I337" s="151"/>
      <c r="J337" s="152">
        <f>ROUND(I337*H337,2)</f>
        <v>0</v>
      </c>
      <c r="K337" s="153"/>
      <c r="L337" s="32"/>
      <c r="M337" s="154" t="s">
        <v>1</v>
      </c>
      <c r="N337" s="115" t="s">
        <v>40</v>
      </c>
      <c r="P337" s="155">
        <f>O337*H337</f>
        <v>0</v>
      </c>
      <c r="Q337" s="155">
        <v>0</v>
      </c>
      <c r="R337" s="155">
        <f>Q337*H337</f>
        <v>0</v>
      </c>
      <c r="S337" s="155">
        <v>0</v>
      </c>
      <c r="T337" s="156">
        <f>S337*H337</f>
        <v>0</v>
      </c>
      <c r="AR337" s="157" t="s">
        <v>134</v>
      </c>
      <c r="AT337" s="157" t="s">
        <v>130</v>
      </c>
      <c r="AU337" s="157" t="s">
        <v>85</v>
      </c>
      <c r="AY337" s="17" t="s">
        <v>128</v>
      </c>
      <c r="BE337" s="158">
        <f>IF(N337="základní",J337,0)</f>
        <v>0</v>
      </c>
      <c r="BF337" s="158">
        <f>IF(N337="snížená",J337,0)</f>
        <v>0</v>
      </c>
      <c r="BG337" s="158">
        <f>IF(N337="zákl. přenesená",J337,0)</f>
        <v>0</v>
      </c>
      <c r="BH337" s="158">
        <f>IF(N337="sníž. přenesená",J337,0)</f>
        <v>0</v>
      </c>
      <c r="BI337" s="158">
        <f>IF(N337="nulová",J337,0)</f>
        <v>0</v>
      </c>
      <c r="BJ337" s="17" t="s">
        <v>83</v>
      </c>
      <c r="BK337" s="158">
        <f>ROUND(I337*H337,2)</f>
        <v>0</v>
      </c>
      <c r="BL337" s="17" t="s">
        <v>134</v>
      </c>
      <c r="BM337" s="157" t="s">
        <v>584</v>
      </c>
    </row>
    <row r="338" spans="2:65" s="1" customFormat="1" ht="21.75" customHeight="1">
      <c r="B338" s="32"/>
      <c r="C338" s="146" t="s">
        <v>585</v>
      </c>
      <c r="D338" s="146" t="s">
        <v>130</v>
      </c>
      <c r="E338" s="147" t="s">
        <v>586</v>
      </c>
      <c r="F338" s="148" t="s">
        <v>587</v>
      </c>
      <c r="G338" s="149" t="s">
        <v>283</v>
      </c>
      <c r="H338" s="150">
        <v>26.5</v>
      </c>
      <c r="I338" s="151"/>
      <c r="J338" s="152">
        <f>ROUND(I338*H338,2)</f>
        <v>0</v>
      </c>
      <c r="K338" s="153"/>
      <c r="L338" s="32"/>
      <c r="M338" s="154" t="s">
        <v>1</v>
      </c>
      <c r="N338" s="115" t="s">
        <v>40</v>
      </c>
      <c r="P338" s="155">
        <f>O338*H338</f>
        <v>0</v>
      </c>
      <c r="Q338" s="155">
        <v>0</v>
      </c>
      <c r="R338" s="155">
        <f>Q338*H338</f>
        <v>0</v>
      </c>
      <c r="S338" s="155">
        <v>0</v>
      </c>
      <c r="T338" s="156">
        <f>S338*H338</f>
        <v>0</v>
      </c>
      <c r="AR338" s="157" t="s">
        <v>134</v>
      </c>
      <c r="AT338" s="157" t="s">
        <v>130</v>
      </c>
      <c r="AU338" s="157" t="s">
        <v>85</v>
      </c>
      <c r="AY338" s="17" t="s">
        <v>128</v>
      </c>
      <c r="BE338" s="158">
        <f>IF(N338="základní",J338,0)</f>
        <v>0</v>
      </c>
      <c r="BF338" s="158">
        <f>IF(N338="snížená",J338,0)</f>
        <v>0</v>
      </c>
      <c r="BG338" s="158">
        <f>IF(N338="zákl. přenesená",J338,0)</f>
        <v>0</v>
      </c>
      <c r="BH338" s="158">
        <f>IF(N338="sníž. přenesená",J338,0)</f>
        <v>0</v>
      </c>
      <c r="BI338" s="158">
        <f>IF(N338="nulová",J338,0)</f>
        <v>0</v>
      </c>
      <c r="BJ338" s="17" t="s">
        <v>83</v>
      </c>
      <c r="BK338" s="158">
        <f>ROUND(I338*H338,2)</f>
        <v>0</v>
      </c>
      <c r="BL338" s="17" t="s">
        <v>134</v>
      </c>
      <c r="BM338" s="157" t="s">
        <v>588</v>
      </c>
    </row>
    <row r="339" spans="2:65" s="1" customFormat="1" ht="24.2" customHeight="1">
      <c r="B339" s="32"/>
      <c r="C339" s="146" t="s">
        <v>589</v>
      </c>
      <c r="D339" s="146" t="s">
        <v>130</v>
      </c>
      <c r="E339" s="147" t="s">
        <v>590</v>
      </c>
      <c r="F339" s="148" t="s">
        <v>591</v>
      </c>
      <c r="G339" s="149" t="s">
        <v>283</v>
      </c>
      <c r="H339" s="150">
        <v>503.5</v>
      </c>
      <c r="I339" s="151"/>
      <c r="J339" s="152">
        <f>ROUND(I339*H339,2)</f>
        <v>0</v>
      </c>
      <c r="K339" s="153"/>
      <c r="L339" s="32"/>
      <c r="M339" s="154" t="s">
        <v>1</v>
      </c>
      <c r="N339" s="115" t="s">
        <v>40</v>
      </c>
      <c r="P339" s="155">
        <f>O339*H339</f>
        <v>0</v>
      </c>
      <c r="Q339" s="155">
        <v>0</v>
      </c>
      <c r="R339" s="155">
        <f>Q339*H339</f>
        <v>0</v>
      </c>
      <c r="S339" s="155">
        <v>0</v>
      </c>
      <c r="T339" s="156">
        <f>S339*H339</f>
        <v>0</v>
      </c>
      <c r="AR339" s="157" t="s">
        <v>134</v>
      </c>
      <c r="AT339" s="157" t="s">
        <v>130</v>
      </c>
      <c r="AU339" s="157" t="s">
        <v>85</v>
      </c>
      <c r="AY339" s="17" t="s">
        <v>128</v>
      </c>
      <c r="BE339" s="158">
        <f>IF(N339="základní",J339,0)</f>
        <v>0</v>
      </c>
      <c r="BF339" s="158">
        <f>IF(N339="snížená",J339,0)</f>
        <v>0</v>
      </c>
      <c r="BG339" s="158">
        <f>IF(N339="zákl. přenesená",J339,0)</f>
        <v>0</v>
      </c>
      <c r="BH339" s="158">
        <f>IF(N339="sníž. přenesená",J339,0)</f>
        <v>0</v>
      </c>
      <c r="BI339" s="158">
        <f>IF(N339="nulová",J339,0)</f>
        <v>0</v>
      </c>
      <c r="BJ339" s="17" t="s">
        <v>83</v>
      </c>
      <c r="BK339" s="158">
        <f>ROUND(I339*H339,2)</f>
        <v>0</v>
      </c>
      <c r="BL339" s="17" t="s">
        <v>134</v>
      </c>
      <c r="BM339" s="157" t="s">
        <v>592</v>
      </c>
    </row>
    <row r="340" spans="2:65" s="13" customFormat="1">
      <c r="B340" s="171"/>
      <c r="D340" s="165" t="s">
        <v>181</v>
      </c>
      <c r="F340" s="173" t="s">
        <v>593</v>
      </c>
      <c r="H340" s="174">
        <v>503.5</v>
      </c>
      <c r="I340" s="175"/>
      <c r="L340" s="171"/>
      <c r="M340" s="176"/>
      <c r="T340" s="177"/>
      <c r="AT340" s="172" t="s">
        <v>181</v>
      </c>
      <c r="AU340" s="172" t="s">
        <v>85</v>
      </c>
      <c r="AV340" s="13" t="s">
        <v>85</v>
      </c>
      <c r="AW340" s="13" t="s">
        <v>4</v>
      </c>
      <c r="AX340" s="13" t="s">
        <v>83</v>
      </c>
      <c r="AY340" s="172" t="s">
        <v>128</v>
      </c>
    </row>
    <row r="341" spans="2:65" s="1" customFormat="1" ht="16.5" customHeight="1">
      <c r="B341" s="32"/>
      <c r="C341" s="146" t="s">
        <v>594</v>
      </c>
      <c r="D341" s="146" t="s">
        <v>130</v>
      </c>
      <c r="E341" s="147" t="s">
        <v>595</v>
      </c>
      <c r="F341" s="148" t="s">
        <v>596</v>
      </c>
      <c r="G341" s="149" t="s">
        <v>283</v>
      </c>
      <c r="H341" s="150">
        <v>18.545000000000002</v>
      </c>
      <c r="I341" s="151"/>
      <c r="J341" s="152">
        <f>ROUND(I341*H341,2)</f>
        <v>0</v>
      </c>
      <c r="K341" s="153"/>
      <c r="L341" s="32"/>
      <c r="M341" s="154" t="s">
        <v>1</v>
      </c>
      <c r="N341" s="115" t="s">
        <v>40</v>
      </c>
      <c r="P341" s="155">
        <f>O341*H341</f>
        <v>0</v>
      </c>
      <c r="Q341" s="155">
        <v>0</v>
      </c>
      <c r="R341" s="155">
        <f>Q341*H341</f>
        <v>0</v>
      </c>
      <c r="S341" s="155">
        <v>0</v>
      </c>
      <c r="T341" s="156">
        <f>S341*H341</f>
        <v>0</v>
      </c>
      <c r="AR341" s="157" t="s">
        <v>134</v>
      </c>
      <c r="AT341" s="157" t="s">
        <v>130</v>
      </c>
      <c r="AU341" s="157" t="s">
        <v>85</v>
      </c>
      <c r="AY341" s="17" t="s">
        <v>128</v>
      </c>
      <c r="BE341" s="158">
        <f>IF(N341="základní",J341,0)</f>
        <v>0</v>
      </c>
      <c r="BF341" s="158">
        <f>IF(N341="snížená",J341,0)</f>
        <v>0</v>
      </c>
      <c r="BG341" s="158">
        <f>IF(N341="zákl. přenesená",J341,0)</f>
        <v>0</v>
      </c>
      <c r="BH341" s="158">
        <f>IF(N341="sníž. přenesená",J341,0)</f>
        <v>0</v>
      </c>
      <c r="BI341" s="158">
        <f>IF(N341="nulová",J341,0)</f>
        <v>0</v>
      </c>
      <c r="BJ341" s="17" t="s">
        <v>83</v>
      </c>
      <c r="BK341" s="158">
        <f>ROUND(I341*H341,2)</f>
        <v>0</v>
      </c>
      <c r="BL341" s="17" t="s">
        <v>134</v>
      </c>
      <c r="BM341" s="157" t="s">
        <v>597</v>
      </c>
    </row>
    <row r="342" spans="2:65" s="12" customFormat="1">
      <c r="B342" s="164"/>
      <c r="D342" s="165" t="s">
        <v>181</v>
      </c>
      <c r="E342" s="166" t="s">
        <v>1</v>
      </c>
      <c r="F342" s="167" t="s">
        <v>598</v>
      </c>
      <c r="H342" s="166" t="s">
        <v>1</v>
      </c>
      <c r="I342" s="168"/>
      <c r="L342" s="164"/>
      <c r="M342" s="169"/>
      <c r="T342" s="170"/>
      <c r="AT342" s="166" t="s">
        <v>181</v>
      </c>
      <c r="AU342" s="166" t="s">
        <v>85</v>
      </c>
      <c r="AV342" s="12" t="s">
        <v>83</v>
      </c>
      <c r="AW342" s="12" t="s">
        <v>32</v>
      </c>
      <c r="AX342" s="12" t="s">
        <v>75</v>
      </c>
      <c r="AY342" s="166" t="s">
        <v>128</v>
      </c>
    </row>
    <row r="343" spans="2:65" s="13" customFormat="1">
      <c r="B343" s="171"/>
      <c r="D343" s="165" t="s">
        <v>181</v>
      </c>
      <c r="E343" s="172" t="s">
        <v>1</v>
      </c>
      <c r="F343" s="173" t="s">
        <v>599</v>
      </c>
      <c r="H343" s="174">
        <v>18.545000000000002</v>
      </c>
      <c r="I343" s="175"/>
      <c r="L343" s="171"/>
      <c r="M343" s="176"/>
      <c r="T343" s="177"/>
      <c r="AT343" s="172" t="s">
        <v>181</v>
      </c>
      <c r="AU343" s="172" t="s">
        <v>85</v>
      </c>
      <c r="AV343" s="13" t="s">
        <v>85</v>
      </c>
      <c r="AW343" s="13" t="s">
        <v>32</v>
      </c>
      <c r="AX343" s="13" t="s">
        <v>75</v>
      </c>
      <c r="AY343" s="172" t="s">
        <v>128</v>
      </c>
    </row>
    <row r="344" spans="2:65" s="14" customFormat="1">
      <c r="B344" s="178"/>
      <c r="D344" s="165" t="s">
        <v>181</v>
      </c>
      <c r="E344" s="179" t="s">
        <v>1</v>
      </c>
      <c r="F344" s="180" t="s">
        <v>184</v>
      </c>
      <c r="H344" s="181">
        <v>18.545000000000002</v>
      </c>
      <c r="I344" s="182"/>
      <c r="L344" s="178"/>
      <c r="M344" s="183"/>
      <c r="T344" s="184"/>
      <c r="AT344" s="179" t="s">
        <v>181</v>
      </c>
      <c r="AU344" s="179" t="s">
        <v>85</v>
      </c>
      <c r="AV344" s="14" t="s">
        <v>134</v>
      </c>
      <c r="AW344" s="14" t="s">
        <v>32</v>
      </c>
      <c r="AX344" s="14" t="s">
        <v>83</v>
      </c>
      <c r="AY344" s="179" t="s">
        <v>128</v>
      </c>
    </row>
    <row r="345" spans="2:65" s="1" customFormat="1" ht="24.2" customHeight="1">
      <c r="B345" s="32"/>
      <c r="C345" s="146" t="s">
        <v>600</v>
      </c>
      <c r="D345" s="146" t="s">
        <v>130</v>
      </c>
      <c r="E345" s="147" t="s">
        <v>601</v>
      </c>
      <c r="F345" s="148" t="s">
        <v>602</v>
      </c>
      <c r="G345" s="149" t="s">
        <v>283</v>
      </c>
      <c r="H345" s="150">
        <v>352.35500000000002</v>
      </c>
      <c r="I345" s="151"/>
      <c r="J345" s="152">
        <f>ROUND(I345*H345,2)</f>
        <v>0</v>
      </c>
      <c r="K345" s="153"/>
      <c r="L345" s="32"/>
      <c r="M345" s="154" t="s">
        <v>1</v>
      </c>
      <c r="N345" s="115" t="s">
        <v>40</v>
      </c>
      <c r="P345" s="155">
        <f>O345*H345</f>
        <v>0</v>
      </c>
      <c r="Q345" s="155">
        <v>0</v>
      </c>
      <c r="R345" s="155">
        <f>Q345*H345</f>
        <v>0</v>
      </c>
      <c r="S345" s="155">
        <v>0</v>
      </c>
      <c r="T345" s="156">
        <f>S345*H345</f>
        <v>0</v>
      </c>
      <c r="AR345" s="157" t="s">
        <v>134</v>
      </c>
      <c r="AT345" s="157" t="s">
        <v>130</v>
      </c>
      <c r="AU345" s="157" t="s">
        <v>85</v>
      </c>
      <c r="AY345" s="17" t="s">
        <v>128</v>
      </c>
      <c r="BE345" s="158">
        <f>IF(N345="základní",J345,0)</f>
        <v>0</v>
      </c>
      <c r="BF345" s="158">
        <f>IF(N345="snížená",J345,0)</f>
        <v>0</v>
      </c>
      <c r="BG345" s="158">
        <f>IF(N345="zákl. přenesená",J345,0)</f>
        <v>0</v>
      </c>
      <c r="BH345" s="158">
        <f>IF(N345="sníž. přenesená",J345,0)</f>
        <v>0</v>
      </c>
      <c r="BI345" s="158">
        <f>IF(N345="nulová",J345,0)</f>
        <v>0</v>
      </c>
      <c r="BJ345" s="17" t="s">
        <v>83</v>
      </c>
      <c r="BK345" s="158">
        <f>ROUND(I345*H345,2)</f>
        <v>0</v>
      </c>
      <c r="BL345" s="17" t="s">
        <v>134</v>
      </c>
      <c r="BM345" s="157" t="s">
        <v>603</v>
      </c>
    </row>
    <row r="346" spans="2:65" s="13" customFormat="1">
      <c r="B346" s="171"/>
      <c r="D346" s="165" t="s">
        <v>181</v>
      </c>
      <c r="E346" s="172" t="s">
        <v>1</v>
      </c>
      <c r="F346" s="173" t="s">
        <v>604</v>
      </c>
      <c r="H346" s="174">
        <v>352.35500000000002</v>
      </c>
      <c r="I346" s="175"/>
      <c r="L346" s="171"/>
      <c r="M346" s="176"/>
      <c r="T346" s="177"/>
      <c r="AT346" s="172" t="s">
        <v>181</v>
      </c>
      <c r="AU346" s="172" t="s">
        <v>85</v>
      </c>
      <c r="AV346" s="13" t="s">
        <v>85</v>
      </c>
      <c r="AW346" s="13" t="s">
        <v>32</v>
      </c>
      <c r="AX346" s="13" t="s">
        <v>75</v>
      </c>
      <c r="AY346" s="172" t="s">
        <v>128</v>
      </c>
    </row>
    <row r="347" spans="2:65" s="14" customFormat="1">
      <c r="B347" s="178"/>
      <c r="D347" s="165" t="s">
        <v>181</v>
      </c>
      <c r="E347" s="179" t="s">
        <v>1</v>
      </c>
      <c r="F347" s="180" t="s">
        <v>184</v>
      </c>
      <c r="H347" s="181">
        <v>352.35500000000002</v>
      </c>
      <c r="I347" s="182"/>
      <c r="L347" s="178"/>
      <c r="M347" s="183"/>
      <c r="T347" s="184"/>
      <c r="AT347" s="179" t="s">
        <v>181</v>
      </c>
      <c r="AU347" s="179" t="s">
        <v>85</v>
      </c>
      <c r="AV347" s="14" t="s">
        <v>134</v>
      </c>
      <c r="AW347" s="14" t="s">
        <v>32</v>
      </c>
      <c r="AX347" s="14" t="s">
        <v>83</v>
      </c>
      <c r="AY347" s="179" t="s">
        <v>128</v>
      </c>
    </row>
    <row r="348" spans="2:65" s="1" customFormat="1" ht="24.2" customHeight="1">
      <c r="B348" s="32"/>
      <c r="C348" s="146" t="s">
        <v>605</v>
      </c>
      <c r="D348" s="146" t="s">
        <v>130</v>
      </c>
      <c r="E348" s="147" t="s">
        <v>606</v>
      </c>
      <c r="F348" s="148" t="s">
        <v>607</v>
      </c>
      <c r="G348" s="149" t="s">
        <v>283</v>
      </c>
      <c r="H348" s="150">
        <v>26.5</v>
      </c>
      <c r="I348" s="151"/>
      <c r="J348" s="152">
        <f>ROUND(I348*H348,2)</f>
        <v>0</v>
      </c>
      <c r="K348" s="153"/>
      <c r="L348" s="32"/>
      <c r="M348" s="154" t="s">
        <v>1</v>
      </c>
      <c r="N348" s="115" t="s">
        <v>40</v>
      </c>
      <c r="P348" s="155">
        <f>O348*H348</f>
        <v>0</v>
      </c>
      <c r="Q348" s="155">
        <v>0</v>
      </c>
      <c r="R348" s="155">
        <f>Q348*H348</f>
        <v>0</v>
      </c>
      <c r="S348" s="155">
        <v>0</v>
      </c>
      <c r="T348" s="156">
        <f>S348*H348</f>
        <v>0</v>
      </c>
      <c r="AR348" s="157" t="s">
        <v>134</v>
      </c>
      <c r="AT348" s="157" t="s">
        <v>130</v>
      </c>
      <c r="AU348" s="157" t="s">
        <v>85</v>
      </c>
      <c r="AY348" s="17" t="s">
        <v>128</v>
      </c>
      <c r="BE348" s="158">
        <f>IF(N348="základní",J348,0)</f>
        <v>0</v>
      </c>
      <c r="BF348" s="158">
        <f>IF(N348="snížená",J348,0)</f>
        <v>0</v>
      </c>
      <c r="BG348" s="158">
        <f>IF(N348="zákl. přenesená",J348,0)</f>
        <v>0</v>
      </c>
      <c r="BH348" s="158">
        <f>IF(N348="sníž. přenesená",J348,0)</f>
        <v>0</v>
      </c>
      <c r="BI348" s="158">
        <f>IF(N348="nulová",J348,0)</f>
        <v>0</v>
      </c>
      <c r="BJ348" s="17" t="s">
        <v>83</v>
      </c>
      <c r="BK348" s="158">
        <f>ROUND(I348*H348,2)</f>
        <v>0</v>
      </c>
      <c r="BL348" s="17" t="s">
        <v>134</v>
      </c>
      <c r="BM348" s="157" t="s">
        <v>608</v>
      </c>
    </row>
    <row r="349" spans="2:65" s="1" customFormat="1" ht="24.2" customHeight="1">
      <c r="B349" s="32"/>
      <c r="C349" s="146" t="s">
        <v>609</v>
      </c>
      <c r="D349" s="146" t="s">
        <v>130</v>
      </c>
      <c r="E349" s="147" t="s">
        <v>610</v>
      </c>
      <c r="F349" s="148" t="s">
        <v>611</v>
      </c>
      <c r="G349" s="149" t="s">
        <v>283</v>
      </c>
      <c r="H349" s="150">
        <v>18.545000000000002</v>
      </c>
      <c r="I349" s="151"/>
      <c r="J349" s="152">
        <f>ROUND(I349*H349,2)</f>
        <v>0</v>
      </c>
      <c r="K349" s="153"/>
      <c r="L349" s="32"/>
      <c r="M349" s="154" t="s">
        <v>1</v>
      </c>
      <c r="N349" s="115" t="s">
        <v>40</v>
      </c>
      <c r="P349" s="155">
        <f>O349*H349</f>
        <v>0</v>
      </c>
      <c r="Q349" s="155">
        <v>0</v>
      </c>
      <c r="R349" s="155">
        <f>Q349*H349</f>
        <v>0</v>
      </c>
      <c r="S349" s="155">
        <v>0</v>
      </c>
      <c r="T349" s="156">
        <f>S349*H349</f>
        <v>0</v>
      </c>
      <c r="AR349" s="157" t="s">
        <v>134</v>
      </c>
      <c r="AT349" s="157" t="s">
        <v>130</v>
      </c>
      <c r="AU349" s="157" t="s">
        <v>85</v>
      </c>
      <c r="AY349" s="17" t="s">
        <v>128</v>
      </c>
      <c r="BE349" s="158">
        <f>IF(N349="základní",J349,0)</f>
        <v>0</v>
      </c>
      <c r="BF349" s="158">
        <f>IF(N349="snížená",J349,0)</f>
        <v>0</v>
      </c>
      <c r="BG349" s="158">
        <f>IF(N349="zákl. přenesená",J349,0)</f>
        <v>0</v>
      </c>
      <c r="BH349" s="158">
        <f>IF(N349="sníž. přenesená",J349,0)</f>
        <v>0</v>
      </c>
      <c r="BI349" s="158">
        <f>IF(N349="nulová",J349,0)</f>
        <v>0</v>
      </c>
      <c r="BJ349" s="17" t="s">
        <v>83</v>
      </c>
      <c r="BK349" s="158">
        <f>ROUND(I349*H349,2)</f>
        <v>0</v>
      </c>
      <c r="BL349" s="17" t="s">
        <v>134</v>
      </c>
      <c r="BM349" s="157" t="s">
        <v>612</v>
      </c>
    </row>
    <row r="350" spans="2:65" s="1" customFormat="1" ht="33" customHeight="1">
      <c r="B350" s="32"/>
      <c r="C350" s="146" t="s">
        <v>572</v>
      </c>
      <c r="D350" s="146" t="s">
        <v>130</v>
      </c>
      <c r="E350" s="147" t="s">
        <v>613</v>
      </c>
      <c r="F350" s="148" t="s">
        <v>614</v>
      </c>
      <c r="G350" s="149" t="s">
        <v>283</v>
      </c>
      <c r="H350" s="150">
        <v>18.545000000000002</v>
      </c>
      <c r="I350" s="151"/>
      <c r="J350" s="152">
        <f>ROUND(I350*H350,2)</f>
        <v>0</v>
      </c>
      <c r="K350" s="153"/>
      <c r="L350" s="32"/>
      <c r="M350" s="154" t="s">
        <v>1</v>
      </c>
      <c r="N350" s="115" t="s">
        <v>40</v>
      </c>
      <c r="P350" s="155">
        <f>O350*H350</f>
        <v>0</v>
      </c>
      <c r="Q350" s="155">
        <v>0</v>
      </c>
      <c r="R350" s="155">
        <f>Q350*H350</f>
        <v>0</v>
      </c>
      <c r="S350" s="155">
        <v>0</v>
      </c>
      <c r="T350" s="156">
        <f>S350*H350</f>
        <v>0</v>
      </c>
      <c r="AR350" s="157" t="s">
        <v>134</v>
      </c>
      <c r="AT350" s="157" t="s">
        <v>130</v>
      </c>
      <c r="AU350" s="157" t="s">
        <v>85</v>
      </c>
      <c r="AY350" s="17" t="s">
        <v>128</v>
      </c>
      <c r="BE350" s="158">
        <f>IF(N350="základní",J350,0)</f>
        <v>0</v>
      </c>
      <c r="BF350" s="158">
        <f>IF(N350="snížená",J350,0)</f>
        <v>0</v>
      </c>
      <c r="BG350" s="158">
        <f>IF(N350="zákl. přenesená",J350,0)</f>
        <v>0</v>
      </c>
      <c r="BH350" s="158">
        <f>IF(N350="sníž. přenesená",J350,0)</f>
        <v>0</v>
      </c>
      <c r="BI350" s="158">
        <f>IF(N350="nulová",J350,0)</f>
        <v>0</v>
      </c>
      <c r="BJ350" s="17" t="s">
        <v>83</v>
      </c>
      <c r="BK350" s="158">
        <f>ROUND(I350*H350,2)</f>
        <v>0</v>
      </c>
      <c r="BL350" s="17" t="s">
        <v>134</v>
      </c>
      <c r="BM350" s="157" t="s">
        <v>615</v>
      </c>
    </row>
    <row r="351" spans="2:65" s="11" customFormat="1" ht="22.9" customHeight="1">
      <c r="B351" s="134"/>
      <c r="D351" s="135" t="s">
        <v>74</v>
      </c>
      <c r="E351" s="144" t="s">
        <v>616</v>
      </c>
      <c r="F351" s="144" t="s">
        <v>617</v>
      </c>
      <c r="I351" s="137"/>
      <c r="J351" s="145">
        <f>BK351</f>
        <v>0</v>
      </c>
      <c r="L351" s="134"/>
      <c r="M351" s="139"/>
      <c r="P351" s="140">
        <f>P352</f>
        <v>0</v>
      </c>
      <c r="R351" s="140">
        <f>R352</f>
        <v>0</v>
      </c>
      <c r="T351" s="141">
        <f>T352</f>
        <v>0</v>
      </c>
      <c r="AR351" s="135" t="s">
        <v>83</v>
      </c>
      <c r="AT351" s="142" t="s">
        <v>74</v>
      </c>
      <c r="AU351" s="142" t="s">
        <v>83</v>
      </c>
      <c r="AY351" s="135" t="s">
        <v>128</v>
      </c>
      <c r="BK351" s="143">
        <f>BK352</f>
        <v>0</v>
      </c>
    </row>
    <row r="352" spans="2:65" s="1" customFormat="1" ht="24.2" customHeight="1">
      <c r="B352" s="32"/>
      <c r="C352" s="146" t="s">
        <v>618</v>
      </c>
      <c r="D352" s="146" t="s">
        <v>130</v>
      </c>
      <c r="E352" s="147" t="s">
        <v>619</v>
      </c>
      <c r="F352" s="148" t="s">
        <v>620</v>
      </c>
      <c r="G352" s="149" t="s">
        <v>283</v>
      </c>
      <c r="H352" s="150">
        <v>374.435</v>
      </c>
      <c r="I352" s="151"/>
      <c r="J352" s="152">
        <f>ROUND(I352*H352,2)</f>
        <v>0</v>
      </c>
      <c r="K352" s="153"/>
      <c r="L352" s="32"/>
      <c r="M352" s="159" t="s">
        <v>1</v>
      </c>
      <c r="N352" s="160" t="s">
        <v>40</v>
      </c>
      <c r="O352" s="161"/>
      <c r="P352" s="162">
        <f>O352*H352</f>
        <v>0</v>
      </c>
      <c r="Q352" s="162">
        <v>0</v>
      </c>
      <c r="R352" s="162">
        <f>Q352*H352</f>
        <v>0</v>
      </c>
      <c r="S352" s="162">
        <v>0</v>
      </c>
      <c r="T352" s="163">
        <f>S352*H352</f>
        <v>0</v>
      </c>
      <c r="AR352" s="157" t="s">
        <v>134</v>
      </c>
      <c r="AT352" s="157" t="s">
        <v>130</v>
      </c>
      <c r="AU352" s="157" t="s">
        <v>85</v>
      </c>
      <c r="AY352" s="17" t="s">
        <v>128</v>
      </c>
      <c r="BE352" s="158">
        <f>IF(N352="základní",J352,0)</f>
        <v>0</v>
      </c>
      <c r="BF352" s="158">
        <f>IF(N352="snížená",J352,0)</f>
        <v>0</v>
      </c>
      <c r="BG352" s="158">
        <f>IF(N352="zákl. přenesená",J352,0)</f>
        <v>0</v>
      </c>
      <c r="BH352" s="158">
        <f>IF(N352="sníž. přenesená",J352,0)</f>
        <v>0</v>
      </c>
      <c r="BI352" s="158">
        <f>IF(N352="nulová",J352,0)</f>
        <v>0</v>
      </c>
      <c r="BJ352" s="17" t="s">
        <v>83</v>
      </c>
      <c r="BK352" s="158">
        <f>ROUND(I352*H352,2)</f>
        <v>0</v>
      </c>
      <c r="BL352" s="17" t="s">
        <v>134</v>
      </c>
      <c r="BM352" s="157" t="s">
        <v>621</v>
      </c>
    </row>
    <row r="353" spans="2:12" s="1" customFormat="1" ht="6.95" customHeight="1">
      <c r="B353" s="44"/>
      <c r="C353" s="45"/>
      <c r="D353" s="45"/>
      <c r="E353" s="45"/>
      <c r="F353" s="45"/>
      <c r="G353" s="45"/>
      <c r="H353" s="45"/>
      <c r="I353" s="45"/>
      <c r="J353" s="45"/>
      <c r="K353" s="45"/>
      <c r="L353" s="32"/>
    </row>
  </sheetData>
  <sheetProtection algorithmName="SHA-512" hashValue="o4kTIz2kqUKFdoLs42v9FE7/2d0gDFgj5ONgJCkoXvwLIWCe0ewaiMdYmsB5sIvJNFXSWLVGoOSBSqpWvmDRTA==" saltValue="zACRPrhhnlXFXilZzMihBw==" spinCount="100000" sheet="1" objects="1" scenarios="1"/>
  <autoFilter ref="C134:K352" xr:uid="{00000000-0009-0000-0000-000002000000}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00 - Ostatní a vedlejší n...</vt:lpstr>
      <vt:lpstr>01 - Oprava vodovodního ř...</vt:lpstr>
      <vt:lpstr>'00 - Ostatní a vedlejší n...'!Názvy_tisku</vt:lpstr>
      <vt:lpstr>'01 - Oprava vodovodního ř...'!Názvy_tisku</vt:lpstr>
      <vt:lpstr>'Rekapitulace stavby'!Názvy_tisku</vt:lpstr>
      <vt:lpstr>'00 - Ostatní a vedlejší n...'!Oblast_tisku</vt:lpstr>
      <vt:lpstr>'01 - Oprava vodovodního ř...'!Oblast_tisku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DESKTOP-O9OFJBS\Honova</dc:creator>
  <cp:lastModifiedBy>Holý Jan</cp:lastModifiedBy>
  <dcterms:created xsi:type="dcterms:W3CDTF">2023-04-13T16:48:38Z</dcterms:created>
  <dcterms:modified xsi:type="dcterms:W3CDTF">2024-11-12T07:31:23Z</dcterms:modified>
</cp:coreProperties>
</file>